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35" yWindow="75" windowWidth="19230" windowHeight="7830" tabRatio="845"/>
  </bookViews>
  <sheets>
    <sheet name="ATT H-1A" sheetId="1" r:id="rId1"/>
    <sheet name="1 - ADIT " sheetId="19" r:id="rId2"/>
    <sheet name="2 - Other Tax " sheetId="3" r:id="rId3"/>
    <sheet name="3 - Revenue Credits" sheetId="4" r:id="rId4"/>
    <sheet name="4 - 100 Basis Pt ROE" sheetId="5" r:id="rId5"/>
    <sheet name="5 - Cost Support 1" sheetId="6" r:id="rId6"/>
    <sheet name="5a Affiliate Allocations" sheetId="16" r:id="rId7"/>
    <sheet name="6- Est &amp; Reconcile WS" sheetId="11" r:id="rId8"/>
    <sheet name="7 - Cap Add WS" sheetId="12" r:id="rId9"/>
    <sheet name="8 - Securitization"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0">#REF!</definedName>
    <definedName name="\A">#REF!</definedName>
    <definedName name="\C">#REF!</definedName>
    <definedName name="\D">#REF!</definedName>
    <definedName name="\H">#REF!</definedName>
    <definedName name="\J">#REF!</definedName>
    <definedName name="\L">#REF!</definedName>
    <definedName name="\P">#REF!</definedName>
    <definedName name="_________________H1">{"'Metretek HTML'!$A$7:$W$42"}</definedName>
    <definedName name="______H1">{"'Metretek HTML'!$A$7:$W$42"}</definedName>
    <definedName name="_____H1">{"'Metretek HTML'!$A$7:$W$42"}</definedName>
    <definedName name="____H1">{"'Metretek HTML'!$A$7:$W$42"}</definedName>
    <definedName name="___DAT1">'[1]Cost Center List'!#REF!</definedName>
    <definedName name="___DAT2">'[2]Rent Revenue'!#REF!</definedName>
    <definedName name="___H1">{"'Metretek HTML'!$A$7:$W$42"}</definedName>
    <definedName name="__123Graph_B" hidden="1">[3]Inputs!#REF!</definedName>
    <definedName name="__123Graph_D" hidden="1">[4]Assump!#REF!</definedName>
    <definedName name="__DAT1">'[1]Cost Center List'!#REF!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6">#REF!</definedName>
    <definedName name="__DAT7">#REF!</definedName>
    <definedName name="__DAT8">#REF!</definedName>
    <definedName name="__DAT9">#REF!</definedName>
    <definedName name="__H1">{"'Metretek HTML'!$A$7:$W$42"}</definedName>
    <definedName name="_6532">#REF!</definedName>
    <definedName name="_6533">#REF!</definedName>
    <definedName name="_6543">#REF!</definedName>
    <definedName name="_88TOTALS">#REF!</definedName>
    <definedName name="_cal1">#REF!</definedName>
    <definedName name="_cal2">#REF!</definedName>
    <definedName name="_cal3">#REF!</definedName>
    <definedName name="_cal4">#REF!</definedName>
    <definedName name="_cal5">#REF!</definedName>
    <definedName name="_cal6">#REF!</definedName>
    <definedName name="_DAT1">'[5]Cost Center List'!#REF!</definedName>
    <definedName name="_DAT10">#REF!</definedName>
    <definedName name="_DAT11">#REF!</definedName>
    <definedName name="_dat1111">[6]Sheet1!$G$2:$G$29</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H1">{"'Metretek HTML'!$A$7:$W$42"}</definedName>
    <definedName name="_New2">#REF!</definedName>
    <definedName name="_New3">#REF!</definedName>
    <definedName name="_New4">#REF!</definedName>
    <definedName name="_Order1">255</definedName>
    <definedName name="_Order2">255</definedName>
    <definedName name="_p.choice" localSheetId="6">#REF!</definedName>
    <definedName name="_p.choice">#REF!</definedName>
    <definedName name="_PG1">#REF!</definedName>
    <definedName name="_PG2">#REF!</definedName>
    <definedName name="_PG3">#REF!</definedName>
    <definedName name="_PG4">#REF!</definedName>
    <definedName name="_PG5">#REF!</definedName>
    <definedName name="_PG6">#REF!</definedName>
    <definedName name="_Regression_Int">1</definedName>
    <definedName name="_SUM282">'[7]YTD Summary'!#REF!</definedName>
    <definedName name="_SUM3">'[8]Summ 165_236'!#REF!</definedName>
    <definedName name="_SUM4">'[8]Summ 165_236'!#REF!</definedName>
    <definedName name="AA.print" localSheetId="6">#REF!</definedName>
    <definedName name="AA.print">#REF!</definedName>
    <definedName name="aaa" localSheetId="1">9.25925996853039E-06</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b">{"'Metretek HTML'!$A$7:$W$42"}</definedName>
    <definedName name="AB.print" localSheetId="6">#REF!</definedName>
    <definedName name="AB.print">#REF!</definedName>
    <definedName name="AC_255">'[9]AC 255'!$A$1:$M$32</definedName>
    <definedName name="AC_282">[10]December!#REF!</definedName>
    <definedName name="acct281">[7]December!#REF!</definedName>
    <definedName name="Active1">#REF!</definedName>
    <definedName name="Active2">#REF!</definedName>
    <definedName name="Actual">[11]Assumptions!$E$52</definedName>
    <definedName name="AG1_01">#REF!</definedName>
    <definedName name="AG1_01B">#REF!</definedName>
    <definedName name="AG2_01">#REF!</definedName>
    <definedName name="AG2_02">#REF!</definedName>
    <definedName name="AG2_03">#REF!</definedName>
    <definedName name="AG2_04">#REF!</definedName>
    <definedName name="AG2_05">#REF!</definedName>
    <definedName name="AG2_06">#REF!</definedName>
    <definedName name="AG3_01">#REF!</definedName>
    <definedName name="AG3_02">#REF!</definedName>
    <definedName name="AG3_03">#REF!</definedName>
    <definedName name="AG3_04">#REF!</definedName>
    <definedName name="AG3_06">#REF!</definedName>
    <definedName name="AllASS">[12]ALL!$B$25</definedName>
    <definedName name="ALLCGI">[12]ALL!$D$25</definedName>
    <definedName name="ALLOC">#REF!</definedName>
    <definedName name="ALLRD">[12]ALL!$C$25</definedName>
    <definedName name="ALLSKP">[12]ALL!$E$25</definedName>
    <definedName name="ALTMIN">[13]Pepco!#REF!</definedName>
    <definedName name="AMERICA">#REF!</definedName>
    <definedName name="AMORT">#REF!</definedName>
    <definedName name="ANNSUM">#REF!</definedName>
    <definedName name="Annualization_Rate">#REF!</definedName>
    <definedName name="anscount" hidden="1">1</definedName>
    <definedName name="AO.print" localSheetId="6">#REF!</definedName>
    <definedName name="AO.print">#REF!</definedName>
    <definedName name="APR_13_WRKSHT_SUM">#REF!</definedName>
    <definedName name="apr2pre">#REF!</definedName>
    <definedName name="AS">{"'Metretek HTML'!$A$7:$W$42"}</definedName>
    <definedName name="AS2DocOpenMode" hidden="1">"AS2DocumentEdit"</definedName>
    <definedName name="asda">[13]Pepco!#REF!</definedName>
    <definedName name="AUG">#REF!</definedName>
    <definedName name="AV.FM.1..adjusted..print" localSheetId="6">#REF!</definedName>
    <definedName name="AV.FM.1..adjusted..print">#REF!</definedName>
    <definedName name="AV.FM.1.print" localSheetId="6">#REF!</definedName>
    <definedName name="AV.FM.1.print">#REF!</definedName>
    <definedName name="avoidint">"V2001-12-31"</definedName>
    <definedName name="az">{"'Metretek HTML'!$A$7:$W$42"}</definedName>
    <definedName name="B">#REF!</definedName>
    <definedName name="BA.print" localSheetId="6">#REF!</definedName>
    <definedName name="BA.print">#REF!</definedName>
    <definedName name="BAL">#REF!</definedName>
    <definedName name="BALBCK">#REF!</definedName>
    <definedName name="BALP">#REF!</definedName>
    <definedName name="BALPBOD">#REF!</definedName>
    <definedName name="Base">#REF!</definedName>
    <definedName name="Basic_Data">#REF!</definedName>
    <definedName name="Basis_Points">[11]Assumptions!$H$15</definedName>
    <definedName name="BB.print" localSheetId="6">#REF!</definedName>
    <definedName name="BB.print">#REF!</definedName>
    <definedName name="bbb" localSheetId="1">37543.3981398148</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efits">350</definedName>
    <definedName name="BG.print" localSheetId="6">#REF!</definedName>
    <definedName name="BG.print">#REF!</definedName>
    <definedName name="BGS_Cost_Scenario">[11]Assumptions!$E$33</definedName>
    <definedName name="BGS_Forecast">[14]Assumptions!#REF!</definedName>
    <definedName name="BGS_Rate">#REF!</definedName>
    <definedName name="BGS_RFP">[11]Assumptions!$E$36</definedName>
    <definedName name="Bill">#REF!</definedName>
    <definedName name="bill1">#REF!</definedName>
    <definedName name="bill2">#REF!</definedName>
    <definedName name="bill3">#REF!</definedName>
    <definedName name="bill4">#REF!</definedName>
    <definedName name="bill5">#REF!</definedName>
    <definedName name="bill6">#REF!</definedName>
    <definedName name="BK..FM1.Adjusted..print" localSheetId="6">#REF!</definedName>
    <definedName name="BK..FM1.Adjusted..print">#REF!</definedName>
    <definedName name="BK..FM1.ROR..print" localSheetId="6">#REF!</definedName>
    <definedName name="BK..FM1.ROR..print">#REF!</definedName>
    <definedName name="BLE_Close_Date">[15]Assumptions!$E$28</definedName>
    <definedName name="Brenda">#REF!</definedName>
    <definedName name="budget">#REF!</definedName>
    <definedName name="can" hidden="1">{#N/A,#N/A,FALSE,"O&amp;M by processes";#N/A,#N/A,FALSE,"Elec Act vs Bud";#N/A,#N/A,FALSE,"G&amp;A";#N/A,#N/A,FALSE,"BGS";#N/A,#N/A,FALSE,"Res Cost"}</definedName>
    <definedName name="capstr">#REF!</definedName>
    <definedName name="CAPT">#REF!</definedName>
    <definedName name="CBT">#REF!</definedName>
    <definedName name="ccc" localSheetId="1">"%,LACTUALS,SBAL,R,FACCOUNT,TFINANCIAL_REPORTS,NST_BORROWINGS,FBUSINESS_UNIT,VNVPWR"</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nts">#REF!</definedName>
    <definedName name="CEP_Amortization">'[15]JFJ-4 CEP Rate'!$A$28:$F$78</definedName>
    <definedName name="CHECK">#REF!</definedName>
    <definedName name="cleanup" hidden="1">{#N/A,#N/A,TRUE,"TAXPROV";#N/A,#N/A,TRUE,"FLOWTHRU";#N/A,#N/A,TRUE,"SCHEDULE M'S";#N/A,#N/A,TRUE,"PLANT M'S";#N/A,#N/A,TRUE,"TAXJE"}</definedName>
    <definedName name="COGEN">'[16]October Tariff kwh'!$A$1:$H$83</definedName>
    <definedName name="compInc">[17]Inputs!$B$4</definedName>
    <definedName name="CONSOLDEFTAXBAL">#REF!</definedName>
    <definedName name="CONSOLDEFTAXSUM">#REF!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NSOLTAXPROV">#REF!</definedName>
    <definedName name="ConsolTbal">'[18]2004 TAX PROV'!$U$11:$AR$764</definedName>
    <definedName name="cost2001">[19]Input!$M$23</definedName>
    <definedName name="cover">#REF!</definedName>
    <definedName name="cropdeftaxbalance">#REF!</definedName>
    <definedName name="CROPTAXPROV">#REF!</definedName>
    <definedName name="CSH">#REF!</definedName>
    <definedName name="CSHBCK">#REF!</definedName>
    <definedName name="CSHP">#REF!</definedName>
    <definedName name="CSHPBOD">#REF!</definedName>
    <definedName name="current_month">#REF!</definedName>
    <definedName name="Current_Plan_Results">#REF!</definedName>
    <definedName name="Current_Plan_Results_Year_2">#REF!</definedName>
    <definedName name="Current_Plan_Results_Year_3">#REF!</definedName>
    <definedName name="Current_Plan_Sensitivity">#REF!</definedName>
    <definedName name="Current_Plan_Sensitivity_Year_2">#REF!</definedName>
    <definedName name="Current_Plan_Sensitivity_Year_3">#REF!</definedName>
    <definedName name="CURRENTPROVISION">#REF!</definedName>
    <definedName name="currprov">#REF!</definedName>
    <definedName name="Curve_Date">[14]Assumptions!#REF!</definedName>
    <definedName name="custRetain">[19]Input!#REF!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[6]Sheet1!$B$2:$B$29</definedName>
    <definedName name="Data">#REF!</definedName>
    <definedName name="DATA05">#REF!</definedName>
    <definedName name="Data06">#REF!</definedName>
    <definedName name="DATA1">'[20]New Accts 2009'!#REF!</definedName>
    <definedName name="DATA14">#REF!</definedName>
    <definedName name="DATA2">'[21]190100'!#REF!</definedName>
    <definedName name="DATA3">'[21]190100'!#REF!</definedName>
    <definedName name="DATA4">'[21]190100'!#REF!</definedName>
    <definedName name="DATA5">#REF!</definedName>
    <definedName name="DATA6">#REF!</definedName>
    <definedName name="DATA7">'[21]190100'!#REF!</definedName>
    <definedName name="DATA8">'[21]190100'!#REF!</definedName>
    <definedName name="Date">[22]Settings!$F$23</definedName>
    <definedName name="DATE1">#REF!</definedName>
    <definedName name="DATE2">#REF!</definedName>
    <definedName name="DATE3">#REF!</definedName>
    <definedName name="DATE4">#REF!</definedName>
    <definedName name="DCIT">#REF!</definedName>
    <definedName name="debt">#REF!</definedName>
    <definedName name="DEC">#REF!</definedName>
    <definedName name="Decommissioning_Rate">#REF!</definedName>
    <definedName name="Deferral_Interest_Rate">[11]Assumptions!$H$14</definedName>
    <definedName name="Deferral_Recovery">'[15]JFJ-1 Deferral Recovery Rate'!$A$14:$F$64</definedName>
    <definedName name="DefTax">[23]Lists!$A$2:$A$4</definedName>
    <definedName name="delete" hidden="1">{#N/A,#N/A,FALSE,"CURRENT"}</definedName>
    <definedName name="detail">#REF!</definedName>
    <definedName name="Distribution_Rate_Adjustment">#REF!</definedName>
    <definedName name="DSM_Rate">#REF!</definedName>
    <definedName name="DTAfedAMERICAS">#REF!</definedName>
    <definedName name="DTAfedCROP">#REF!</definedName>
    <definedName name="DTAfedFINANCE">#REF!</definedName>
    <definedName name="DTAfedGARSTSEEDS">#REF!</definedName>
    <definedName name="DTAfedGBBC">#REF!</definedName>
    <definedName name="DTAfedINVESTMENT">#REF!</definedName>
    <definedName name="DTAfedSANDOZ">#REF!</definedName>
    <definedName name="DTAfedSBI">#REF!</definedName>
    <definedName name="DTAfedSCORP">#REF!</definedName>
    <definedName name="DTAfedSEEDS">#REF!</definedName>
    <definedName name="DTAfedTMRI">#REF!</definedName>
    <definedName name="DTAfedWILMINGTON">#REF!</definedName>
    <definedName name="DTAfedZAPH">#REF!</definedName>
    <definedName name="DTAstAMERICAS">#REF!</definedName>
    <definedName name="DTAstCROP">#REF!</definedName>
    <definedName name="DTAstFINANCE">#REF!</definedName>
    <definedName name="DTAstGBBC">#REF!</definedName>
    <definedName name="DTAstINVESTMENT">#REF!</definedName>
    <definedName name="DTAstSANDOZ">#REF!</definedName>
    <definedName name="DTAstSBI">#REF!</definedName>
    <definedName name="DTAstSCORP">#REF!</definedName>
    <definedName name="DTAstSEEDS">#REF!</definedName>
    <definedName name="DTAstTMRI">#REF!</definedName>
    <definedName name="DTAstWILMINGTON">#REF!</definedName>
    <definedName name="DTAstZAPH">#REF!</definedName>
    <definedName name="eee">"V2001-12-31"</definedName>
    <definedName name="eeee" hidden="1">{#N/A,#N/A,FALSE,"O&amp;M by processes";#N/A,#N/A,FALSE,"Elec Act vs Bud";#N/A,#N/A,FALSE,"G&amp;A";#N/A,#N/A,FALSE,"BGS";#N/A,#N/A,FALSE,"Res Cost"}</definedName>
    <definedName name="Elim">#REF!</definedName>
    <definedName name="ENTITY">[22]Settings!$F$17</definedName>
    <definedName name="EROA">[17]Inputs!$B$3</definedName>
    <definedName name="ESPYMT">#REF!</definedName>
    <definedName name="ETR">#REF!</definedName>
    <definedName name="EV__LASTREFTIME__">39773.6430324074</definedName>
    <definedName name="f1_respondent_id">#REF!</definedName>
    <definedName name="Facilities">1700</definedName>
    <definedName name="FAS109YTD">[10]December!#REF!</definedName>
    <definedName name="FB_CUSTOMERS">#REF!</definedName>
    <definedName name="FB_LINES">#REF!</definedName>
    <definedName name="FEB">#REF!</definedName>
    <definedName name="FED">#REF!</definedName>
    <definedName name="FEDDEFERREDTAX">#REF!</definedName>
    <definedName name="fieldNo">[19]Input!#REF!</definedName>
    <definedName name="fieldProd">[19]Input!#REF!</definedName>
    <definedName name="fieldSalary">[19]Input!#REF!</definedName>
    <definedName name="FIN">#REF!</definedName>
    <definedName name="FINAWOFF">#REF!</definedName>
    <definedName name="FIT">#REF!</definedName>
    <definedName name="FORM">#REF!</definedName>
    <definedName name="Format">#REF!</definedName>
    <definedName name="Forms">#REF!</definedName>
    <definedName name="Fossil_BGS">[15]Assumptions!$E$58</definedName>
    <definedName name="Fossil_Secur_Date">[11]Assumptions!$E$22</definedName>
    <definedName name="GBBCDEFTAXBAL">#REF!</definedName>
    <definedName name="GenLedger">[24]PEPCO!$A$9:$H$774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URS">#REF!</definedName>
    <definedName name="GRT">#REF!</definedName>
    <definedName name="GTDAMERICAS">#REF!</definedName>
    <definedName name="GTDCROP">#REF!</definedName>
    <definedName name="GTDFINANCE">#REF!</definedName>
    <definedName name="GTDGARSTSEEDS">#REF!</definedName>
    <definedName name="GTDINVESTMENT">#REF!</definedName>
    <definedName name="GTDSANDOZ">#REF!</definedName>
    <definedName name="GTDSBI">#REF!</definedName>
    <definedName name="GTDSCORP">#REF!</definedName>
    <definedName name="GTDSEEDS">#REF!</definedName>
    <definedName name="GTDstGARSTSEEDS">#REF!</definedName>
    <definedName name="GTDTMRI">#REF!</definedName>
    <definedName name="GTDWILMINGTON">#REF!</definedName>
    <definedName name="GTDZAPH">#REF!</definedName>
    <definedName name="Header">#REF!</definedName>
    <definedName name="historiccents">#REF!</definedName>
    <definedName name="homeNo">[19]Input!#REF!</definedName>
    <definedName name="homeProd">[19]Input!#REF!</definedName>
    <definedName name="homeSalary">[19]Input!#REF!</definedName>
    <definedName name="HOURS">#REF!</definedName>
    <definedName name="HTML_CodePage">1252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IBMDirDoc">#REF!</definedName>
    <definedName name="IBMDirDollars">#REF!</definedName>
    <definedName name="Inactive">#REF!</definedName>
    <definedName name="INC">#REF!</definedName>
    <definedName name="Include_OTRA_Kwhrs">[25]Inputs!#REF!</definedName>
    <definedName name="INCP">#REF!</definedName>
    <definedName name="INCPBOD">#REF!</definedName>
    <definedName name="INDEX">#REF!</definedName>
    <definedName name="INPUT">#REF!</definedName>
    <definedName name="int_rate">#REF!</definedName>
    <definedName name="intang_afudc910">[26]criteria!$A$5:$B$6</definedName>
    <definedName name="Investment">#REF!</definedName>
    <definedName name="JAN">#REF!</definedName>
    <definedName name="JE">#REF!</definedName>
    <definedName name="JULY">#REF!</definedName>
    <definedName name="JUNE">#REF!</definedName>
    <definedName name="KeyCon_Close_Date">[15]Assumptions!$E$29</definedName>
    <definedName name="klio">{"'Metretek HTML'!$A$7:$W$42"}</definedName>
    <definedName name="l">[27]Lists!$A$2:$A$4</definedName>
    <definedName name="LabHour">#REF!</definedName>
    <definedName name="Labor">#REF!</definedName>
    <definedName name="Levelized..FM1.ROR..print" localSheetId="6">#REF!</definedName>
    <definedName name="Levelized..FM1.ROR..print">#REF!</definedName>
    <definedName name="LicenseCOS">0.01</definedName>
    <definedName name="limcount" hidden="1">1</definedName>
    <definedName name="LK">{"'Metretek HTML'!$A$7:$W$42"}</definedName>
    <definedName name="lob">#REF!</definedName>
    <definedName name="lobcolumn">#REF!</definedName>
    <definedName name="LOLD">1</definedName>
    <definedName name="LOLD_Capital">11</definedName>
    <definedName name="LOLD_Expense">11</definedName>
    <definedName name="LOLD_Table">10</definedName>
    <definedName name="Maintenance">0.15</definedName>
    <definedName name="map.v1">#REF!</definedName>
    <definedName name="MAR">#REF!</definedName>
    <definedName name="MAY">#REF!</definedName>
    <definedName name="MILESTONES_1">#REF!</definedName>
    <definedName name="MILESTONES_2">#REF!</definedName>
    <definedName name="million">1000000</definedName>
    <definedName name="month">[28]RPT80MAR!$A$1:$D$77</definedName>
    <definedName name="MTC_Amortization">'[15]JFJ-3 MTC Rate'!$A$32:$F$82</definedName>
    <definedName name="MTC_Type">#REF!</definedName>
    <definedName name="NET_INCOME_BEFORE_TAXES_BY_BUSINESS_AREA">#REF!</definedName>
    <definedName name="new" hidden="1">{#N/A,#N/A,FALSE,"O&amp;M by processes";#N/A,#N/A,FALSE,"Elec Act vs Bud";#N/A,#N/A,FALSE,"G&amp;A";#N/A,#N/A,FALSE,"BGS";#N/A,#N/A,FALSE,"Res Cost"}</definedName>
    <definedName name="NewHire">8500</definedName>
    <definedName name="NON_PROCESS_DETAIL">#REF!</definedName>
    <definedName name="NON_PROCESS_PRESENTATION_PAGE">#REF!</definedName>
    <definedName name="NOV">#REF!</definedName>
    <definedName name="NPPBC">#REF!</definedName>
    <definedName name="Nuclear_Secur_Date">[11]Assumptions!$E$21</definedName>
    <definedName name="NUTIL">#REF!</definedName>
    <definedName name="NvsASD">"V2000-12-31"</definedName>
    <definedName name="NvsAutoDrillOk">"VN"</definedName>
    <definedName name="NvsElapsedTime">0.0000140046249725856</definedName>
    <definedName name="NvsEndTime">37081.606168287</definedName>
    <definedName name="NvsInstLang">"VENG"</definedName>
    <definedName name="NvsInstSpec">"%,LACT_LEDGER,SYTD,FBUSINESS_UNIT,TCONSOLID,NDECO_BUNDL,FACCOUNT,TACCT_SUMMARY,NAMRT_DF_DPR_DEF_RT_P"</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"V1992-12-10"</definedName>
    <definedName name="NvsPanelSetid">"VNEWGN"</definedName>
    <definedName name="NvsReqBU">"VDECO"</definedName>
    <definedName name="NvsReqBUOnly">"VY"</definedName>
    <definedName name="NvsTransLed">"VN"</definedName>
    <definedName name="NvsTreeASD">"V1997-01-01"</definedName>
    <definedName name="NvsValTbl.ACCOUNT">"GL_ACCOUNT_TBL"</definedName>
    <definedName name="NvsValTbl.ACCOUNTING_PERIOD">"CAL_DETP_TBL"</definedName>
    <definedName name="NvsValTbl.BUSINESS_UNIT">"BUS_UNIT_TBL_GL"</definedName>
    <definedName name="NvsValTbl.CURRENCY_CD">"CURRENCY_CD_TBL"</definedName>
    <definedName name="NvsValTbl.DEPTID">"DEPARTMENT_TBL"</definedName>
    <definedName name="NvsValTbl.PROJECT_ID">"PROJECT_FS"</definedName>
    <definedName name="OCT">#REF!</definedName>
    <definedName name="ok">"46A77S0J3A6DMSOD9MQSK0ZYO"</definedName>
    <definedName name="OLDTOT">#REF!</definedName>
    <definedName name="one">1</definedName>
    <definedName name="PAGE_1">#REF!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ctHW">[19]Input!$M$24</definedName>
    <definedName name="pctSWExp">[19]Input!$M$26</definedName>
    <definedName name="pctTraining">[19]Input!$M$25</definedName>
    <definedName name="PG3A">#REF!</definedName>
    <definedName name="pgprct">'[12]Percent Read YTD '!#REF!</definedName>
    <definedName name="PGPSA">#REF!</definedName>
    <definedName name="post_fossil">[15]Assumptions!$E$59</definedName>
    <definedName name="PPA">[11]Assumptions!$E$38</definedName>
    <definedName name="presentation">#REF!</definedName>
    <definedName name="PRESENTATION_PG_1">#REF!</definedName>
    <definedName name="PreTaxDebt">'[15]MTC Return'!$F$18</definedName>
    <definedName name="PRINT">#REF!</definedName>
    <definedName name="Print.selection.print" localSheetId="6">#REF!</definedName>
    <definedName name="Print.selection.print">#REF!</definedName>
    <definedName name="_xlnm.Print_Area" localSheetId="1">'1 - ADIT '!$A$3:$H$131</definedName>
    <definedName name="_xlnm.Print_Area" localSheetId="2">'2 - Other Tax '!$A$1:$I$58</definedName>
    <definedName name="_xlnm.Print_Area" localSheetId="3">'3 - Revenue Credits'!$A$1:$D$43</definedName>
    <definedName name="_xlnm.Print_Area" localSheetId="0">'ATT H-1A'!$A$1:$H$324</definedName>
    <definedName name="_xlnm.Print_Area">#REF!</definedName>
    <definedName name="Print_Area_1">#REF!</definedName>
    <definedName name="Print_Area_MI">#REF!</definedName>
    <definedName name="_xlnm.Print_Titles" localSheetId="5">'5 - Cost Support 1'!$1:$3</definedName>
    <definedName name="_xlnm.Print_Titles" localSheetId="0">'ATT H-1A'!$A:$G</definedName>
    <definedName name="Print_Titles_MI">'[29]DACTIVE$'!$A$1:$IV$4,'[29]DACTIVE$'!$A$1:$A$65536</definedName>
    <definedName name="printarea">#REF!</definedName>
    <definedName name="PrintareaDec">'[30]kWh-Mcf'!$E$97,'[30]kWh-Mcf'!$A$81:$E$118,'[30]kWh-Mcf'!$AM$86:$AO$118</definedName>
    <definedName name="Prior_Plan_Results">#REF!</definedName>
    <definedName name="Prior_Plan_Results_Year_2">#REF!</definedName>
    <definedName name="Prior_Plan_Results_Year_3">#REF!</definedName>
    <definedName name="Prior_Plan_Sensitivity">#REF!</definedName>
    <definedName name="Prior_Plan_Sensitivity_Year_2">#REF!</definedName>
    <definedName name="Prior_Plan_Sensitivity_Year_3">#REF!</definedName>
    <definedName name="process">#REF!</definedName>
    <definedName name="processcolumn">#REF!</definedName>
    <definedName name="profitPerCust">[19]Input!#REF!</definedName>
    <definedName name="qw">{"'Metretek HTML'!$A$7:$W$42"}</definedName>
    <definedName name="Rate_Reduction_Factor">#REF!</definedName>
    <definedName name="RawData">#REF!</definedName>
    <definedName name="RECONCILIATION">#REF!</definedName>
    <definedName name="REMOVAL1">#REF!</definedName>
    <definedName name="RESALE_CUSTOMERS">#REF!</definedName>
    <definedName name="RESALE_LINES">#REF!</definedName>
    <definedName name="Results">#REF!</definedName>
    <definedName name="rrrr" hidden="1">{#N/A,#N/A,FALSE,"O&amp;M by processes";#N/A,#N/A,FALSE,"Elec Act vs Bud";#N/A,#N/A,FALSE,"G&amp;A";#N/A,#N/A,FALSE,"BGS";#N/A,#N/A,FALSE,"Res Cost"}</definedName>
    <definedName name="RSHCust">'[31]Chart6-8 data'!#REF!</definedName>
    <definedName name="SAPBEXdnldView">"467GDHUY063FE1Q3S2Y9KSMQ8"</definedName>
    <definedName name="SAPBEXdnldView_1">"467GDHUY063FE1Q3S2Y9KSMQ8"</definedName>
    <definedName name="SAPBEXhrIndnt">"Wide"</definedName>
    <definedName name="SAPBEXrevision">1</definedName>
    <definedName name="SAPBEXsysID">"BWP"</definedName>
    <definedName name="SAPBEXwbID">"4AO3M5394FE1TJAHPAPP5YWL5"</definedName>
    <definedName name="SAPsysID">"708C5W7SBKP804JT78WJ0JNKI"</definedName>
    <definedName name="SAPwbID">"ARS"</definedName>
    <definedName name="SEPT">#REF!</definedName>
    <definedName name="SFC">#REF!</definedName>
    <definedName name="Sheet1NvsInstanceHook">Collapse_Columns</definedName>
    <definedName name="shiva" hidden="1">{#N/A,#N/A,FALSE,"O&amp;M by processes";#N/A,#N/A,FALSE,"Elec Act vs Bud";#N/A,#N/A,FALSE,"G&amp;A";#N/A,#N/A,FALSE,"BGS";#N/A,#N/A,FALSE,"Res Cost"}</definedName>
    <definedName name="solver_adj" localSheetId="0" hidden="1">'ATT H-1A'!#REF!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H-1A'!#REF!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SMIGR">#REF!</definedName>
    <definedName name="SOSMIGRDETAIL">#REF!</definedName>
    <definedName name="ssssssssss">{"'Metretek HTML'!$A$7:$W$42"}</definedName>
    <definedName name="ST">#REF!</definedName>
    <definedName name="start1">#REF!</definedName>
    <definedName name="State">[32]List!$A$2:$A$53</definedName>
    <definedName name="StateDef">#REF!</definedName>
    <definedName name="stats">#REF!</definedName>
    <definedName name="statsrevised" hidden="1">{#N/A,#N/A,FALSE,"O&amp;M by processes";#N/A,#N/A,FALSE,"Elec Act vs Bud";#N/A,#N/A,FALSE,"G&amp;A";#N/A,#N/A,FALSE,"BGS";#N/A,#N/A,FALSE,"Res Cost"}</definedName>
    <definedName name="STnabri">#REF!</definedName>
    <definedName name="STsai">#REF!</definedName>
    <definedName name="STscorp">#REF!</definedName>
    <definedName name="STseeds">#REF!</definedName>
    <definedName name="STsfc">#REF!</definedName>
    <definedName name="STtmri">#REF!</definedName>
    <definedName name="STzap">#REF!</definedName>
    <definedName name="summary">#REF!</definedName>
    <definedName name="SUMMARYOFBOOKINCOME">#REF!</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UT">#REF!</definedName>
    <definedName name="Swap_Amort">'[15]Keystone Swap Amort Sched'!$A$1:$F$241</definedName>
    <definedName name="SWITCH">[4]Assump!#REF!</definedName>
    <definedName name="sysOpImprov">[19]Input!#REF!</definedName>
    <definedName name="sysOpYears">[19]Input!#REF!</definedName>
    <definedName name="TABLE_A">#REF!</definedName>
    <definedName name="TABLE_A2">#REF!</definedName>
    <definedName name="TABLE_B">#REF!</definedName>
    <definedName name="Tacx_Factor">[15]Assumptions!$E$52</definedName>
    <definedName name="Tax_Rate">#REF!</definedName>
    <definedName name="Taxes" localSheetId="1">0.085</definedName>
    <definedName name="TAXES">#REF!</definedName>
    <definedName name="Taxrate">'[33]Case study '!$C$28</definedName>
    <definedName name="TAXREMOV">#REF!</definedName>
    <definedName name="TBL1_3">#REF!</definedName>
    <definedName name="TBL13_5">#REF!</definedName>
    <definedName name="TBL5_7">#REF!</definedName>
    <definedName name="TBL9_11">#REF!</definedName>
    <definedName name="TEFA">#REF!</definedName>
    <definedName name="test">{"'Metretek HTML'!$A$7:$W$42"}</definedName>
    <definedName name="TEST0">#REF!</definedName>
    <definedName name="TEST1">#REF!</definedName>
    <definedName name="TEST2">#REF!</definedName>
    <definedName name="TEST3">#REF!</definedName>
    <definedName name="TESTHKEY">'[21]190100'!#REF!</definedName>
    <definedName name="TESTKEYS">#REF!</definedName>
    <definedName name="TESTVKEY">#REF!</definedName>
    <definedName name="TEXT">{"'Metretek HTML'!$A$7:$W$42"}</definedName>
    <definedName name="thousand">1000</definedName>
    <definedName name="TITLES">#REF!</definedName>
    <definedName name="TMRI">#REF!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ppage">#REF!</definedName>
    <definedName name="TOT">#REF!</definedName>
    <definedName name="total">#REF!</definedName>
    <definedName name="TOTAL_CUSTOMERS">#REF!</definedName>
    <definedName name="TOTAL_LINES">#REF!</definedName>
    <definedName name="TP_Footer_Path">"S:\04291\05ret\othsys\team\disclosure\"</definedName>
    <definedName name="TP_Footer_User">"Amy Conoscenti"</definedName>
    <definedName name="TP_Footer_Version">"v3.00"</definedName>
    <definedName name="trandis">#REF!</definedName>
    <definedName name="trandiscolumn">#REF!</definedName>
    <definedName name="Trueup">[10]December!#REF!</definedName>
    <definedName name="tsgsf">"467GDHUY063FE1Q3S2Y9KSMQ8"</definedName>
    <definedName name="Uncollectible">#REF!</definedName>
    <definedName name="UTIL">#REF!</definedName>
    <definedName name="v">[34]Cover!$A$9</definedName>
    <definedName name="valDate">[17]Inputs!$B$1</definedName>
    <definedName name="version">[35]Cover!$A$9</definedName>
    <definedName name="WCCGCR2">[31]Rates!$B$96:$C$190</definedName>
    <definedName name="we">{"'Metretek HTML'!$A$7:$W$42"}</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ILM">#REF!</definedName>
    <definedName name="Work_Performed_report">#REF!</definedName>
    <definedName name="WORKSHEET">#REF!</definedName>
    <definedName name="WORKSHEET2">#REF!</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a">{"'Metretek HTML'!$A$7:$W$42"}</definedName>
    <definedName name="xls">{"'Metretek HTML'!$A$7:$W$42"}</definedName>
    <definedName name="XO">{"'Metretek HTML'!$A$7:$W$42"}</definedName>
    <definedName name="xs">{"'Metretek HTML'!$A$7:$W$42"}</definedName>
    <definedName name="xTc">'[36]PMG Annual'!#REF!</definedName>
    <definedName name="xx">{"'Metretek HTML'!$A$7:$W$42"}</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xxxxxxx">{"'Metretek HTML'!$A$7:$W$42"}</definedName>
    <definedName name="XXXXXXXXXXXXXX">{"'Metretek HTML'!$A$7:$W$42"}</definedName>
    <definedName name="xy">{"'Metretek HTML'!$A$7:$W$42"}</definedName>
    <definedName name="XZ">{"'Metretek HTML'!$A$7:$W$42"}</definedName>
    <definedName name="year" localSheetId="1">{"'Metretek HTML'!$A$7:$W$42"}</definedName>
    <definedName name="Year">#REF!</definedName>
    <definedName name="YEAR1">[37]INPUTS!$C$17</definedName>
    <definedName name="yeartodate">[28]RPT80MAR!$A$84:$D$158</definedName>
    <definedName name="ytd">#REF!</definedName>
    <definedName name="yy">{"'Metretek HTML'!$A$7:$W$42"}</definedName>
    <definedName name="Z_16DB5A78_C639_4ECB_80E4_51FAC46025D9_.wvu.PrintArea" localSheetId="2" hidden="1">'2 - Other Tax '!$A$1:$I$56</definedName>
    <definedName name="Z_16DB5A78_C639_4ECB_80E4_51FAC46025D9_.wvu.PrintArea" localSheetId="5" hidden="1">'5 - Cost Support 1'!$A$1:$Q$169</definedName>
    <definedName name="Z_16DB5A78_C639_4ECB_80E4_51FAC46025D9_.wvu.PrintArea" localSheetId="0" hidden="1">'ATT H-1A'!$A$1:$H$326</definedName>
    <definedName name="Z_16DB5A78_C639_4ECB_80E4_51FAC46025D9_.wvu.PrintTitles" localSheetId="5" hidden="1">'5 - Cost Support 1'!$1:$3</definedName>
    <definedName name="Z_16DB5A78_C639_4ECB_80E4_51FAC46025D9_.wvu.PrintTitles" localSheetId="0" hidden="1">'ATT H-1A'!$A:$G</definedName>
    <definedName name="Z_253E2A63_7F54_436E_9A6A_CE7AFBB6B9A8_.wvu.PrintArea" localSheetId="2" hidden="1">'2 - Other Tax '!$A$1:$I$56</definedName>
    <definedName name="Z_253E2A63_7F54_436E_9A6A_CE7AFBB6B9A8_.wvu.PrintArea" localSheetId="5" hidden="1">'5 - Cost Support 1'!$A$1:$Q$169</definedName>
    <definedName name="Z_253E2A63_7F54_436E_9A6A_CE7AFBB6B9A8_.wvu.PrintArea" localSheetId="0" hidden="1">'ATT H-1A'!$A$1:$H$326</definedName>
    <definedName name="Z_253E2A63_7F54_436E_9A6A_CE7AFBB6B9A8_.wvu.PrintTitles" localSheetId="5" hidden="1">'5 - Cost Support 1'!$1:$3</definedName>
    <definedName name="Z_253E2A63_7F54_436E_9A6A_CE7AFBB6B9A8_.wvu.PrintTitles" localSheetId="0" hidden="1">'ATT H-1A'!$A:$G</definedName>
    <definedName name="Z_253E2A63_7F54_436E_9A6A_CE7AFBB6B9A8_.wvu.Rows" localSheetId="4" hidden="1">'4 - 100 Basis Pt ROE'!$21:$21</definedName>
    <definedName name="Z_253E2A63_7F54_436E_9A6A_CE7AFBB6B9A8_.wvu.Rows" localSheetId="5" hidden="1">'5 - Cost Support 1'!$28:$29</definedName>
    <definedName name="Z_28948E05_8F34_4F1E_96FB_A80A6A844600_.wvu.Cols" localSheetId="8" hidden="1">'7 - Cap Add WS'!$U:$AR</definedName>
    <definedName name="Z_28948E05_8F34_4F1E_96FB_A80A6A844600_.wvu.PrintTitles" localSheetId="8" hidden="1">'7 - Cap Add WS'!$C:$D</definedName>
    <definedName name="Z_623CAC5F_951F_44AA_9AF9_EE999A8FEBA6_.wvu.PrintArea" localSheetId="5" hidden="1">'5 - Cost Support 1'!$A$1:$Q$169</definedName>
    <definedName name="Z_623CAC5F_951F_44AA_9AF9_EE999A8FEBA6_.wvu.PrintArea" localSheetId="0" hidden="1">'ATT H-1A'!$A$1:$H$326</definedName>
    <definedName name="Z_623CAC5F_951F_44AA_9AF9_EE999A8FEBA6_.wvu.PrintTitles" localSheetId="5" hidden="1">'5 - Cost Support 1'!$1:$3</definedName>
    <definedName name="Z_623CAC5F_951F_44AA_9AF9_EE999A8FEBA6_.wvu.PrintTitles" localSheetId="0" hidden="1">'ATT H-1A'!$A:$G</definedName>
    <definedName name="Z_623CAC5F_951F_44AA_9AF9_EE999A8FEBA6_.wvu.Rows" localSheetId="4" hidden="1">'4 - 100 Basis Pt ROE'!$21:$21,'4 - 100 Basis Pt ROE'!#REF!</definedName>
    <definedName name="Z_623CAC5F_951F_44AA_9AF9_EE999A8FEBA6_.wvu.Rows" localSheetId="5" hidden="1">'5 - Cost Support 1'!$28:$29</definedName>
    <definedName name="Z_623CAC5F_951F_44AA_9AF9_EE999A8FEBA6_.wvu.Rows" localSheetId="0" hidden="1">'ATT H-1A'!#REF!</definedName>
    <definedName name="Z_63011E91_4609_4523_98FE_FD252E915668_.wvu.Cols" localSheetId="8" hidden="1">'7 - Cap Add WS'!$U:$AR</definedName>
    <definedName name="Z_63011E91_4609_4523_98FE_FD252E915668_.wvu.PrintArea" localSheetId="7" hidden="1">'6- Est &amp; Reconcile WS'!$A$1:$Q$168</definedName>
    <definedName name="Z_63011E91_4609_4523_98FE_FD252E915668_.wvu.PrintArea" localSheetId="8" hidden="1">'7 - Cap Add WS'!$C$1:$BD$80</definedName>
    <definedName name="Z_63011E91_4609_4523_98FE_FD252E915668_.wvu.PrintTitles" localSheetId="8" hidden="1">'7 - Cap Add WS'!$C:$D</definedName>
    <definedName name="Z_71B42B22_A376_44B5_B0C1_23FC1AA3DBA2_.wvu.Cols" localSheetId="8" hidden="1">'7 - Cap Add WS'!$U:$AR</definedName>
    <definedName name="Z_71B42B22_A376_44B5_B0C1_23FC1AA3DBA2_.wvu.PrintTitles" localSheetId="8" hidden="1">'7 - Cap Add WS'!$C:$D</definedName>
    <definedName name="Z_835C01C7_C4D4_4B78_B001_C5A0B4AA9432_.wvu.PrintArea" localSheetId="2" hidden="1">'2 - Other Tax '!$A$1:$I$59</definedName>
    <definedName name="Z_835C01C7_C4D4_4B78_B001_C5A0B4AA9432_.wvu.PrintArea" localSheetId="5" hidden="1">'5 - Cost Support 1'!$A$1:$Q$169</definedName>
    <definedName name="Z_835C01C7_C4D4_4B78_B001_C5A0B4AA9432_.wvu.PrintArea" localSheetId="0" hidden="1">'ATT H-1A'!$A$1:$H$326</definedName>
    <definedName name="Z_835C01C7_C4D4_4B78_B001_C5A0B4AA9432_.wvu.PrintTitles" localSheetId="5" hidden="1">'5 - Cost Support 1'!$1:$3</definedName>
    <definedName name="Z_835C01C7_C4D4_4B78_B001_C5A0B4AA9432_.wvu.PrintTitles" localSheetId="0" hidden="1">'ATT H-1A'!$A:$G</definedName>
    <definedName name="Z_835C01C7_C4D4_4B78_B001_C5A0B4AA9432_.wvu.Rows" localSheetId="5" hidden="1">'5 - Cost Support 1'!$28:$29</definedName>
    <definedName name="Z_912808F1_C250_4C36_9229_7E2FB96FDAF1_.wvu.PrintArea" localSheetId="2" hidden="1">'2 - Other Tax '!$A$1:$I$56</definedName>
    <definedName name="Z_912808F1_C250_4C36_9229_7E2FB96FDAF1_.wvu.PrintArea" localSheetId="5" hidden="1">'5 - Cost Support 1'!$A$1:$Q$169</definedName>
    <definedName name="Z_912808F1_C250_4C36_9229_7E2FB96FDAF1_.wvu.PrintArea" localSheetId="0" hidden="1">'ATT H-1A'!$A$1:$H$326</definedName>
    <definedName name="Z_912808F1_C250_4C36_9229_7E2FB96FDAF1_.wvu.PrintTitles" localSheetId="5" hidden="1">'5 - Cost Support 1'!$1:$3</definedName>
    <definedName name="Z_912808F1_C250_4C36_9229_7E2FB96FDAF1_.wvu.PrintTitles" localSheetId="0" hidden="1">'ATT H-1A'!$A:$G</definedName>
    <definedName name="Z_912808F1_C250_4C36_9229_7E2FB96FDAF1_.wvu.Rows" localSheetId="5" hidden="1">'5 - Cost Support 1'!$28:$29</definedName>
    <definedName name="Z_B647CB7F_C846_4278_B6B1_1EF7F3C004F5_.wvu.Cols" localSheetId="8" hidden="1">'7 - Cap Add WS'!$U:$AR</definedName>
    <definedName name="Z_B647CB7F_C846_4278_B6B1_1EF7F3C004F5_.wvu.PrintTitles" localSheetId="8" hidden="1">'7 - Cap Add WS'!$C:$D</definedName>
    <definedName name="Z_DC91DEF3_837B_4BB9_A81E_3B78C5914E6C_.wvu.Cols" localSheetId="8" hidden="1">'7 - Cap Add WS'!$U:$AR</definedName>
    <definedName name="Z_DC91DEF3_837B_4BB9_A81E_3B78C5914E6C_.wvu.PrintTitles" localSheetId="8" hidden="1">'7 - Cap Add WS'!$C:$D</definedName>
    <definedName name="Z_EEA00B4A_CCC0_42F9_99E9_585AC1E39AC7_.wvu.PrintArea" localSheetId="2" hidden="1">'2 - Other Tax '!$A$1:$I$59</definedName>
    <definedName name="Z_EEA00B4A_CCC0_42F9_99E9_585AC1E39AC7_.wvu.PrintArea" localSheetId="5" hidden="1">'5 - Cost Support 1'!$A$1:$R$171</definedName>
    <definedName name="Z_EEA00B4A_CCC0_42F9_99E9_585AC1E39AC7_.wvu.PrintArea" localSheetId="0" hidden="1">'ATT H-1A'!$A$1:$H$326</definedName>
    <definedName name="Z_EEA00B4A_CCC0_42F9_99E9_585AC1E39AC7_.wvu.PrintTitles" localSheetId="5" hidden="1">'5 - Cost Support 1'!$1:$3</definedName>
    <definedName name="Z_EEA00B4A_CCC0_42F9_99E9_585AC1E39AC7_.wvu.PrintTitles" localSheetId="0" hidden="1">'ATT H-1A'!$A:$G</definedName>
    <definedName name="Z_EEA00B4A_CCC0_42F9_99E9_585AC1E39AC7_.wvu.Rows" localSheetId="5" hidden="1">'5 - Cost Support 1'!$28:$29</definedName>
    <definedName name="Z_FAAD9AAC_1337_43AB_BF1F_CCF9DFCF5B78_.wvu.Cols" localSheetId="8" hidden="1">'7 - Cap Add WS'!$U:$AR</definedName>
    <definedName name="Z_FAAD9AAC_1337_43AB_BF1F_CCF9DFCF5B78_.wvu.PrintTitles" localSheetId="8" hidden="1">'7 - Cap Add WS'!$C:$D</definedName>
    <definedName name="zaph">#REF!</definedName>
    <definedName name="zero">0</definedName>
  </definedNames>
  <calcPr calcId="145621"/>
  <customWorkbookViews>
    <customWorkbookView name="x317aks - Personal View" guid="{16DB5A78-C639-4ECB-80E4-51FAC46025D9}" mergeInterval="0" personalView="1" maximized="1" windowWidth="1276" windowHeight="855" tabRatio="809" activeSheetId="6"/>
    <customWorkbookView name="Preferred Customer - Personal View" guid="{253E2A63-7F54-436E-9A6A-CE7AFBB6B9A8}" mergeInterval="0" personalView="1" maximized="1" windowWidth="1020" windowHeight="579" tabRatio="809" activeSheetId="8"/>
    <customWorkbookView name="Helen Hight - Personal View" guid="{912808F1-C250-4C36-9229-7E2FB96FDAF1}" mergeInterval="0" personalView="1" maximized="1" windowWidth="1020" windowHeight="570" tabRatio="809" activeSheetId="1"/>
    <customWorkbookView name="x086hmh - Personal View" guid="{623CAC5F-951F-44AA-9AF9-EE999A8FEBA6}" mergeInterval="0" personalView="1" maximized="1" windowWidth="1676" windowHeight="904" tabRatio="809" activeSheetId="9"/>
    <customWorkbookView name="wdbooth - Personal View" guid="{835C01C7-C4D4-4B78-B001-C5A0B4AA9432}" mergeInterval="0" personalView="1" maximized="1" windowWidth="756" windowHeight="354" tabRatio="809" activeSheetId="8"/>
    <customWorkbookView name="Dana Olds - Personal View" guid="{EEA00B4A-CCC0-42F9-99E9-585AC1E39AC7}" mergeInterval="0" personalView="1" maximized="1" windowWidth="1020" windowHeight="605" tabRatio="809" activeSheetId="10"/>
  </customWorkbookViews>
</workbook>
</file>

<file path=xl/calcChain.xml><?xml version="1.0" encoding="utf-8"?>
<calcChain xmlns="http://schemas.openxmlformats.org/spreadsheetml/2006/main">
  <c r="D45" i="16" l="1"/>
  <c r="F45" i="16"/>
  <c r="H45" i="16"/>
  <c r="B45" i="16"/>
  <c r="J43" i="16"/>
  <c r="J45" i="16" s="1"/>
  <c r="J41" i="16"/>
  <c r="J39" i="16"/>
  <c r="J37" i="16"/>
  <c r="J35" i="16"/>
  <c r="J33" i="16"/>
  <c r="J31" i="16"/>
  <c r="J29" i="16"/>
  <c r="J27" i="16"/>
  <c r="J25" i="16"/>
  <c r="J23" i="16"/>
  <c r="J21" i="16"/>
  <c r="J19" i="16"/>
  <c r="J17" i="16"/>
  <c r="J15" i="16"/>
  <c r="J13" i="16"/>
  <c r="J11" i="16"/>
  <c r="J9" i="16"/>
  <c r="F123" i="11" l="1"/>
  <c r="H187" i="6" l="1"/>
  <c r="I187" i="6" s="1"/>
  <c r="H59" i="1" s="1"/>
  <c r="H186" i="6"/>
  <c r="G186" i="6"/>
  <c r="I186" i="6" s="1"/>
  <c r="H45" i="1" s="1"/>
  <c r="I185" i="6"/>
  <c r="H23" i="1" s="1"/>
  <c r="I184" i="6"/>
  <c r="H19" i="1" s="1"/>
  <c r="AW50" i="12" l="1"/>
  <c r="AW51" i="12" s="1"/>
  <c r="AW32" i="12"/>
  <c r="AX74" i="12" s="1"/>
  <c r="AX75" i="12" s="1"/>
  <c r="AS50" i="12"/>
  <c r="AT50" i="12"/>
  <c r="AT51" i="12" s="1"/>
  <c r="AU50" i="12"/>
  <c r="AX50" i="12" l="1"/>
  <c r="AX51" i="12" s="1"/>
  <c r="AY51" i="12" s="1"/>
  <c r="AW52" i="12" s="1"/>
  <c r="AX52" i="12"/>
  <c r="AX53" i="12" s="1"/>
  <c r="AX54" i="12"/>
  <c r="AX55" i="12" s="1"/>
  <c r="AX56" i="12"/>
  <c r="AX57" i="12" s="1"/>
  <c r="AX58" i="12"/>
  <c r="AX59" i="12" s="1"/>
  <c r="AX60" i="12"/>
  <c r="AX61" i="12" s="1"/>
  <c r="AX62" i="12"/>
  <c r="AX63" i="12" s="1"/>
  <c r="AX64" i="12"/>
  <c r="AX65" i="12" s="1"/>
  <c r="AX66" i="12"/>
  <c r="AX67" i="12" s="1"/>
  <c r="AX68" i="12"/>
  <c r="AX69" i="12" s="1"/>
  <c r="AX70" i="12"/>
  <c r="AX71" i="12" s="1"/>
  <c r="AX72" i="12"/>
  <c r="AX73" i="12" s="1"/>
  <c r="AY50" i="12"/>
  <c r="AS51" i="12"/>
  <c r="AU51" i="12" s="1"/>
  <c r="AW53" i="12" l="1"/>
  <c r="AY53" i="12" s="1"/>
  <c r="AW54" i="12" s="1"/>
  <c r="AY52" i="12"/>
  <c r="AY54" i="12" l="1"/>
  <c r="AW55" i="12"/>
  <c r="AY55" i="12" s="1"/>
  <c r="AW56" i="12" s="1"/>
  <c r="AY56" i="12" l="1"/>
  <c r="AW57" i="12"/>
  <c r="AY57" i="12" s="1"/>
  <c r="AW58" i="12" s="1"/>
  <c r="AW59" i="12" l="1"/>
  <c r="AY59" i="12" s="1"/>
  <c r="AW60" i="12" s="1"/>
  <c r="AY58" i="12"/>
  <c r="AW61" i="12" l="1"/>
  <c r="AY61" i="12" s="1"/>
  <c r="AW62" i="12" s="1"/>
  <c r="AY60" i="12"/>
  <c r="AS32" i="12"/>
  <c r="AY62" i="12" l="1"/>
  <c r="AW63" i="12"/>
  <c r="AY63" i="12" s="1"/>
  <c r="AW64" i="12" s="1"/>
  <c r="AT74" i="12"/>
  <c r="AT75" i="12" s="1"/>
  <c r="AT72" i="12"/>
  <c r="AT73" i="12" s="1"/>
  <c r="AT70" i="12"/>
  <c r="AT71" i="12" s="1"/>
  <c r="AT68" i="12"/>
  <c r="AT69" i="12" s="1"/>
  <c r="AT66" i="12"/>
  <c r="AT67" i="12" s="1"/>
  <c r="AT64" i="12"/>
  <c r="AT65" i="12" s="1"/>
  <c r="AT62" i="12"/>
  <c r="AT63" i="12" s="1"/>
  <c r="AT60" i="12"/>
  <c r="AT61" i="12" s="1"/>
  <c r="AT58" i="12"/>
  <c r="AT59" i="12" s="1"/>
  <c r="AT56" i="12"/>
  <c r="AT57" i="12" s="1"/>
  <c r="AT54" i="12"/>
  <c r="AT55" i="12" s="1"/>
  <c r="AT52" i="12"/>
  <c r="AT53" i="12" s="1"/>
  <c r="AW65" i="12" l="1"/>
  <c r="AY65" i="12" s="1"/>
  <c r="AW66" i="12" s="1"/>
  <c r="AY64" i="12"/>
  <c r="AS52" i="12"/>
  <c r="H187" i="1"/>
  <c r="H174" i="1"/>
  <c r="AW67" i="12" l="1"/>
  <c r="AY67" i="12" s="1"/>
  <c r="AW68" i="12" s="1"/>
  <c r="AY66" i="12"/>
  <c r="AU52" i="12"/>
  <c r="AS53" i="12"/>
  <c r="AU53" i="12" s="1"/>
  <c r="AS54" i="12" s="1"/>
  <c r="H285" i="1"/>
  <c r="AY68" i="12" l="1"/>
  <c r="AW69" i="12"/>
  <c r="AY69" i="12" s="1"/>
  <c r="AW70" i="12" s="1"/>
  <c r="AU54" i="12"/>
  <c r="AS55" i="12"/>
  <c r="AU55" i="12" s="1"/>
  <c r="AS56" i="12" s="1"/>
  <c r="H55" i="6"/>
  <c r="H124" i="1"/>
  <c r="AY70" i="12" l="1"/>
  <c r="AW71" i="12"/>
  <c r="AY71" i="12" s="1"/>
  <c r="AW72" i="12" s="1"/>
  <c r="AU56" i="12"/>
  <c r="AS57" i="12"/>
  <c r="AU57" i="12" s="1"/>
  <c r="AS58" i="12" s="1"/>
  <c r="I178" i="6"/>
  <c r="H122" i="1" s="1"/>
  <c r="I177" i="6"/>
  <c r="H112" i="1" s="1"/>
  <c r="AY72" i="12" l="1"/>
  <c r="AW73" i="12"/>
  <c r="AY73" i="12" s="1"/>
  <c r="AW74" i="12" s="1"/>
  <c r="AU58" i="12"/>
  <c r="AS59" i="12"/>
  <c r="AU59" i="12" s="1"/>
  <c r="AS60" i="12" s="1"/>
  <c r="D40" i="4"/>
  <c r="D38" i="4" s="1"/>
  <c r="AY74" i="12" l="1"/>
  <c r="AW75" i="12"/>
  <c r="AY75" i="12" s="1"/>
  <c r="AU60" i="12"/>
  <c r="AS61" i="12"/>
  <c r="AU61" i="12" s="1"/>
  <c r="AS62" i="12" s="1"/>
  <c r="D129" i="6"/>
  <c r="AU62" i="12" l="1"/>
  <c r="AS63" i="12"/>
  <c r="AU63" i="12" s="1"/>
  <c r="AS64" i="12" s="1"/>
  <c r="H222" i="1"/>
  <c r="H75" i="1"/>
  <c r="AU64" i="12" l="1"/>
  <c r="AS65" i="12"/>
  <c r="AU65" i="12" s="1"/>
  <c r="AS66" i="12" s="1"/>
  <c r="E124" i="19"/>
  <c r="E126" i="19" s="1"/>
  <c r="D122" i="19"/>
  <c r="D124" i="19" s="1"/>
  <c r="D126" i="19" s="1"/>
  <c r="C104" i="19"/>
  <c r="F103" i="19"/>
  <c r="C103" i="19" s="1"/>
  <c r="G102" i="19"/>
  <c r="G105" i="19" s="1"/>
  <c r="E10" i="19" s="1"/>
  <c r="F102" i="19"/>
  <c r="E102" i="19"/>
  <c r="D102" i="19"/>
  <c r="D105" i="19" s="1"/>
  <c r="C101" i="19"/>
  <c r="C100" i="19"/>
  <c r="C99" i="19"/>
  <c r="C98" i="19"/>
  <c r="C97" i="19"/>
  <c r="C96" i="19"/>
  <c r="C95" i="19"/>
  <c r="C94" i="19"/>
  <c r="C93" i="19"/>
  <c r="C92" i="19"/>
  <c r="C91" i="19"/>
  <c r="C90" i="19"/>
  <c r="E18" i="19" s="1"/>
  <c r="H190" i="1" s="1"/>
  <c r="C89" i="19"/>
  <c r="C88" i="19"/>
  <c r="C87" i="19"/>
  <c r="C86" i="19"/>
  <c r="C85" i="19"/>
  <c r="C84" i="19"/>
  <c r="C83" i="19"/>
  <c r="C82" i="19"/>
  <c r="A75" i="19"/>
  <c r="A112" i="19" s="1"/>
  <c r="C66" i="19"/>
  <c r="F65" i="19"/>
  <c r="C65" i="19" s="1"/>
  <c r="G64" i="19"/>
  <c r="G67" i="19" s="1"/>
  <c r="E9" i="19" s="1"/>
  <c r="F64" i="19"/>
  <c r="E64" i="19"/>
  <c r="D64" i="19"/>
  <c r="D67" i="19" s="1"/>
  <c r="C63" i="19"/>
  <c r="C62" i="19"/>
  <c r="G47" i="19"/>
  <c r="C47" i="19" s="1"/>
  <c r="F46" i="19"/>
  <c r="C46" i="19" s="1"/>
  <c r="G45" i="19"/>
  <c r="F45" i="19"/>
  <c r="E45" i="19"/>
  <c r="D45" i="19"/>
  <c r="D48" i="19" s="1"/>
  <c r="C44" i="19"/>
  <c r="C43" i="19"/>
  <c r="C42" i="19"/>
  <c r="C41" i="19"/>
  <c r="C40" i="19"/>
  <c r="C39" i="19"/>
  <c r="C38" i="19"/>
  <c r="C37" i="19"/>
  <c r="C36" i="19"/>
  <c r="C35" i="19"/>
  <c r="C34" i="19"/>
  <c r="C33" i="19"/>
  <c r="C32" i="19"/>
  <c r="C31" i="19"/>
  <c r="C30" i="19"/>
  <c r="C29" i="19"/>
  <c r="C28" i="19"/>
  <c r="C27" i="19"/>
  <c r="C26" i="19"/>
  <c r="E105" i="19" l="1"/>
  <c r="C10" i="19" s="1"/>
  <c r="E67" i="19"/>
  <c r="C9" i="19" s="1"/>
  <c r="F105" i="19"/>
  <c r="D10" i="19" s="1"/>
  <c r="F48" i="19"/>
  <c r="D11" i="19" s="1"/>
  <c r="F67" i="19"/>
  <c r="E48" i="19"/>
  <c r="C11" i="19" s="1"/>
  <c r="AU66" i="12"/>
  <c r="AS67" i="12"/>
  <c r="AU67" i="12" s="1"/>
  <c r="AS68" i="12" s="1"/>
  <c r="C64" i="19"/>
  <c r="C67" i="19" s="1"/>
  <c r="C45" i="19"/>
  <c r="C48" i="19" s="1"/>
  <c r="G48" i="19"/>
  <c r="E11" i="19" s="1"/>
  <c r="E12" i="19" s="1"/>
  <c r="C102" i="19"/>
  <c r="C105" i="19" s="1"/>
  <c r="D9" i="19"/>
  <c r="D128" i="19"/>
  <c r="E128" i="19"/>
  <c r="C12" i="19" l="1"/>
  <c r="C15" i="19" s="1"/>
  <c r="AU68" i="12"/>
  <c r="AS69" i="12"/>
  <c r="AU69" i="12" s="1"/>
  <c r="AS70" i="12" s="1"/>
  <c r="D12" i="19"/>
  <c r="AU70" i="12" l="1"/>
  <c r="AS71" i="12"/>
  <c r="AU71" i="12" s="1"/>
  <c r="AS72" i="12" s="1"/>
  <c r="AD24" i="12"/>
  <c r="AE24" i="12" s="1"/>
  <c r="AF24" i="12" s="1"/>
  <c r="AH24" i="12"/>
  <c r="AI24" i="12" s="1"/>
  <c r="AJ24" i="12" s="1"/>
  <c r="AL24" i="12"/>
  <c r="AM24" i="12"/>
  <c r="AN24" i="12"/>
  <c r="AP24" i="12"/>
  <c r="AQ24" i="12" s="1"/>
  <c r="AR24" i="12" s="1"/>
  <c r="AC32" i="12"/>
  <c r="AG32" i="12"/>
  <c r="AK32" i="12"/>
  <c r="AO32" i="12"/>
  <c r="BA36" i="12"/>
  <c r="BA37" i="12"/>
  <c r="BA38" i="12"/>
  <c r="BA39" i="12"/>
  <c r="BA40" i="12"/>
  <c r="BA41" i="12"/>
  <c r="AU72" i="12" l="1"/>
  <c r="AS73" i="12"/>
  <c r="AU73" i="12" s="1"/>
  <c r="AS74" i="12" s="1"/>
  <c r="Y32" i="12"/>
  <c r="Z74" i="12" s="1"/>
  <c r="Z75" i="12" s="1"/>
  <c r="AU74" i="12" l="1"/>
  <c r="AS75" i="12"/>
  <c r="AU75" i="12" s="1"/>
  <c r="Z50" i="12"/>
  <c r="Z51" i="12" s="1"/>
  <c r="Z52" i="12"/>
  <c r="Z53" i="12" s="1"/>
  <c r="Z54" i="12"/>
  <c r="Z55" i="12" s="1"/>
  <c r="Z56" i="12"/>
  <c r="Z57" i="12" s="1"/>
  <c r="Z58" i="12"/>
  <c r="Z59" i="12" s="1"/>
  <c r="Z60" i="12"/>
  <c r="Z61" i="12" s="1"/>
  <c r="Z62" i="12"/>
  <c r="Z63" i="12" s="1"/>
  <c r="Z64" i="12"/>
  <c r="Z65" i="12" s="1"/>
  <c r="Z66" i="12"/>
  <c r="Z67" i="12" s="1"/>
  <c r="Z68" i="12"/>
  <c r="Z69" i="12" s="1"/>
  <c r="Z70" i="12"/>
  <c r="Z71" i="12" s="1"/>
  <c r="Z72" i="12"/>
  <c r="Z73" i="12" s="1"/>
  <c r="Y50" i="12" l="1"/>
  <c r="AA50" i="12" l="1"/>
  <c r="Y51" i="12"/>
  <c r="AA51" i="12" s="1"/>
  <c r="Y52" i="12" s="1"/>
  <c r="Y53" i="12" l="1"/>
  <c r="AA53" i="12" s="1"/>
  <c r="Y54" i="12" s="1"/>
  <c r="AA52" i="12"/>
  <c r="Y55" i="12" l="1"/>
  <c r="AA55" i="12" s="1"/>
  <c r="Y56" i="12" s="1"/>
  <c r="AA54" i="12"/>
  <c r="Y57" i="12" l="1"/>
  <c r="AA57" i="12" s="1"/>
  <c r="Y58" i="12" s="1"/>
  <c r="AA56" i="12"/>
  <c r="Y59" i="12" l="1"/>
  <c r="AA59" i="12" s="1"/>
  <c r="Y60" i="12" s="1"/>
  <c r="AA58" i="12"/>
  <c r="AA60" i="12" l="1"/>
  <c r="Y61" i="12"/>
  <c r="AA61" i="12" s="1"/>
  <c r="Y62" i="12" s="1"/>
  <c r="AA62" i="12" l="1"/>
  <c r="Y63" i="12"/>
  <c r="AA63" i="12" s="1"/>
  <c r="Y64" i="12" s="1"/>
  <c r="Y65" i="12" l="1"/>
  <c r="AA65" i="12" s="1"/>
  <c r="Y66" i="12" s="1"/>
  <c r="AA64" i="12"/>
  <c r="AA66" i="12" l="1"/>
  <c r="Y67" i="12"/>
  <c r="AA67" i="12" s="1"/>
  <c r="Y68" i="12" s="1"/>
  <c r="AA68" i="12" l="1"/>
  <c r="Y69" i="12"/>
  <c r="AA69" i="12" s="1"/>
  <c r="Y70" i="12" s="1"/>
  <c r="AA70" i="12" l="1"/>
  <c r="Y71" i="12"/>
  <c r="AA71" i="12" s="1"/>
  <c r="Y72" i="12" s="1"/>
  <c r="U32" i="12"/>
  <c r="AA72" i="12" l="1"/>
  <c r="Y73" i="12"/>
  <c r="AA73" i="12" s="1"/>
  <c r="Y74" i="12" s="1"/>
  <c r="H159" i="11"/>
  <c r="AA74" i="12" l="1"/>
  <c r="Y75" i="12"/>
  <c r="AA75" i="12" s="1"/>
  <c r="D123" i="11"/>
  <c r="H79" i="1"/>
  <c r="C1" i="12" l="1"/>
  <c r="E18" i="12" l="1"/>
  <c r="E13" i="12"/>
  <c r="E12" i="12"/>
  <c r="BB77" i="12" l="1"/>
  <c r="BC76" i="12"/>
  <c r="BB41" i="12"/>
  <c r="BC40" i="12"/>
  <c r="BB39" i="12"/>
  <c r="D39" i="12"/>
  <c r="D41" i="12" s="1"/>
  <c r="D43" i="12" s="1"/>
  <c r="D45" i="12" s="1"/>
  <c r="D47" i="12" s="1"/>
  <c r="D49" i="12" s="1"/>
  <c r="D51" i="12" s="1"/>
  <c r="D53" i="12" s="1"/>
  <c r="D55" i="12" s="1"/>
  <c r="D57" i="12" s="1"/>
  <c r="D59" i="12" s="1"/>
  <c r="D61" i="12" s="1"/>
  <c r="D63" i="12" s="1"/>
  <c r="D65" i="12" s="1"/>
  <c r="D67" i="12" s="1"/>
  <c r="D69" i="12" s="1"/>
  <c r="D71" i="12" s="1"/>
  <c r="D73" i="12" s="1"/>
  <c r="D75" i="12" s="1"/>
  <c r="C39" i="12"/>
  <c r="C41" i="12" s="1"/>
  <c r="C43" i="12" s="1"/>
  <c r="C45" i="12" s="1"/>
  <c r="C47" i="12" s="1"/>
  <c r="C49" i="12" s="1"/>
  <c r="C51" i="12" s="1"/>
  <c r="C53" i="12" s="1"/>
  <c r="C55" i="12" s="1"/>
  <c r="C57" i="12" s="1"/>
  <c r="C59" i="12" s="1"/>
  <c r="C61" i="12" s="1"/>
  <c r="C63" i="12" s="1"/>
  <c r="C65" i="12" s="1"/>
  <c r="C67" i="12" s="1"/>
  <c r="C69" i="12" s="1"/>
  <c r="C71" i="12" s="1"/>
  <c r="C73" i="12" s="1"/>
  <c r="C75" i="12" s="1"/>
  <c r="BC38" i="12"/>
  <c r="D38" i="12"/>
  <c r="D40" i="12" s="1"/>
  <c r="D42" i="12" s="1"/>
  <c r="D44" i="12" s="1"/>
  <c r="D46" i="12" s="1"/>
  <c r="D48" i="12" s="1"/>
  <c r="D50" i="12" s="1"/>
  <c r="D52" i="12" s="1"/>
  <c r="D54" i="12" s="1"/>
  <c r="D56" i="12" s="1"/>
  <c r="D58" i="12" s="1"/>
  <c r="D60" i="12" s="1"/>
  <c r="D62" i="12" s="1"/>
  <c r="D64" i="12" s="1"/>
  <c r="D66" i="12" s="1"/>
  <c r="D68" i="12" s="1"/>
  <c r="D70" i="12" s="1"/>
  <c r="D72" i="12" s="1"/>
  <c r="D74" i="12" s="1"/>
  <c r="BB37" i="12"/>
  <c r="BC36" i="12"/>
  <c r="C36" i="12"/>
  <c r="C38" i="12" s="1"/>
  <c r="C40" i="12" s="1"/>
  <c r="C42" i="12" s="1"/>
  <c r="C44" i="12" s="1"/>
  <c r="C46" i="12" s="1"/>
  <c r="C48" i="12" s="1"/>
  <c r="C50" i="12" s="1"/>
  <c r="C52" i="12" s="1"/>
  <c r="C54" i="12" s="1"/>
  <c r="C56" i="12" s="1"/>
  <c r="C58" i="12" s="1"/>
  <c r="C60" i="12" s="1"/>
  <c r="C62" i="12" s="1"/>
  <c r="C64" i="12" s="1"/>
  <c r="C66" i="12" s="1"/>
  <c r="C68" i="12" s="1"/>
  <c r="C70" i="12" s="1"/>
  <c r="C72" i="12" s="1"/>
  <c r="C74" i="12" s="1"/>
  <c r="A33" i="12"/>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Q32" i="12"/>
  <c r="M32" i="12"/>
  <c r="I32" i="12"/>
  <c r="E32" i="12"/>
  <c r="J72" i="12" l="1"/>
  <c r="J73" i="12" s="1"/>
  <c r="J68" i="12"/>
  <c r="J69" i="12" s="1"/>
  <c r="J74" i="12"/>
  <c r="J75" i="12" s="1"/>
  <c r="J70" i="12"/>
  <c r="J71" i="12" s="1"/>
  <c r="J66" i="12"/>
  <c r="J67" i="12" s="1"/>
  <c r="J64" i="12"/>
  <c r="J65" i="12" s="1"/>
  <c r="J62" i="12"/>
  <c r="J63" i="12" s="1"/>
  <c r="J56" i="12"/>
  <c r="J57" i="12" s="1"/>
  <c r="J52" i="12"/>
  <c r="J53" i="12" s="1"/>
  <c r="J60" i="12"/>
  <c r="J61" i="12" s="1"/>
  <c r="J58" i="12"/>
  <c r="J59" i="12" s="1"/>
  <c r="J54" i="12"/>
  <c r="J55" i="12" s="1"/>
  <c r="J50" i="12"/>
  <c r="J51" i="12" s="1"/>
  <c r="N72" i="12"/>
  <c r="N73" i="12" s="1"/>
  <c r="N68" i="12"/>
  <c r="N69" i="12" s="1"/>
  <c r="N64" i="12"/>
  <c r="N65" i="12" s="1"/>
  <c r="N74" i="12"/>
  <c r="N75" i="12" s="1"/>
  <c r="N70" i="12"/>
  <c r="N71" i="12" s="1"/>
  <c r="N66" i="12"/>
  <c r="N67" i="12" s="1"/>
  <c r="N62" i="12"/>
  <c r="N63" i="12" s="1"/>
  <c r="N58" i="12"/>
  <c r="N59" i="12" s="1"/>
  <c r="N56" i="12"/>
  <c r="N57" i="12" s="1"/>
  <c r="N52" i="12"/>
  <c r="N53" i="12" s="1"/>
  <c r="N54" i="12"/>
  <c r="N55" i="12" s="1"/>
  <c r="N50" i="12"/>
  <c r="N51" i="12" s="1"/>
  <c r="N60" i="12"/>
  <c r="N61" i="12" s="1"/>
  <c r="R72" i="12"/>
  <c r="R73" i="12" s="1"/>
  <c r="R68" i="12"/>
  <c r="R69" i="12" s="1"/>
  <c r="R64" i="12"/>
  <c r="R65" i="12" s="1"/>
  <c r="R74" i="12"/>
  <c r="R75" i="12" s="1"/>
  <c r="R70" i="12"/>
  <c r="R71" i="12" s="1"/>
  <c r="R66" i="12"/>
  <c r="R67" i="12" s="1"/>
  <c r="R62" i="12"/>
  <c r="R63" i="12" s="1"/>
  <c r="R56" i="12"/>
  <c r="R57" i="12" s="1"/>
  <c r="R52" i="12"/>
  <c r="R53" i="12" s="1"/>
  <c r="R60" i="12"/>
  <c r="R61" i="12" s="1"/>
  <c r="R58" i="12"/>
  <c r="R59" i="12" s="1"/>
  <c r="R54" i="12"/>
  <c r="R55" i="12" s="1"/>
  <c r="R50" i="12"/>
  <c r="R51" i="12" s="1"/>
  <c r="F72" i="12"/>
  <c r="F73" i="12" s="1"/>
  <c r="F68" i="12"/>
  <c r="F69" i="12" s="1"/>
  <c r="F74" i="12"/>
  <c r="F75" i="12" s="1"/>
  <c r="G75" i="12" s="1"/>
  <c r="F70" i="12"/>
  <c r="F71" i="12" s="1"/>
  <c r="F64" i="12"/>
  <c r="F65" i="12" s="1"/>
  <c r="F62" i="12"/>
  <c r="F63" i="12" s="1"/>
  <c r="F66" i="12"/>
  <c r="F67" i="12" s="1"/>
  <c r="F58" i="12"/>
  <c r="F59" i="12" s="1"/>
  <c r="F56" i="12"/>
  <c r="F57" i="12" s="1"/>
  <c r="F52" i="12"/>
  <c r="F53" i="12" s="1"/>
  <c r="F54" i="12"/>
  <c r="F55" i="12" s="1"/>
  <c r="F50" i="12"/>
  <c r="F51" i="12" s="1"/>
  <c r="F60" i="12"/>
  <c r="F61" i="12" s="1"/>
  <c r="V72" i="12"/>
  <c r="V73" i="12" s="1"/>
  <c r="V68" i="12"/>
  <c r="V69" i="12" s="1"/>
  <c r="V64" i="12"/>
  <c r="V65" i="12" s="1"/>
  <c r="V74" i="12"/>
  <c r="V75" i="12" s="1"/>
  <c r="V70" i="12"/>
  <c r="V71" i="12" s="1"/>
  <c r="V66" i="12"/>
  <c r="V67" i="12" s="1"/>
  <c r="V60" i="12"/>
  <c r="V61" i="12" s="1"/>
  <c r="V62" i="12"/>
  <c r="V63" i="12" s="1"/>
  <c r="V58" i="12"/>
  <c r="V59" i="12" s="1"/>
  <c r="V56" i="12"/>
  <c r="V57" i="12" s="1"/>
  <c r="V52" i="12"/>
  <c r="V53" i="12" s="1"/>
  <c r="V54" i="12"/>
  <c r="V55" i="12" s="1"/>
  <c r="V50" i="12"/>
  <c r="V51" i="12" s="1"/>
  <c r="E50" i="12" l="1"/>
  <c r="I50" i="12" l="1"/>
  <c r="U50" i="12"/>
  <c r="M50" i="12"/>
  <c r="G50" i="12"/>
  <c r="E51" i="12"/>
  <c r="G51" i="12" s="1"/>
  <c r="Q50" i="12"/>
  <c r="E52" i="12" l="1"/>
  <c r="W50" i="12"/>
  <c r="U51" i="12"/>
  <c r="W51" i="12" s="1"/>
  <c r="S50" i="12"/>
  <c r="Q51" i="12"/>
  <c r="S51" i="12" s="1"/>
  <c r="O50" i="12"/>
  <c r="M51" i="12"/>
  <c r="O51" i="12" s="1"/>
  <c r="K50" i="12"/>
  <c r="I51" i="12"/>
  <c r="K51" i="12" s="1"/>
  <c r="M52" i="12" l="1"/>
  <c r="E53" i="12"/>
  <c r="G53" i="12" s="1"/>
  <c r="G52" i="12"/>
  <c r="I52" i="12"/>
  <c r="Q52" i="12"/>
  <c r="U52" i="12"/>
  <c r="E54" i="12" l="1"/>
  <c r="Q53" i="12"/>
  <c r="S53" i="12" s="1"/>
  <c r="S52" i="12"/>
  <c r="U53" i="12"/>
  <c r="W53" i="12" s="1"/>
  <c r="W52" i="12"/>
  <c r="I53" i="12"/>
  <c r="K53" i="12" s="1"/>
  <c r="K52" i="12"/>
  <c r="M53" i="12"/>
  <c r="O53" i="12" s="1"/>
  <c r="O52" i="12"/>
  <c r="M54" i="12" l="1"/>
  <c r="I54" i="12"/>
  <c r="Q54" i="12"/>
  <c r="G54" i="12"/>
  <c r="E55" i="12"/>
  <c r="G55" i="12" s="1"/>
  <c r="U54" i="12"/>
  <c r="W54" i="12" l="1"/>
  <c r="U55" i="12"/>
  <c r="W55" i="12" s="1"/>
  <c r="E56" i="12"/>
  <c r="K54" i="12"/>
  <c r="I55" i="12"/>
  <c r="K55" i="12" s="1"/>
  <c r="S54" i="12"/>
  <c r="Q55" i="12"/>
  <c r="S55" i="12" s="1"/>
  <c r="O54" i="12"/>
  <c r="M55" i="12"/>
  <c r="O55" i="12" s="1"/>
  <c r="M56" i="12" l="1"/>
  <c r="I56" i="12"/>
  <c r="U56" i="12"/>
  <c r="Q56" i="12"/>
  <c r="E57" i="12"/>
  <c r="G57" i="12" s="1"/>
  <c r="G56" i="12"/>
  <c r="E58" i="12" l="1"/>
  <c r="Q57" i="12"/>
  <c r="S57" i="12" s="1"/>
  <c r="S56" i="12"/>
  <c r="I57" i="12"/>
  <c r="K57" i="12" s="1"/>
  <c r="K56" i="12"/>
  <c r="U57" i="12"/>
  <c r="W57" i="12" s="1"/>
  <c r="W56" i="12"/>
  <c r="M57" i="12"/>
  <c r="O57" i="12" s="1"/>
  <c r="O56" i="12"/>
  <c r="U58" i="12" l="1"/>
  <c r="M58" i="12"/>
  <c r="Q58" i="12"/>
  <c r="I58" i="12"/>
  <c r="G58" i="12"/>
  <c r="E59" i="12"/>
  <c r="G59" i="12" s="1"/>
  <c r="W58" i="12" l="1"/>
  <c r="U59" i="12"/>
  <c r="W59" i="12" s="1"/>
  <c r="O58" i="12"/>
  <c r="M59" i="12"/>
  <c r="O59" i="12" s="1"/>
  <c r="K58" i="12"/>
  <c r="I59" i="12"/>
  <c r="K59" i="12" s="1"/>
  <c r="S58" i="12"/>
  <c r="Q59" i="12"/>
  <c r="S59" i="12" s="1"/>
  <c r="E60" i="12"/>
  <c r="E61" i="12" l="1"/>
  <c r="G61" i="12" s="1"/>
  <c r="G60" i="12"/>
  <c r="Q60" i="12"/>
  <c r="U60" i="12"/>
  <c r="M60" i="12"/>
  <c r="I60" i="12"/>
  <c r="I61" i="12" l="1"/>
  <c r="K61" i="12" s="1"/>
  <c r="K60" i="12"/>
  <c r="U61" i="12"/>
  <c r="W61" i="12" s="1"/>
  <c r="W60" i="12"/>
  <c r="E62" i="12"/>
  <c r="M61" i="12"/>
  <c r="O61" i="12" s="1"/>
  <c r="O60" i="12"/>
  <c r="Q61" i="12"/>
  <c r="S61" i="12" s="1"/>
  <c r="S60" i="12"/>
  <c r="M62" i="12" l="1"/>
  <c r="U62" i="12"/>
  <c r="Q62" i="12"/>
  <c r="G62" i="12"/>
  <c r="E63" i="12"/>
  <c r="G63" i="12" s="1"/>
  <c r="I62" i="12"/>
  <c r="K62" i="12" l="1"/>
  <c r="I63" i="12"/>
  <c r="K63" i="12" s="1"/>
  <c r="S62" i="12"/>
  <c r="Q63" i="12"/>
  <c r="S63" i="12" s="1"/>
  <c r="W62" i="12"/>
  <c r="U63" i="12"/>
  <c r="W63" i="12" s="1"/>
  <c r="E64" i="12"/>
  <c r="O62" i="12"/>
  <c r="M63" i="12"/>
  <c r="O63" i="12" s="1"/>
  <c r="E65" i="12" l="1"/>
  <c r="G65" i="12" s="1"/>
  <c r="G64" i="12"/>
  <c r="M64" i="12"/>
  <c r="U64" i="12"/>
  <c r="I64" i="12"/>
  <c r="Q64" i="12"/>
  <c r="E66" i="12" l="1"/>
  <c r="I65" i="12"/>
  <c r="K65" i="12" s="1"/>
  <c r="K64" i="12"/>
  <c r="M65" i="12"/>
  <c r="O65" i="12" s="1"/>
  <c r="O64" i="12"/>
  <c r="Q65" i="12"/>
  <c r="S65" i="12" s="1"/>
  <c r="S64" i="12"/>
  <c r="U65" i="12"/>
  <c r="W65" i="12" s="1"/>
  <c r="W64" i="12"/>
  <c r="U66" i="12" l="1"/>
  <c r="M66" i="12"/>
  <c r="Q66" i="12"/>
  <c r="I66" i="12"/>
  <c r="E67" i="12"/>
  <c r="G67" i="12" s="1"/>
  <c r="G66" i="12"/>
  <c r="E68" i="12" l="1"/>
  <c r="Q67" i="12"/>
  <c r="S67" i="12" s="1"/>
  <c r="S66" i="12"/>
  <c r="M67" i="12"/>
  <c r="O67" i="12" s="1"/>
  <c r="O66" i="12"/>
  <c r="I67" i="12"/>
  <c r="K67" i="12" s="1"/>
  <c r="K66" i="12"/>
  <c r="U67" i="12"/>
  <c r="W67" i="12" s="1"/>
  <c r="W66" i="12"/>
  <c r="M68" i="12" l="1"/>
  <c r="Q68" i="12"/>
  <c r="U68" i="12"/>
  <c r="I68" i="12"/>
  <c r="E69" i="12"/>
  <c r="G69" i="12" s="1"/>
  <c r="G68" i="12"/>
  <c r="E70" i="12" l="1"/>
  <c r="Q69" i="12"/>
  <c r="S69" i="12" s="1"/>
  <c r="S68" i="12"/>
  <c r="M69" i="12"/>
  <c r="O69" i="12" s="1"/>
  <c r="O68" i="12"/>
  <c r="U69" i="12"/>
  <c r="W69" i="12" s="1"/>
  <c r="W68" i="12"/>
  <c r="I69" i="12"/>
  <c r="K69" i="12" s="1"/>
  <c r="K68" i="12"/>
  <c r="I70" i="12" l="1"/>
  <c r="Q70" i="12"/>
  <c r="M70" i="12"/>
  <c r="U70" i="12"/>
  <c r="E71" i="12"/>
  <c r="G71" i="12" s="1"/>
  <c r="G70" i="12"/>
  <c r="Q71" i="12" l="1"/>
  <c r="S71" i="12" s="1"/>
  <c r="S70" i="12"/>
  <c r="E72" i="12"/>
  <c r="I71" i="12"/>
  <c r="K71" i="12" s="1"/>
  <c r="K70" i="12"/>
  <c r="M71" i="12"/>
  <c r="O71" i="12" s="1"/>
  <c r="O70" i="12"/>
  <c r="U71" i="12"/>
  <c r="W71" i="12" s="1"/>
  <c r="W70" i="12"/>
  <c r="M72" i="12" l="1"/>
  <c r="E73" i="12"/>
  <c r="G73" i="12" s="1"/>
  <c r="G72" i="12"/>
  <c r="U72" i="12"/>
  <c r="I72" i="12"/>
  <c r="Q72" i="12"/>
  <c r="M73" i="12" l="1"/>
  <c r="O73" i="12" s="1"/>
  <c r="O72" i="12"/>
  <c r="Q73" i="12"/>
  <c r="S73" i="12" s="1"/>
  <c r="S72" i="12"/>
  <c r="I73" i="12"/>
  <c r="K73" i="12" s="1"/>
  <c r="K72" i="12"/>
  <c r="E74" i="12"/>
  <c r="G74" i="12" s="1"/>
  <c r="U73" i="12"/>
  <c r="W73" i="12" s="1"/>
  <c r="W72" i="12"/>
  <c r="I74" i="12" l="1"/>
  <c r="M74" i="12"/>
  <c r="U74" i="12"/>
  <c r="Q74" i="12"/>
  <c r="W74" i="12" l="1"/>
  <c r="U75" i="12"/>
  <c r="W75" i="12" s="1"/>
  <c r="S74" i="12"/>
  <c r="Q75" i="12"/>
  <c r="S75" i="12" s="1"/>
  <c r="O74" i="12"/>
  <c r="M75" i="12"/>
  <c r="O75" i="12" s="1"/>
  <c r="K74" i="12"/>
  <c r="I75" i="12"/>
  <c r="K75" i="12" s="1"/>
  <c r="D8" i="4" l="1"/>
  <c r="E27" i="3" l="1"/>
  <c r="E19" i="3"/>
  <c r="H137" i="1" l="1"/>
  <c r="H216" i="1" l="1"/>
  <c r="G155" i="6" l="1"/>
  <c r="H14" i="1" l="1"/>
  <c r="H16" i="1" s="1"/>
  <c r="E13" i="19" s="1"/>
  <c r="E15" i="19" s="1"/>
  <c r="H47" i="1"/>
  <c r="H20" i="1"/>
  <c r="H21" i="1" s="1"/>
  <c r="H191" i="1"/>
  <c r="I20" i="5"/>
  <c r="H175" i="1"/>
  <c r="I21" i="5" s="1"/>
  <c r="I43" i="5"/>
  <c r="I39" i="5"/>
  <c r="I24" i="5"/>
  <c r="I44" i="5"/>
  <c r="I49" i="5"/>
  <c r="I45" i="5"/>
  <c r="H60" i="1"/>
  <c r="H61" i="1"/>
  <c r="H62" i="1"/>
  <c r="H27" i="1"/>
  <c r="H113" i="1"/>
  <c r="H202" i="1"/>
  <c r="H206" i="1" s="1"/>
  <c r="H207" i="1"/>
  <c r="H134" i="1"/>
  <c r="H138" i="1"/>
  <c r="H128" i="1"/>
  <c r="H101" i="1"/>
  <c r="H102" i="1"/>
  <c r="H218" i="1"/>
  <c r="H157" i="1"/>
  <c r="H156" i="1"/>
  <c r="H152" i="1"/>
  <c r="H250" i="1"/>
  <c r="H249" i="1"/>
  <c r="H258" i="1"/>
  <c r="H264" i="1"/>
  <c r="H274" i="1" s="1"/>
  <c r="E89" i="11"/>
  <c r="H69" i="11" s="1"/>
  <c r="H281" i="1"/>
  <c r="D31" i="4"/>
  <c r="E34" i="3"/>
  <c r="D21" i="4"/>
  <c r="D56" i="11"/>
  <c r="H182" i="1"/>
  <c r="L102" i="11"/>
  <c r="P102" i="11" s="1"/>
  <c r="I103" i="11"/>
  <c r="J103" i="11" s="1"/>
  <c r="N103" i="11" s="1"/>
  <c r="I104" i="11"/>
  <c r="H27" i="6"/>
  <c r="H51" i="1" s="1"/>
  <c r="H15" i="6"/>
  <c r="I78" i="11"/>
  <c r="I79" i="11" s="1"/>
  <c r="I33" i="11"/>
  <c r="I34" i="11" s="1"/>
  <c r="I35" i="11" s="1"/>
  <c r="I36" i="11" s="1"/>
  <c r="I37" i="11" s="1"/>
  <c r="I38" i="11" s="1"/>
  <c r="I39" i="11" s="1"/>
  <c r="I40" i="11" s="1"/>
  <c r="I41" i="11" s="1"/>
  <c r="M102" i="11"/>
  <c r="Q102" i="11" s="1"/>
  <c r="M103" i="11"/>
  <c r="Q103" i="11"/>
  <c r="M104" i="11"/>
  <c r="Q104" i="11" s="1"/>
  <c r="J104" i="11"/>
  <c r="N104" i="11" s="1"/>
  <c r="J102" i="11"/>
  <c r="N102" i="11" s="1"/>
  <c r="A19" i="1"/>
  <c r="A20" i="1" s="1"/>
  <c r="A21" i="1" s="1"/>
  <c r="A23" i="1" s="1"/>
  <c r="A24" i="1" s="1"/>
  <c r="A25" i="1" s="1"/>
  <c r="A26" i="1" s="1"/>
  <c r="A27" i="1" s="1"/>
  <c r="A29" i="1" s="1"/>
  <c r="A31" i="1" s="1"/>
  <c r="A32" i="1" s="1"/>
  <c r="A34" i="1" s="1"/>
  <c r="A35" i="1" s="1"/>
  <c r="A40" i="1" s="1"/>
  <c r="A41" i="1" s="1"/>
  <c r="A42" i="1" s="1"/>
  <c r="A43" i="1" s="1"/>
  <c r="A45" i="1" s="1"/>
  <c r="A46" i="1" s="1"/>
  <c r="A47" i="1" s="1"/>
  <c r="A48" i="1" s="1"/>
  <c r="A49" i="1" s="1"/>
  <c r="A51" i="1" s="1"/>
  <c r="A53" i="1" s="1"/>
  <c r="A57" i="1" s="1"/>
  <c r="A59" i="1" s="1"/>
  <c r="A60" i="1" s="1"/>
  <c r="A61" i="1" s="1"/>
  <c r="A62" i="1" s="1"/>
  <c r="A63" i="1" s="1"/>
  <c r="A64" i="1" s="1"/>
  <c r="A65" i="1" s="1"/>
  <c r="A67" i="1" s="1"/>
  <c r="A69" i="1" s="1"/>
  <c r="A74" i="1" s="1"/>
  <c r="A75" i="1" s="1"/>
  <c r="A76" i="1" s="1"/>
  <c r="A77" i="1" s="1"/>
  <c r="G129" i="11"/>
  <c r="H130" i="11"/>
  <c r="H131" i="11" s="1"/>
  <c r="E114" i="11"/>
  <c r="A1" i="11"/>
  <c r="H114" i="11"/>
  <c r="M114" i="11" s="1"/>
  <c r="G114" i="11"/>
  <c r="L114" i="11" s="1"/>
  <c r="F114" i="11"/>
  <c r="K102" i="11"/>
  <c r="O102" i="11" s="1"/>
  <c r="Q100" i="11"/>
  <c r="P100" i="11"/>
  <c r="O100" i="11"/>
  <c r="N100" i="11"/>
  <c r="M100" i="11"/>
  <c r="L100" i="11"/>
  <c r="K100" i="11"/>
  <c r="J100" i="11"/>
  <c r="H89" i="11"/>
  <c r="M89" i="11" s="1"/>
  <c r="G89" i="11"/>
  <c r="L89" i="11" s="1"/>
  <c r="F89" i="11"/>
  <c r="M77" i="11"/>
  <c r="Q77" i="11"/>
  <c r="L77" i="11"/>
  <c r="P77" i="11" s="1"/>
  <c r="K77" i="11"/>
  <c r="O77" i="11" s="1"/>
  <c r="J77" i="11"/>
  <c r="N77" i="11" s="1"/>
  <c r="Q75" i="11"/>
  <c r="P75" i="11"/>
  <c r="O75" i="11"/>
  <c r="N75" i="11"/>
  <c r="M75" i="11"/>
  <c r="L75" i="11"/>
  <c r="K75" i="11"/>
  <c r="J75" i="11"/>
  <c r="F44" i="11"/>
  <c r="K32" i="11"/>
  <c r="O32" i="11" s="1"/>
  <c r="O30" i="11"/>
  <c r="K30" i="11"/>
  <c r="M32" i="11"/>
  <c r="Q32" i="11" s="1"/>
  <c r="L32" i="11"/>
  <c r="P32" i="11" s="1"/>
  <c r="M30" i="11"/>
  <c r="L30" i="11"/>
  <c r="J30" i="11"/>
  <c r="Q30" i="11"/>
  <c r="P30" i="11"/>
  <c r="N30" i="11"/>
  <c r="H44" i="11"/>
  <c r="M44" i="11" s="1"/>
  <c r="G44" i="11"/>
  <c r="L44" i="11" s="1"/>
  <c r="D167" i="11"/>
  <c r="A167" i="11"/>
  <c r="D163" i="11"/>
  <c r="A163" i="11"/>
  <c r="D155" i="11"/>
  <c r="D154" i="11"/>
  <c r="D153" i="11"/>
  <c r="E152" i="11"/>
  <c r="E153" i="11" s="1"/>
  <c r="E154" i="11" s="1"/>
  <c r="E155" i="11" s="1"/>
  <c r="D152" i="11"/>
  <c r="D151" i="11"/>
  <c r="D150" i="11"/>
  <c r="D149" i="11"/>
  <c r="D148" i="11"/>
  <c r="D147" i="11"/>
  <c r="D146" i="11"/>
  <c r="D145" i="11"/>
  <c r="D144" i="11"/>
  <c r="E137" i="11"/>
  <c r="E138" i="11" s="1"/>
  <c r="E139" i="11" s="1"/>
  <c r="E140" i="11" s="1"/>
  <c r="E144" i="11" s="1"/>
  <c r="E145" i="11" s="1"/>
  <c r="E146" i="11" s="1"/>
  <c r="E147" i="11" s="1"/>
  <c r="E148" i="11" s="1"/>
  <c r="E149" i="11" s="1"/>
  <c r="E150" i="11" s="1"/>
  <c r="E130" i="11"/>
  <c r="E131" i="11" s="1"/>
  <c r="E132" i="11" s="1"/>
  <c r="E133" i="11" s="1"/>
  <c r="E134" i="11" s="1"/>
  <c r="E135" i="11" s="1"/>
  <c r="G123" i="11"/>
  <c r="D120" i="11"/>
  <c r="A120" i="11"/>
  <c r="D66" i="11"/>
  <c r="D65" i="11"/>
  <c r="D97" i="11"/>
  <c r="D60" i="11"/>
  <c r="C60" i="11"/>
  <c r="A60" i="11"/>
  <c r="D55" i="11"/>
  <c r="B55" i="11"/>
  <c r="A55" i="11"/>
  <c r="D52" i="11"/>
  <c r="E164" i="11" s="1"/>
  <c r="B52" i="11"/>
  <c r="D49" i="11"/>
  <c r="E44" i="11"/>
  <c r="K34" i="11"/>
  <c r="O34" i="11" s="1"/>
  <c r="J32" i="11"/>
  <c r="N32" i="11" s="1"/>
  <c r="D27" i="11"/>
  <c r="D24" i="11"/>
  <c r="C24" i="11"/>
  <c r="C27" i="11" s="1"/>
  <c r="C49" i="11" s="1"/>
  <c r="C52" i="11" s="1"/>
  <c r="B24" i="11"/>
  <c r="B27" i="11" s="1"/>
  <c r="B49" i="11" s="1"/>
  <c r="A24" i="11"/>
  <c r="B21" i="11"/>
  <c r="B167" i="11"/>
  <c r="B20" i="11"/>
  <c r="B163" i="11" s="1"/>
  <c r="C18" i="11"/>
  <c r="C97" i="11"/>
  <c r="B15" i="11"/>
  <c r="B60" i="11" s="1"/>
  <c r="C10" i="11"/>
  <c r="C11" i="11" s="1"/>
  <c r="C12" i="11" s="1"/>
  <c r="C13" i="11" s="1"/>
  <c r="C55" i="11" s="1"/>
  <c r="B10" i="11"/>
  <c r="J33" i="11"/>
  <c r="N33" i="11" s="1"/>
  <c r="C16" i="11"/>
  <c r="C65" i="11" s="1"/>
  <c r="K33" i="11"/>
  <c r="O33" i="11" s="1"/>
  <c r="K104" i="11"/>
  <c r="O104" i="11" s="1"/>
  <c r="K103" i="11"/>
  <c r="O103" i="11" s="1"/>
  <c r="K78" i="11"/>
  <c r="O78" i="11" s="1"/>
  <c r="M78" i="11"/>
  <c r="Q78" i="11" s="1"/>
  <c r="J78" i="11"/>
  <c r="N78" i="11" s="1"/>
  <c r="L78" i="11"/>
  <c r="P78" i="11" s="1"/>
  <c r="M34" i="11"/>
  <c r="Q34" i="11" s="1"/>
  <c r="L34" i="11"/>
  <c r="P34" i="11" s="1"/>
  <c r="K35" i="11"/>
  <c r="O35" i="11" s="1"/>
  <c r="J34" i="11"/>
  <c r="N34" i="11" s="1"/>
  <c r="L33" i="11"/>
  <c r="P33" i="11" s="1"/>
  <c r="M33" i="11"/>
  <c r="Q33" i="11" s="1"/>
  <c r="J35" i="11"/>
  <c r="N35" i="11" s="1"/>
  <c r="M35" i="11"/>
  <c r="Q35" i="11" s="1"/>
  <c r="L35" i="11"/>
  <c r="P35" i="11" s="1"/>
  <c r="K36" i="11"/>
  <c r="O36" i="11" s="1"/>
  <c r="M36" i="11"/>
  <c r="Q36" i="11" s="1"/>
  <c r="L36" i="11"/>
  <c r="P36" i="11" s="1"/>
  <c r="K37" i="11"/>
  <c r="O37" i="11" s="1"/>
  <c r="J36" i="11"/>
  <c r="N36" i="11" s="1"/>
  <c r="K38" i="11"/>
  <c r="O38" i="11" s="1"/>
  <c r="M37" i="11"/>
  <c r="Q37" i="11" s="1"/>
  <c r="L37" i="11"/>
  <c r="P37" i="11" s="1"/>
  <c r="J37" i="11"/>
  <c r="N37" i="11" s="1"/>
  <c r="M38" i="11"/>
  <c r="Q38" i="11" s="1"/>
  <c r="L38" i="11"/>
  <c r="P38" i="11" s="1"/>
  <c r="K39" i="11"/>
  <c r="O39" i="11" s="1"/>
  <c r="J38" i="11"/>
  <c r="N38" i="11" s="1"/>
  <c r="K40" i="11"/>
  <c r="O40" i="11" s="1"/>
  <c r="M39" i="11"/>
  <c r="Q39" i="11" s="1"/>
  <c r="L39" i="11"/>
  <c r="P39" i="11" s="1"/>
  <c r="J39" i="11"/>
  <c r="N39" i="11" s="1"/>
  <c r="M40" i="11"/>
  <c r="Q40" i="11" s="1"/>
  <c r="L40" i="11"/>
  <c r="P40" i="11" s="1"/>
  <c r="J40" i="11"/>
  <c r="N40" i="11" s="1"/>
  <c r="I42" i="11"/>
  <c r="I43" i="11" s="1"/>
  <c r="M42" i="11"/>
  <c r="Q42" i="11" s="1"/>
  <c r="L42" i="11"/>
  <c r="P42" i="11" s="1"/>
  <c r="H49" i="6"/>
  <c r="A1" i="10"/>
  <c r="B14" i="10"/>
  <c r="C14" i="10"/>
  <c r="C18" i="10"/>
  <c r="G1" i="6"/>
  <c r="A7" i="6"/>
  <c r="C7" i="6"/>
  <c r="E24" i="1"/>
  <c r="E7" i="6" s="1"/>
  <c r="F7" i="6"/>
  <c r="H7" i="6"/>
  <c r="A8" i="6"/>
  <c r="C8" i="6"/>
  <c r="E25" i="1"/>
  <c r="E8" i="6" s="1"/>
  <c r="F8" i="6"/>
  <c r="A9" i="6"/>
  <c r="C9" i="6"/>
  <c r="E26" i="1"/>
  <c r="E9" i="6" s="1"/>
  <c r="F9" i="6"/>
  <c r="A11" i="6"/>
  <c r="C11" i="6"/>
  <c r="E46" i="1"/>
  <c r="E41" i="6" s="1"/>
  <c r="F11" i="6"/>
  <c r="C13" i="6"/>
  <c r="E75" i="1"/>
  <c r="E13" i="6" s="1"/>
  <c r="F13" i="6"/>
  <c r="H13" i="6"/>
  <c r="C15" i="6"/>
  <c r="E89" i="1"/>
  <c r="E15" i="6" s="1"/>
  <c r="F15" i="6"/>
  <c r="C17" i="6"/>
  <c r="E117" i="1"/>
  <c r="E17" i="6" s="1"/>
  <c r="F17" i="6"/>
  <c r="C18" i="6"/>
  <c r="E121" i="1"/>
  <c r="E18" i="6" s="1"/>
  <c r="F18" i="6"/>
  <c r="C20" i="6"/>
  <c r="E151" i="1"/>
  <c r="E20" i="6" s="1"/>
  <c r="F20" i="6"/>
  <c r="H20" i="6"/>
  <c r="C21" i="6"/>
  <c r="E156" i="1"/>
  <c r="E21" i="6" s="1"/>
  <c r="F21" i="6"/>
  <c r="C22" i="6"/>
  <c r="E157" i="1"/>
  <c r="E22" i="6" s="1"/>
  <c r="F22" i="6"/>
  <c r="A27" i="6"/>
  <c r="C27" i="6"/>
  <c r="E51" i="1"/>
  <c r="E27" i="6" s="1"/>
  <c r="F27" i="6"/>
  <c r="G36" i="6"/>
  <c r="A38" i="6"/>
  <c r="C38" i="6"/>
  <c r="E19" i="1"/>
  <c r="E38" i="6" s="1"/>
  <c r="A40" i="6"/>
  <c r="C40" i="6"/>
  <c r="E40" i="1"/>
  <c r="E40" i="6" s="1"/>
  <c r="F40" i="6"/>
  <c r="A41" i="6"/>
  <c r="C41" i="6"/>
  <c r="F41" i="6"/>
  <c r="A43" i="6"/>
  <c r="C43" i="6"/>
  <c r="E57" i="1"/>
  <c r="E43" i="6" s="1"/>
  <c r="F43" i="6"/>
  <c r="G47" i="6"/>
  <c r="C49" i="6"/>
  <c r="E127" i="1"/>
  <c r="E49" i="6" s="1"/>
  <c r="F49" i="6"/>
  <c r="C55" i="6"/>
  <c r="E124" i="1"/>
  <c r="E55" i="6" s="1"/>
  <c r="F55" i="6"/>
  <c r="I55" i="6"/>
  <c r="I57" i="6" s="1"/>
  <c r="C57" i="6"/>
  <c r="E133" i="1"/>
  <c r="E57" i="6" s="1"/>
  <c r="G57" i="6"/>
  <c r="H57" i="6"/>
  <c r="H133" i="1" s="1"/>
  <c r="C63" i="6"/>
  <c r="E138" i="1"/>
  <c r="E63" i="6" s="1"/>
  <c r="F63" i="6"/>
  <c r="I63" i="6"/>
  <c r="C70" i="6"/>
  <c r="E216" i="1"/>
  <c r="E70" i="6" s="1"/>
  <c r="C76" i="6"/>
  <c r="E134" i="1"/>
  <c r="E76" i="6" s="1"/>
  <c r="F76" i="6"/>
  <c r="I76" i="6"/>
  <c r="J76" i="6"/>
  <c r="C82" i="6"/>
  <c r="G80" i="6" s="1"/>
  <c r="E250" i="1"/>
  <c r="E82" i="6" s="1"/>
  <c r="F82" i="6"/>
  <c r="G88" i="6"/>
  <c r="D92" i="6"/>
  <c r="C99" i="6"/>
  <c r="G97" i="6" s="1"/>
  <c r="E101" i="1"/>
  <c r="E99" i="6" s="1"/>
  <c r="F99" i="6"/>
  <c r="C104" i="6"/>
  <c r="F102" i="1"/>
  <c r="F104" i="6" s="1"/>
  <c r="I114" i="6"/>
  <c r="I117" i="6"/>
  <c r="G118" i="6"/>
  <c r="B124" i="6"/>
  <c r="C124" i="6"/>
  <c r="C134" i="6"/>
  <c r="F134" i="6"/>
  <c r="C135" i="6"/>
  <c r="F135" i="6"/>
  <c r="I135" i="6"/>
  <c r="C141" i="6"/>
  <c r="G139" i="6" s="1"/>
  <c r="B140" i="6"/>
  <c r="E258" i="1"/>
  <c r="E141" i="6" s="1"/>
  <c r="F141" i="6"/>
  <c r="A152" i="6"/>
  <c r="B154" i="6"/>
  <c r="C155" i="6"/>
  <c r="C161" i="6"/>
  <c r="G159" i="6" s="1"/>
  <c r="E285" i="1"/>
  <c r="E161" i="6" s="1"/>
  <c r="F161" i="6"/>
  <c r="A1" i="5"/>
  <c r="D11" i="5"/>
  <c r="C16" i="5"/>
  <c r="C19" i="5"/>
  <c r="D20" i="5"/>
  <c r="G20" i="5"/>
  <c r="D21" i="5"/>
  <c r="E175" i="1"/>
  <c r="E21" i="5" s="1"/>
  <c r="G21" i="5"/>
  <c r="D22" i="5"/>
  <c r="G22" i="5"/>
  <c r="C24" i="5"/>
  <c r="F24" i="5"/>
  <c r="G24" i="5"/>
  <c r="C26" i="5"/>
  <c r="D27" i="5"/>
  <c r="G27" i="5"/>
  <c r="I27" i="5"/>
  <c r="D28" i="5"/>
  <c r="F28" i="5"/>
  <c r="I28" i="5"/>
  <c r="D29" i="5"/>
  <c r="F29" i="5"/>
  <c r="G29" i="5"/>
  <c r="I29" i="5"/>
  <c r="D30" i="5"/>
  <c r="C32" i="5"/>
  <c r="D33" i="5"/>
  <c r="G33" i="5"/>
  <c r="I33" i="5"/>
  <c r="D34" i="5"/>
  <c r="E188" i="1"/>
  <c r="F34" i="5" s="1"/>
  <c r="G34" i="5"/>
  <c r="I34" i="5"/>
  <c r="D35" i="5"/>
  <c r="F35" i="5"/>
  <c r="G35" i="5"/>
  <c r="I35" i="5"/>
  <c r="D36" i="5"/>
  <c r="G36" i="5"/>
  <c r="I36" i="5"/>
  <c r="D37" i="5"/>
  <c r="F37" i="5"/>
  <c r="F191" i="1"/>
  <c r="G37" i="5" s="1"/>
  <c r="D38" i="5"/>
  <c r="D39" i="5"/>
  <c r="G39" i="5"/>
  <c r="D40" i="5"/>
  <c r="D41" i="5"/>
  <c r="D43" i="5"/>
  <c r="F43" i="5"/>
  <c r="D44" i="5"/>
  <c r="F44" i="5"/>
  <c r="D45" i="5"/>
  <c r="F45" i="5"/>
  <c r="D47" i="5"/>
  <c r="F47" i="5"/>
  <c r="D48" i="5"/>
  <c r="F48" i="5"/>
  <c r="D49" i="5"/>
  <c r="F49" i="5"/>
  <c r="D51" i="5"/>
  <c r="F51" i="5"/>
  <c r="D52" i="5"/>
  <c r="F52" i="5"/>
  <c r="D53" i="5"/>
  <c r="F53" i="5"/>
  <c r="C54" i="5"/>
  <c r="C56" i="5"/>
  <c r="I61" i="5"/>
  <c r="I62" i="5"/>
  <c r="G63" i="5"/>
  <c r="I63" i="5"/>
  <c r="G68" i="5"/>
  <c r="F224" i="1"/>
  <c r="G70" i="5" s="1"/>
  <c r="A1" i="4"/>
  <c r="A12" i="4"/>
  <c r="A13" i="4" s="1"/>
  <c r="A14" i="4" s="1"/>
  <c r="A15" i="4" s="1"/>
  <c r="A16" i="4" s="1"/>
  <c r="A17" i="4" s="1"/>
  <c r="A18" i="4" s="1"/>
  <c r="A19" i="4" s="1"/>
  <c r="A21" i="4" s="1"/>
  <c r="A12" i="1"/>
  <c r="A13" i="1" s="1"/>
  <c r="A14" i="1" s="1"/>
  <c r="F16" i="1" s="1"/>
  <c r="F20" i="1"/>
  <c r="F21" i="1"/>
  <c r="F27" i="1"/>
  <c r="F29" i="1"/>
  <c r="F31" i="1"/>
  <c r="F32" i="1"/>
  <c r="F34" i="1"/>
  <c r="F35" i="1"/>
  <c r="F43" i="1"/>
  <c r="F47" i="1"/>
  <c r="F48" i="1"/>
  <c r="F49" i="1"/>
  <c r="F53" i="1"/>
  <c r="C60" i="1"/>
  <c r="F60" i="1"/>
  <c r="C61" i="1"/>
  <c r="F61" i="1"/>
  <c r="F62" i="1"/>
  <c r="F63" i="1"/>
  <c r="C64" i="1"/>
  <c r="F64" i="1"/>
  <c r="F65" i="1"/>
  <c r="F67" i="1"/>
  <c r="F69" i="1"/>
  <c r="F76" i="1"/>
  <c r="F77" i="1"/>
  <c r="E85" i="1"/>
  <c r="F90" i="1"/>
  <c r="E116" i="1"/>
  <c r="F129" i="1"/>
  <c r="F140" i="1"/>
  <c r="F153" i="1"/>
  <c r="F159" i="1"/>
  <c r="D191" i="1"/>
  <c r="E203" i="1"/>
  <c r="E221" i="1"/>
  <c r="F236" i="1"/>
  <c r="C249" i="1"/>
  <c r="F249" i="1"/>
  <c r="C263" i="1"/>
  <c r="F264" i="1"/>
  <c r="C274" i="1"/>
  <c r="F274" i="1"/>
  <c r="C315" i="1"/>
  <c r="H219" i="1" l="1"/>
  <c r="I65" i="5" s="1"/>
  <c r="I27" i="6"/>
  <c r="E190" i="1"/>
  <c r="F36" i="5" s="1"/>
  <c r="D42" i="4"/>
  <c r="E102" i="1"/>
  <c r="E104" i="6" s="1"/>
  <c r="H158" i="1"/>
  <c r="D33" i="4"/>
  <c r="D34" i="4" s="1"/>
  <c r="D36" i="4" s="1"/>
  <c r="D37" i="4" s="1"/>
  <c r="D22" i="4" s="1"/>
  <c r="D23" i="4" s="1"/>
  <c r="H257" i="1" s="1"/>
  <c r="K42" i="11"/>
  <c r="O42" i="11" s="1"/>
  <c r="L103" i="11"/>
  <c r="P103" i="11" s="1"/>
  <c r="H123" i="11"/>
  <c r="F129" i="11" s="1"/>
  <c r="H63" i="1"/>
  <c r="H139" i="1"/>
  <c r="A13" i="6"/>
  <c r="I37" i="5"/>
  <c r="I64" i="5"/>
  <c r="E43" i="3"/>
  <c r="E45" i="3" s="1"/>
  <c r="E47" i="3" s="1"/>
  <c r="I48" i="5"/>
  <c r="I52" i="5" s="1"/>
  <c r="H192" i="1"/>
  <c r="L43" i="11"/>
  <c r="P43" i="11" s="1"/>
  <c r="J43" i="11"/>
  <c r="N43" i="11" s="1"/>
  <c r="I68" i="5"/>
  <c r="I80" i="11"/>
  <c r="M79" i="11"/>
  <c r="Q79" i="11" s="1"/>
  <c r="L79" i="11"/>
  <c r="P79" i="11" s="1"/>
  <c r="K79" i="11"/>
  <c r="O79" i="11" s="1"/>
  <c r="J79" i="11"/>
  <c r="N79" i="11" s="1"/>
  <c r="J42" i="11"/>
  <c r="N42" i="11" s="1"/>
  <c r="G130" i="11"/>
  <c r="G131" i="11" s="1"/>
  <c r="G132" i="11" s="1"/>
  <c r="G133" i="11" s="1"/>
  <c r="G134" i="11" s="1"/>
  <c r="G135" i="11" s="1"/>
  <c r="G136" i="11" s="1"/>
  <c r="G137" i="11" s="1"/>
  <c r="G138" i="11" s="1"/>
  <c r="G139" i="11" s="1"/>
  <c r="G140" i="11" s="1"/>
  <c r="G144" i="11" s="1"/>
  <c r="G145" i="11" s="1"/>
  <c r="G146" i="11" s="1"/>
  <c r="G147" i="11" s="1"/>
  <c r="G148" i="11" s="1"/>
  <c r="G149" i="11" s="1"/>
  <c r="G150" i="11" s="1"/>
  <c r="G151" i="11" s="1"/>
  <c r="G152" i="11" s="1"/>
  <c r="G153" i="11" s="1"/>
  <c r="G154" i="11" s="1"/>
  <c r="G155" i="11" s="1"/>
  <c r="H184" i="1"/>
  <c r="B18" i="11"/>
  <c r="H103" i="1"/>
  <c r="C19" i="11"/>
  <c r="H251" i="1"/>
  <c r="I53" i="5"/>
  <c r="H29" i="1"/>
  <c r="F14" i="1"/>
  <c r="E11" i="6"/>
  <c r="M43" i="11"/>
  <c r="Q43" i="11" s="1"/>
  <c r="K43" i="11"/>
  <c r="O43" i="11" s="1"/>
  <c r="A82" i="1"/>
  <c r="H132" i="11"/>
  <c r="M41" i="11"/>
  <c r="Q41" i="11" s="1"/>
  <c r="K41" i="11"/>
  <c r="O41" i="11" s="1"/>
  <c r="O44" i="11" s="1"/>
  <c r="O45" i="11" s="1"/>
  <c r="O46" i="11" s="1"/>
  <c r="O48" i="11" s="1"/>
  <c r="L41" i="11"/>
  <c r="P41" i="11" s="1"/>
  <c r="J41" i="11"/>
  <c r="N41" i="11" s="1"/>
  <c r="L104" i="11"/>
  <c r="P104" i="11" s="1"/>
  <c r="I105" i="11"/>
  <c r="H135" i="1"/>
  <c r="E124" i="6"/>
  <c r="E125" i="6" s="1"/>
  <c r="H129" i="1"/>
  <c r="F27" i="3"/>
  <c r="G27" i="3" s="1"/>
  <c r="H48" i="1"/>
  <c r="H115" i="6"/>
  <c r="I115" i="6" s="1"/>
  <c r="H90" i="1"/>
  <c r="H153" i="1"/>
  <c r="H64" i="1"/>
  <c r="H159" i="1"/>
  <c r="I22" i="5"/>
  <c r="H176" i="1"/>
  <c r="H223" i="1" l="1"/>
  <c r="P44" i="11"/>
  <c r="P45" i="11" s="1"/>
  <c r="P48" i="11" s="1"/>
  <c r="I129" i="11"/>
  <c r="J129" i="11" s="1"/>
  <c r="F130" i="11"/>
  <c r="I130" i="11" s="1"/>
  <c r="I38" i="5"/>
  <c r="I47" i="5" s="1"/>
  <c r="I51" i="5" s="1"/>
  <c r="I54" i="5" s="1"/>
  <c r="N44" i="11"/>
  <c r="N45" i="11" s="1"/>
  <c r="D50" i="11" s="1"/>
  <c r="H194" i="1"/>
  <c r="I30" i="5"/>
  <c r="H49" i="1"/>
  <c r="K44" i="11"/>
  <c r="B97" i="11"/>
  <c r="B16" i="11"/>
  <c r="H65" i="1"/>
  <c r="H201" i="1"/>
  <c r="H154" i="1"/>
  <c r="Q44" i="11"/>
  <c r="Q45" i="11" s="1"/>
  <c r="Q46" i="11" s="1"/>
  <c r="Q48" i="11" s="1"/>
  <c r="H252" i="1"/>
  <c r="H160" i="1"/>
  <c r="H91" i="1"/>
  <c r="H130" i="1"/>
  <c r="C20" i="11"/>
  <c r="C120" i="11"/>
  <c r="I81" i="11"/>
  <c r="J80" i="11"/>
  <c r="N80" i="11" s="1"/>
  <c r="K80" i="11"/>
  <c r="O80" i="11" s="1"/>
  <c r="L80" i="11"/>
  <c r="P80" i="11" s="1"/>
  <c r="M80" i="11"/>
  <c r="Q80" i="11" s="1"/>
  <c r="H133" i="11"/>
  <c r="A85" i="1"/>
  <c r="A113" i="6"/>
  <c r="I69" i="5"/>
  <c r="F125" i="6"/>
  <c r="E127" i="6"/>
  <c r="L105" i="11"/>
  <c r="P105" i="11" s="1"/>
  <c r="I106" i="11"/>
  <c r="M105" i="11"/>
  <c r="Q105" i="11" s="1"/>
  <c r="J105" i="11"/>
  <c r="K105" i="11"/>
  <c r="J44" i="11"/>
  <c r="P47" i="11" l="1"/>
  <c r="R47" i="11" s="1"/>
  <c r="J130" i="11"/>
  <c r="F131" i="11"/>
  <c r="F132" i="11" s="1"/>
  <c r="N46" i="11"/>
  <c r="N48" i="11" s="1"/>
  <c r="C163" i="11"/>
  <c r="C21" i="11"/>
  <c r="C167" i="11" s="1"/>
  <c r="H205" i="1"/>
  <c r="B19" i="11"/>
  <c r="B120" i="11" s="1"/>
  <c r="B65" i="11"/>
  <c r="I82" i="11"/>
  <c r="K81" i="11"/>
  <c r="O81" i="11" s="1"/>
  <c r="L81" i="11"/>
  <c r="P81" i="11" s="1"/>
  <c r="M81" i="11"/>
  <c r="Q81" i="11" s="1"/>
  <c r="J81" i="11"/>
  <c r="N81" i="11" s="1"/>
  <c r="H93" i="1"/>
  <c r="H163" i="1"/>
  <c r="H67" i="1"/>
  <c r="H195" i="1"/>
  <c r="I40" i="5"/>
  <c r="O105" i="11"/>
  <c r="N105" i="11"/>
  <c r="A86" i="1"/>
  <c r="A123" i="6"/>
  <c r="F86" i="1"/>
  <c r="E128" i="6"/>
  <c r="F128" i="6" s="1"/>
  <c r="F127" i="6"/>
  <c r="H134" i="11"/>
  <c r="I107" i="11"/>
  <c r="L106" i="11"/>
  <c r="P106" i="11" s="1"/>
  <c r="J106" i="11"/>
  <c r="N106" i="11" s="1"/>
  <c r="M106" i="11"/>
  <c r="Q106" i="11" s="1"/>
  <c r="K106" i="11"/>
  <c r="O106" i="11" s="1"/>
  <c r="F129" i="6" l="1"/>
  <c r="H85" i="1" s="1"/>
  <c r="I131" i="11"/>
  <c r="J131" i="11" s="1"/>
  <c r="R46" i="11"/>
  <c r="I83" i="11"/>
  <c r="M82" i="11"/>
  <c r="Q82" i="11" s="1"/>
  <c r="L82" i="11"/>
  <c r="P82" i="11" s="1"/>
  <c r="K82" i="11"/>
  <c r="J82" i="11"/>
  <c r="N82" i="11" s="1"/>
  <c r="H208" i="1"/>
  <c r="I41" i="5"/>
  <c r="H241" i="1"/>
  <c r="J107" i="11"/>
  <c r="N107" i="11" s="1"/>
  <c r="I108" i="11"/>
  <c r="M107" i="11"/>
  <c r="Q107" i="11" s="1"/>
  <c r="L107" i="11"/>
  <c r="P107" i="11" s="1"/>
  <c r="K107" i="11"/>
  <c r="O107" i="11" s="1"/>
  <c r="F133" i="11"/>
  <c r="I132" i="11"/>
  <c r="J132" i="11" s="1"/>
  <c r="A89" i="1"/>
  <c r="H135" i="11"/>
  <c r="H86" i="1" l="1"/>
  <c r="J135" i="6"/>
  <c r="H114" i="1" s="1"/>
  <c r="O82" i="11"/>
  <c r="I84" i="11"/>
  <c r="K83" i="11"/>
  <c r="O83" i="11" s="1"/>
  <c r="L83" i="11"/>
  <c r="P83" i="11" s="1"/>
  <c r="M83" i="11"/>
  <c r="Q83" i="11" s="1"/>
  <c r="J83" i="11"/>
  <c r="H136" i="11"/>
  <c r="L108" i="11"/>
  <c r="P108" i="11" s="1"/>
  <c r="I109" i="11"/>
  <c r="J108" i="11"/>
  <c r="M108" i="11"/>
  <c r="Q108" i="11" s="1"/>
  <c r="K108" i="11"/>
  <c r="A90" i="1"/>
  <c r="A91" i="1" s="1"/>
  <c r="A15" i="6"/>
  <c r="F134" i="11"/>
  <c r="I133" i="11"/>
  <c r="J133" i="11" s="1"/>
  <c r="N83" i="11" l="1"/>
  <c r="I85" i="11"/>
  <c r="J84" i="11"/>
  <c r="N84" i="11" s="1"/>
  <c r="K84" i="11"/>
  <c r="O84" i="11" s="1"/>
  <c r="L84" i="11"/>
  <c r="P84" i="11" s="1"/>
  <c r="M84" i="11"/>
  <c r="Q84" i="11" s="1"/>
  <c r="H118" i="1"/>
  <c r="F135" i="11"/>
  <c r="I134" i="11"/>
  <c r="J134" i="11" s="1"/>
  <c r="N108" i="11"/>
  <c r="A92" i="1"/>
  <c r="A93" i="1" s="1"/>
  <c r="F91" i="1"/>
  <c r="J109" i="11"/>
  <c r="N109" i="11" s="1"/>
  <c r="M109" i="11"/>
  <c r="Q109" i="11" s="1"/>
  <c r="L109" i="11"/>
  <c r="P109" i="11" s="1"/>
  <c r="I110" i="11"/>
  <c r="K109" i="11"/>
  <c r="O109" i="11" s="1"/>
  <c r="H137" i="11"/>
  <c r="O108" i="11"/>
  <c r="I86" i="11" l="1"/>
  <c r="K85" i="11"/>
  <c r="J85" i="11"/>
  <c r="N85" i="11" s="1"/>
  <c r="M85" i="11"/>
  <c r="Q85" i="11" s="1"/>
  <c r="L85" i="11"/>
  <c r="P85" i="11" s="1"/>
  <c r="A96" i="1"/>
  <c r="H138" i="11"/>
  <c r="F136" i="11"/>
  <c r="I135" i="11"/>
  <c r="J135" i="11" s="1"/>
  <c r="F93" i="1"/>
  <c r="J110" i="11"/>
  <c r="N110" i="11" s="1"/>
  <c r="I111" i="11"/>
  <c r="L110" i="11"/>
  <c r="P110" i="11" s="1"/>
  <c r="M110" i="11"/>
  <c r="Q110" i="11" s="1"/>
  <c r="K110" i="11"/>
  <c r="O85" i="11" l="1"/>
  <c r="I87" i="11"/>
  <c r="M86" i="11"/>
  <c r="Q86" i="11" s="1"/>
  <c r="K86" i="11"/>
  <c r="O86" i="11" s="1"/>
  <c r="L86" i="11"/>
  <c r="P86" i="11" s="1"/>
  <c r="J86" i="11"/>
  <c r="N86" i="11" s="1"/>
  <c r="F137" i="11"/>
  <c r="I136" i="11"/>
  <c r="J136" i="11" s="1"/>
  <c r="H139" i="11"/>
  <c r="J111" i="11"/>
  <c r="L111" i="11"/>
  <c r="P111" i="11" s="1"/>
  <c r="M111" i="11"/>
  <c r="Q111" i="11" s="1"/>
  <c r="I112" i="11"/>
  <c r="K111" i="11"/>
  <c r="O111" i="11" s="1"/>
  <c r="O110" i="11"/>
  <c r="A97" i="1"/>
  <c r="A98" i="1" s="1"/>
  <c r="J87" i="11" l="1"/>
  <c r="L87" i="11"/>
  <c r="P87" i="11" s="1"/>
  <c r="K87" i="11"/>
  <c r="M87" i="11"/>
  <c r="Q87" i="11" s="1"/>
  <c r="I88" i="11"/>
  <c r="A101" i="1"/>
  <c r="N111" i="11"/>
  <c r="H140" i="11"/>
  <c r="L112" i="11"/>
  <c r="P112" i="11" s="1"/>
  <c r="I113" i="11"/>
  <c r="M112" i="11"/>
  <c r="Q112" i="11" s="1"/>
  <c r="J112" i="11"/>
  <c r="N112" i="11" s="1"/>
  <c r="K112" i="11"/>
  <c r="F98" i="1"/>
  <c r="F138" i="11"/>
  <c r="I137" i="11"/>
  <c r="J137" i="11" s="1"/>
  <c r="L88" i="11" l="1"/>
  <c r="P88" i="11" s="1"/>
  <c r="P89" i="11" s="1"/>
  <c r="P90" i="11" s="1"/>
  <c r="M88" i="11"/>
  <c r="Q88" i="11" s="1"/>
  <c r="Q89" i="11" s="1"/>
  <c r="Q90" i="11" s="1"/>
  <c r="Q91" i="11" s="1"/>
  <c r="Q93" i="11" s="1"/>
  <c r="J88" i="11"/>
  <c r="N88" i="11" s="1"/>
  <c r="K88" i="11"/>
  <c r="O88" i="11" s="1"/>
  <c r="O87" i="11"/>
  <c r="N87" i="11"/>
  <c r="F139" i="11"/>
  <c r="I138" i="11"/>
  <c r="J138" i="11" s="1"/>
  <c r="O112" i="11"/>
  <c r="L113" i="11"/>
  <c r="P113" i="11" s="1"/>
  <c r="P114" i="11" s="1"/>
  <c r="P115" i="11" s="1"/>
  <c r="J113" i="11"/>
  <c r="M113" i="11"/>
  <c r="Q113" i="11" s="1"/>
  <c r="Q114" i="11" s="1"/>
  <c r="Q115" i="11" s="1"/>
  <c r="Q116" i="11" s="1"/>
  <c r="Q118" i="11" s="1"/>
  <c r="K113" i="11"/>
  <c r="O113" i="11" s="1"/>
  <c r="A102" i="1"/>
  <c r="A99" i="6"/>
  <c r="N89" i="11" l="1"/>
  <c r="N90" i="11" s="1"/>
  <c r="N91" i="11" s="1"/>
  <c r="N93" i="11" s="1"/>
  <c r="K89" i="11"/>
  <c r="O89" i="11"/>
  <c r="O90" i="11" s="1"/>
  <c r="O91" i="11" s="1"/>
  <c r="O93" i="11" s="1"/>
  <c r="K114" i="11"/>
  <c r="J89" i="11"/>
  <c r="O114" i="11"/>
  <c r="O115" i="11" s="1"/>
  <c r="O116" i="11" s="1"/>
  <c r="O118" i="11" s="1"/>
  <c r="P93" i="11"/>
  <c r="P92" i="11"/>
  <c r="R92" i="11" s="1"/>
  <c r="A103" i="1"/>
  <c r="A104" i="6"/>
  <c r="F103" i="1"/>
  <c r="N113" i="11"/>
  <c r="N114" i="11" s="1"/>
  <c r="N115" i="11" s="1"/>
  <c r="N116" i="11" s="1"/>
  <c r="J114" i="11"/>
  <c r="F140" i="11"/>
  <c r="I139" i="11"/>
  <c r="J139" i="11" s="1"/>
  <c r="P117" i="11"/>
  <c r="R117" i="11" s="1"/>
  <c r="P118" i="11"/>
  <c r="R91" i="11" l="1"/>
  <c r="F141" i="11"/>
  <c r="I140" i="11"/>
  <c r="J140" i="11" s="1"/>
  <c r="J141" i="11" s="1"/>
  <c r="R116" i="11"/>
  <c r="H42" i="1" s="1"/>
  <c r="N118" i="11"/>
  <c r="A105" i="1"/>
  <c r="F105" i="1"/>
  <c r="H43" i="1" l="1"/>
  <c r="F144" i="11"/>
  <c r="H144" i="11"/>
  <c r="A107" i="1"/>
  <c r="F107" i="1"/>
  <c r="G16" i="5" s="1"/>
  <c r="F237" i="1"/>
  <c r="H53" i="1" l="1"/>
  <c r="A112" i="1"/>
  <c r="F238" i="1"/>
  <c r="A16" i="5"/>
  <c r="H145" i="11"/>
  <c r="H146" i="11" s="1"/>
  <c r="H147" i="11" s="1"/>
  <c r="H148" i="11" s="1"/>
  <c r="H149" i="11" s="1"/>
  <c r="H150" i="11" s="1"/>
  <c r="H151" i="11" s="1"/>
  <c r="H152" i="11" s="1"/>
  <c r="H153" i="11" s="1"/>
  <c r="H154" i="11" s="1"/>
  <c r="H155" i="11" s="1"/>
  <c r="I144" i="11"/>
  <c r="F145" i="11" s="1"/>
  <c r="I145" i="11" l="1"/>
  <c r="F146" i="11" s="1"/>
  <c r="I146" i="11" s="1"/>
  <c r="F147" i="11" s="1"/>
  <c r="I147" i="11" s="1"/>
  <c r="F148" i="11" s="1"/>
  <c r="I148" i="11" s="1"/>
  <c r="F149" i="11" s="1"/>
  <c r="I149" i="11" s="1"/>
  <c r="F150" i="11" s="1"/>
  <c r="I150" i="11" s="1"/>
  <c r="F151" i="11" s="1"/>
  <c r="I151" i="11" s="1"/>
  <c r="F152" i="11" s="1"/>
  <c r="I152" i="11" s="1"/>
  <c r="F153" i="11" s="1"/>
  <c r="I153" i="11" s="1"/>
  <c r="F154" i="11" s="1"/>
  <c r="I154" i="11" s="1"/>
  <c r="F155" i="11" s="1"/>
  <c r="I155" i="11" s="1"/>
  <c r="H69" i="1"/>
  <c r="H31" i="1"/>
  <c r="H156" i="11"/>
  <c r="A113" i="1"/>
  <c r="H32" i="1" l="1"/>
  <c r="H34" i="1"/>
  <c r="H236" i="1"/>
  <c r="A114" i="1"/>
  <c r="A134" i="6"/>
  <c r="H279" i="1"/>
  <c r="H158" i="11"/>
  <c r="D14" i="19" l="1"/>
  <c r="D15" i="19" s="1"/>
  <c r="F15" i="19" s="1"/>
  <c r="H74" i="1" s="1"/>
  <c r="H116" i="6"/>
  <c r="I116" i="6" s="1"/>
  <c r="I118" i="6" s="1"/>
  <c r="H82" i="1" s="1"/>
  <c r="H35" i="1"/>
  <c r="F19" i="3"/>
  <c r="G19" i="3" s="1"/>
  <c r="H160" i="11"/>
  <c r="D164" i="11" s="1"/>
  <c r="D168" i="11" s="1"/>
  <c r="A115" i="1"/>
  <c r="A135" i="6"/>
  <c r="I70" i="5" l="1"/>
  <c r="I71" i="5" s="1"/>
  <c r="H140" i="1"/>
  <c r="H224" i="1"/>
  <c r="H76" i="1"/>
  <c r="F34" i="3"/>
  <c r="G34" i="3" s="1"/>
  <c r="A116" i="1"/>
  <c r="G36" i="3" l="1"/>
  <c r="H167" i="1" s="1"/>
  <c r="H141" i="1"/>
  <c r="H77" i="1"/>
  <c r="H225" i="1"/>
  <c r="A117" i="1"/>
  <c r="C316" i="1"/>
  <c r="H143" i="1" l="1"/>
  <c r="A118" i="1"/>
  <c r="A17" i="6"/>
  <c r="F118" i="1"/>
  <c r="H169" i="1" l="1"/>
  <c r="H96" i="1"/>
  <c r="H240" i="1"/>
  <c r="A121" i="1"/>
  <c r="H242" i="1" l="1"/>
  <c r="H98" i="1"/>
  <c r="A122" i="1"/>
  <c r="A123" i="1" s="1"/>
  <c r="A124" i="1" s="1"/>
  <c r="A18" i="6"/>
  <c r="H105" i="1" l="1"/>
  <c r="A125" i="1"/>
  <c r="A126" i="1" s="1"/>
  <c r="A127" i="1" s="1"/>
  <c r="F128" i="1" s="1"/>
  <c r="A55" i="6"/>
  <c r="H237" i="1" l="1"/>
  <c r="H107" i="1"/>
  <c r="A128" i="1"/>
  <c r="A49" i="6"/>
  <c r="H238" i="1" l="1"/>
  <c r="H210" i="1"/>
  <c r="I16" i="5"/>
  <c r="I56" i="5" s="1"/>
  <c r="A129" i="1"/>
  <c r="A130" i="1" s="1"/>
  <c r="I75" i="5" l="1"/>
  <c r="I77" i="5" s="1"/>
  <c r="I9" i="5" s="1"/>
  <c r="H272" i="1" s="1"/>
  <c r="H243" i="1"/>
  <c r="H229" i="1"/>
  <c r="A133" i="1"/>
  <c r="F130" i="1"/>
  <c r="H231" i="1" l="1"/>
  <c r="A134" i="1"/>
  <c r="F135" i="1" s="1"/>
  <c r="A57" i="6"/>
  <c r="H244" i="1" l="1"/>
  <c r="A135" i="1"/>
  <c r="A76" i="6"/>
  <c r="H246" i="1" l="1"/>
  <c r="A137" i="1"/>
  <c r="H253" i="1" l="1"/>
  <c r="A138" i="1"/>
  <c r="F139" i="1" s="1"/>
  <c r="H254" i="1" l="1"/>
  <c r="A139" i="1"/>
  <c r="A63" i="6"/>
  <c r="H260" i="1" l="1"/>
  <c r="A140" i="1"/>
  <c r="A141" i="1" s="1"/>
  <c r="H278" i="1" l="1"/>
  <c r="H263" i="1"/>
  <c r="H271" i="1"/>
  <c r="F141" i="1"/>
  <c r="A143" i="1"/>
  <c r="F143" i="1"/>
  <c r="H266" i="1" l="1"/>
  <c r="H267" i="1"/>
  <c r="H265" i="1"/>
  <c r="H273" i="1"/>
  <c r="A148" i="1"/>
  <c r="F240" i="1"/>
  <c r="F96" i="1"/>
  <c r="K12" i="12" l="1"/>
  <c r="K18" i="12"/>
  <c r="H276" i="1"/>
  <c r="H275" i="1"/>
  <c r="A150" i="1"/>
  <c r="AS29" i="12" l="1"/>
  <c r="AV50" i="12" s="1"/>
  <c r="AW29" i="12"/>
  <c r="AO29" i="12"/>
  <c r="AC29" i="12"/>
  <c r="AG30" i="12"/>
  <c r="AK30" i="12"/>
  <c r="AG29" i="12"/>
  <c r="AK29" i="12"/>
  <c r="Y29" i="12"/>
  <c r="Q29" i="12"/>
  <c r="I29" i="12"/>
  <c r="E29" i="12"/>
  <c r="H56" i="12" s="1"/>
  <c r="M29" i="12"/>
  <c r="U29" i="12"/>
  <c r="K13" i="12"/>
  <c r="K14" i="12" s="1"/>
  <c r="A151" i="1"/>
  <c r="F152" i="1" s="1"/>
  <c r="AW30" i="12" l="1"/>
  <c r="AZ73" i="12" s="1"/>
  <c r="AV56" i="12"/>
  <c r="AV54" i="12"/>
  <c r="AV70" i="12"/>
  <c r="AV64" i="12"/>
  <c r="AV62" i="12"/>
  <c r="AV74" i="12"/>
  <c r="AV60" i="12"/>
  <c r="AV58" i="12"/>
  <c r="AV72" i="12"/>
  <c r="AV52" i="12"/>
  <c r="AV68" i="12"/>
  <c r="AV66" i="12"/>
  <c r="AZ74" i="12"/>
  <c r="AZ72" i="12"/>
  <c r="AZ70" i="12"/>
  <c r="AZ68" i="12"/>
  <c r="AZ66" i="12"/>
  <c r="AZ64" i="12"/>
  <c r="AZ62" i="12"/>
  <c r="AZ60" i="12"/>
  <c r="AZ58" i="12"/>
  <c r="AZ56" i="12"/>
  <c r="AZ54" i="12"/>
  <c r="AZ52" i="12"/>
  <c r="AZ50" i="12"/>
  <c r="AO30" i="12"/>
  <c r="AS30" i="12"/>
  <c r="AV51" i="12" s="1"/>
  <c r="AC30" i="12"/>
  <c r="P62" i="12"/>
  <c r="Y30" i="12"/>
  <c r="T54" i="12"/>
  <c r="AB74" i="12"/>
  <c r="AB72" i="12"/>
  <c r="AB70" i="12"/>
  <c r="AB68" i="12"/>
  <c r="AB66" i="12"/>
  <c r="AB64" i="12"/>
  <c r="AB62" i="12"/>
  <c r="AB60" i="12"/>
  <c r="AB58" i="12"/>
  <c r="AB56" i="12"/>
  <c r="AB54" i="12"/>
  <c r="AB52" i="12"/>
  <c r="AB50" i="12"/>
  <c r="T70" i="12"/>
  <c r="T64" i="12"/>
  <c r="T62" i="12"/>
  <c r="L66" i="12"/>
  <c r="H72" i="12"/>
  <c r="L50" i="12"/>
  <c r="T72" i="12"/>
  <c r="T56" i="12"/>
  <c r="L60" i="12"/>
  <c r="L70" i="12"/>
  <c r="L58" i="12"/>
  <c r="T68" i="12"/>
  <c r="T60" i="12"/>
  <c r="L68" i="12"/>
  <c r="L52" i="12"/>
  <c r="T74" i="12"/>
  <c r="T66" i="12"/>
  <c r="T58" i="12"/>
  <c r="T50" i="12"/>
  <c r="L74" i="12"/>
  <c r="T52" i="12"/>
  <c r="L62" i="12"/>
  <c r="L54" i="12"/>
  <c r="H64" i="12"/>
  <c r="L72" i="12"/>
  <c r="L64" i="12"/>
  <c r="L56" i="12"/>
  <c r="P60" i="12"/>
  <c r="P70" i="12"/>
  <c r="P54" i="12"/>
  <c r="P68" i="12"/>
  <c r="P52" i="12"/>
  <c r="H68" i="12"/>
  <c r="H60" i="12"/>
  <c r="H52" i="12"/>
  <c r="X70" i="12"/>
  <c r="H74" i="12"/>
  <c r="H66" i="12"/>
  <c r="H58" i="12"/>
  <c r="H50" i="12"/>
  <c r="H70" i="12"/>
  <c r="H62" i="12"/>
  <c r="H54" i="12"/>
  <c r="X54" i="12"/>
  <c r="X62" i="12"/>
  <c r="BC46" i="12"/>
  <c r="E30" i="12"/>
  <c r="H75" i="12" s="1"/>
  <c r="X68" i="12"/>
  <c r="X60" i="12"/>
  <c r="X52" i="12"/>
  <c r="U30" i="12"/>
  <c r="X51" i="12" s="1"/>
  <c r="X74" i="12"/>
  <c r="X66" i="12"/>
  <c r="X58" i="12"/>
  <c r="X50" i="12"/>
  <c r="P74" i="12"/>
  <c r="P66" i="12"/>
  <c r="P58" i="12"/>
  <c r="P50" i="12"/>
  <c r="X72" i="12"/>
  <c r="X64" i="12"/>
  <c r="X56" i="12"/>
  <c r="P72" i="12"/>
  <c r="P64" i="12"/>
  <c r="P56" i="12"/>
  <c r="Q30" i="12"/>
  <c r="T61" i="12" s="1"/>
  <c r="M30" i="12"/>
  <c r="P51" i="12" s="1"/>
  <c r="I30" i="12"/>
  <c r="A152" i="1"/>
  <c r="A20" i="6"/>
  <c r="AZ75" i="12" l="1"/>
  <c r="AZ59" i="12"/>
  <c r="AZ61" i="12"/>
  <c r="AZ51" i="12"/>
  <c r="AZ67" i="12"/>
  <c r="AZ53" i="12"/>
  <c r="AZ69" i="12"/>
  <c r="AZ55" i="12"/>
  <c r="AZ63" i="12"/>
  <c r="AZ71" i="12"/>
  <c r="AZ57" i="12"/>
  <c r="AZ65" i="12"/>
  <c r="BA50" i="12"/>
  <c r="BC50" i="12" s="1"/>
  <c r="AV75" i="12"/>
  <c r="AV73" i="12"/>
  <c r="AV71" i="12"/>
  <c r="AV61" i="12"/>
  <c r="AV67" i="12"/>
  <c r="AV63" i="12"/>
  <c r="AV59" i="12"/>
  <c r="AV55" i="12"/>
  <c r="AV69" i="12"/>
  <c r="AV65" i="12"/>
  <c r="AV57" i="12"/>
  <c r="AV53" i="12"/>
  <c r="BA52" i="12"/>
  <c r="BC52" i="12" s="1"/>
  <c r="BA68" i="12"/>
  <c r="BC68" i="12" s="1"/>
  <c r="BA54" i="12"/>
  <c r="BC54" i="12" s="1"/>
  <c r="BA62" i="12"/>
  <c r="BC62" i="12" s="1"/>
  <c r="BA70" i="12"/>
  <c r="BC70" i="12" s="1"/>
  <c r="BA60" i="12"/>
  <c r="BC60" i="12" s="1"/>
  <c r="BA48" i="12"/>
  <c r="BC48" i="12" s="1"/>
  <c r="BA56" i="12"/>
  <c r="BC56" i="12" s="1"/>
  <c r="BA64" i="12"/>
  <c r="BC64" i="12" s="1"/>
  <c r="BA72" i="12"/>
  <c r="BC72" i="12" s="1"/>
  <c r="BA58" i="12"/>
  <c r="BC58" i="12" s="1"/>
  <c r="BA66" i="12"/>
  <c r="BC66" i="12" s="1"/>
  <c r="BA74" i="12"/>
  <c r="BC74" i="12" s="1"/>
  <c r="AB75" i="12"/>
  <c r="AB73" i="12"/>
  <c r="AB71" i="12"/>
  <c r="AB69" i="12"/>
  <c r="AB65" i="12"/>
  <c r="AB57" i="12"/>
  <c r="AB55" i="12"/>
  <c r="AB53" i="12"/>
  <c r="AB51" i="12"/>
  <c r="AB67" i="12"/>
  <c r="AB63" i="12"/>
  <c r="AB61" i="12"/>
  <c r="AB59" i="12"/>
  <c r="P71" i="12"/>
  <c r="P55" i="12"/>
  <c r="T75" i="12"/>
  <c r="T59" i="12"/>
  <c r="T69" i="12"/>
  <c r="T53" i="12"/>
  <c r="T67" i="12"/>
  <c r="T51" i="12"/>
  <c r="H59" i="12"/>
  <c r="P65" i="12"/>
  <c r="P63" i="12"/>
  <c r="P73" i="12"/>
  <c r="P57" i="12"/>
  <c r="X65" i="12"/>
  <c r="H67" i="12"/>
  <c r="L69" i="12"/>
  <c r="H51" i="12"/>
  <c r="H73" i="12"/>
  <c r="X57" i="12"/>
  <c r="T73" i="12"/>
  <c r="T65" i="12"/>
  <c r="T57" i="12"/>
  <c r="H71" i="12"/>
  <c r="H63" i="12"/>
  <c r="H55" i="12"/>
  <c r="H65" i="12"/>
  <c r="H57" i="12"/>
  <c r="T71" i="12"/>
  <c r="T63" i="12"/>
  <c r="T55" i="12"/>
  <c r="H69" i="12"/>
  <c r="H61" i="12"/>
  <c r="H53" i="12"/>
  <c r="X73" i="12"/>
  <c r="X71" i="12"/>
  <c r="X63" i="12"/>
  <c r="X55" i="12"/>
  <c r="X69" i="12"/>
  <c r="X61" i="12"/>
  <c r="X53" i="12"/>
  <c r="X75" i="12"/>
  <c r="X67" i="12"/>
  <c r="X59" i="12"/>
  <c r="L65" i="12"/>
  <c r="L61" i="12"/>
  <c r="L53" i="12"/>
  <c r="P69" i="12"/>
  <c r="P61" i="12"/>
  <c r="P53" i="12"/>
  <c r="P75" i="12"/>
  <c r="P67" i="12"/>
  <c r="P59" i="12"/>
  <c r="L73" i="12"/>
  <c r="L57" i="12"/>
  <c r="L75" i="12"/>
  <c r="L67" i="12"/>
  <c r="L59" i="12"/>
  <c r="L51" i="12"/>
  <c r="L71" i="12"/>
  <c r="L63" i="12"/>
  <c r="L55" i="12"/>
  <c r="A153" i="1"/>
  <c r="A154" i="1" s="1"/>
  <c r="BA51" i="12" l="1"/>
  <c r="BB51" i="12" s="1"/>
  <c r="H280" i="1" s="1"/>
  <c r="BA75" i="12"/>
  <c r="BB75" i="12" s="1"/>
  <c r="BA63" i="12"/>
  <c r="BB63" i="12" s="1"/>
  <c r="BA53" i="12"/>
  <c r="BB53" i="12" s="1"/>
  <c r="BA69" i="12"/>
  <c r="BB69" i="12" s="1"/>
  <c r="BA61" i="12"/>
  <c r="BB61" i="12" s="1"/>
  <c r="BA65" i="12"/>
  <c r="BB65" i="12" s="1"/>
  <c r="BA67" i="12"/>
  <c r="BB67" i="12" s="1"/>
  <c r="BA55" i="12"/>
  <c r="BB55" i="12" s="1"/>
  <c r="BA71" i="12"/>
  <c r="BB71" i="12" s="1"/>
  <c r="BA59" i="12"/>
  <c r="BB59" i="12" s="1"/>
  <c r="BA49" i="12"/>
  <c r="BB49" i="12" s="1"/>
  <c r="BA57" i="12"/>
  <c r="BB57" i="12" s="1"/>
  <c r="BA73" i="12"/>
  <c r="BB73" i="12" s="1"/>
  <c r="BC78" i="12"/>
  <c r="BB47" i="12"/>
  <c r="F154" i="1"/>
  <c r="A156" i="1"/>
  <c r="BB78" i="12" l="1"/>
  <c r="A21" i="6"/>
  <c r="A157" i="1"/>
  <c r="H282" i="1" l="1"/>
  <c r="A158" i="1"/>
  <c r="A22" i="6"/>
  <c r="F158" i="1"/>
  <c r="H286" i="1" l="1"/>
  <c r="A159" i="1"/>
  <c r="A160" i="1" s="1"/>
  <c r="F160" i="1"/>
  <c r="H288" i="1" l="1"/>
  <c r="A163" i="1"/>
  <c r="F163" i="1"/>
  <c r="A167" i="1" l="1"/>
  <c r="F241" i="1"/>
  <c r="A169" i="1" l="1"/>
  <c r="F169" i="1"/>
  <c r="A174" i="1" l="1"/>
  <c r="F242" i="1"/>
  <c r="A175" i="1" l="1"/>
  <c r="A20" i="5"/>
  <c r="A176" i="1" l="1"/>
  <c r="A21" i="5"/>
  <c r="A14" i="10"/>
  <c r="A22" i="5" l="1"/>
  <c r="A178" i="1"/>
  <c r="A181" i="1" l="1"/>
  <c r="A24" i="5"/>
  <c r="A182" i="1" l="1"/>
  <c r="A27" i="5"/>
  <c r="A183" i="1" l="1"/>
  <c r="A28" i="5"/>
  <c r="A184" i="1" l="1"/>
  <c r="A29" i="5"/>
  <c r="F184" i="1"/>
  <c r="G30" i="5" s="1"/>
  <c r="A187" i="1" l="1"/>
  <c r="A30" i="5"/>
  <c r="F194" i="1"/>
  <c r="G40" i="5" s="1"/>
  <c r="A188" i="1" l="1"/>
  <c r="A33" i="5"/>
  <c r="A189" i="1" l="1"/>
  <c r="A34" i="5"/>
  <c r="A35" i="5" l="1"/>
  <c r="A190" i="1"/>
  <c r="A191" i="1" l="1"/>
  <c r="A36" i="5"/>
  <c r="A192" i="1" l="1"/>
  <c r="A37" i="5"/>
  <c r="A18" i="10"/>
  <c r="F192" i="1"/>
  <c r="G38" i="5" s="1"/>
  <c r="A193" i="1" l="1"/>
  <c r="A38" i="5"/>
  <c r="F201" i="1"/>
  <c r="G47" i="5" s="1"/>
  <c r="A194" i="1" l="1"/>
  <c r="F182" i="1"/>
  <c r="G28" i="5" s="1"/>
  <c r="A39" i="5"/>
  <c r="F202" i="1"/>
  <c r="G48" i="5" s="1"/>
  <c r="A195" i="1" l="1"/>
  <c r="F199" i="1" s="1"/>
  <c r="G45" i="5" s="1"/>
  <c r="A40" i="5"/>
  <c r="F195" i="1"/>
  <c r="G41" i="5" s="1"/>
  <c r="A41" i="5" l="1"/>
  <c r="A197" i="1"/>
  <c r="F197" i="1"/>
  <c r="G43" i="5" s="1"/>
  <c r="F198" i="1"/>
  <c r="G44" i="5" s="1"/>
  <c r="A198" i="1" l="1"/>
  <c r="A43" i="5"/>
  <c r="A44" i="5" l="1"/>
  <c r="A199" i="1"/>
  <c r="A201" i="1" l="1"/>
  <c r="A45" i="5"/>
  <c r="A202" i="1" l="1"/>
  <c r="A47" i="5"/>
  <c r="F205" i="1"/>
  <c r="G51" i="5" s="1"/>
  <c r="A203" i="1" l="1"/>
  <c r="A48" i="5"/>
  <c r="F206" i="1"/>
  <c r="G52" i="5" s="1"/>
  <c r="A49" i="5" l="1"/>
  <c r="A205" i="1"/>
  <c r="F207" i="1"/>
  <c r="G53" i="5" s="1"/>
  <c r="A206" i="1" l="1"/>
  <c r="A51" i="5"/>
  <c r="A207" i="1" l="1"/>
  <c r="A52" i="5"/>
  <c r="A208" i="1" l="1"/>
  <c r="A53" i="5"/>
  <c r="F208" i="1"/>
  <c r="G54" i="5" s="1"/>
  <c r="A54" i="5" l="1"/>
  <c r="A210" i="1"/>
  <c r="F210" i="1"/>
  <c r="G56" i="5" s="1"/>
  <c r="A215" i="1" l="1"/>
  <c r="A216" i="1" s="1"/>
  <c r="A56" i="5"/>
  <c r="A61" i="5" s="1"/>
  <c r="A62" i="5" s="1"/>
  <c r="A63" i="5" s="1"/>
  <c r="A64" i="5" s="1"/>
  <c r="A65" i="5" s="1"/>
  <c r="A68" i="5" s="1"/>
  <c r="A69" i="5" s="1"/>
  <c r="A70" i="5" s="1"/>
  <c r="A71" i="5" s="1"/>
  <c r="A75" i="5" s="1"/>
  <c r="A77" i="5" s="1"/>
  <c r="F243" i="1"/>
  <c r="A217" i="1" l="1"/>
  <c r="A218" i="1" s="1"/>
  <c r="A219" i="1" s="1"/>
  <c r="F229" i="1" s="1"/>
  <c r="A70" i="6"/>
  <c r="A222" i="1" l="1"/>
  <c r="F223" i="1"/>
  <c r="G69" i="5" s="1"/>
  <c r="A223" i="1" l="1"/>
  <c r="A224" i="1" s="1"/>
  <c r="A225" i="1" s="1"/>
  <c r="A229" i="1" l="1"/>
  <c r="A231" i="1" s="1"/>
  <c r="F225" i="1"/>
  <c r="G71" i="5" s="1"/>
  <c r="A236" i="1" l="1"/>
  <c r="A237" i="1" s="1"/>
  <c r="A238" i="1" s="1"/>
  <c r="A240" i="1" s="1"/>
  <c r="F244" i="1"/>
  <c r="F231" i="1"/>
  <c r="A241" i="1" l="1"/>
  <c r="A242" i="1" s="1"/>
  <c r="A243" i="1" s="1"/>
  <c r="A244" i="1" s="1"/>
  <c r="A246" i="1" s="1"/>
  <c r="A249" i="1" l="1"/>
  <c r="F253" i="1"/>
  <c r="F246" i="1"/>
  <c r="A250" i="1" l="1"/>
  <c r="A251" i="1" l="1"/>
  <c r="A82" i="6"/>
  <c r="F251" i="1"/>
  <c r="F252" i="1" l="1"/>
  <c r="A252" i="1"/>
  <c r="A253" i="1" l="1"/>
  <c r="A254" i="1" s="1"/>
  <c r="F254" i="1" l="1"/>
  <c r="A257" i="1"/>
  <c r="A258" i="1" s="1"/>
  <c r="F260" i="1" l="1"/>
  <c r="A260" i="1"/>
  <c r="C314" i="1"/>
  <c r="A141" i="6"/>
  <c r="F271" i="1" l="1"/>
  <c r="F278" i="1"/>
  <c r="A263" i="1"/>
  <c r="F263" i="1"/>
  <c r="A264" i="1" l="1"/>
  <c r="A265" i="1" s="1"/>
  <c r="A266" i="1" s="1"/>
  <c r="D12" i="12" s="1"/>
  <c r="F266" i="1" l="1"/>
  <c r="F265" i="1"/>
  <c r="F267" i="1"/>
  <c r="A267" i="1"/>
  <c r="D18" i="12" s="1"/>
  <c r="A271" i="1" l="1"/>
  <c r="A272" i="1" l="1"/>
  <c r="F273" i="1" s="1"/>
  <c r="A273" i="1" l="1"/>
  <c r="A274" i="1" l="1"/>
  <c r="F275" i="1" s="1"/>
  <c r="A275" i="1" l="1"/>
  <c r="A276" i="1" s="1"/>
  <c r="D13" i="12" s="1"/>
  <c r="F276" i="1"/>
  <c r="A278" i="1" l="1"/>
  <c r="A279" i="1" l="1"/>
  <c r="A280" i="1" s="1"/>
  <c r="A281" i="1" s="1"/>
  <c r="A155" i="6" l="1"/>
  <c r="A282" i="1"/>
  <c r="FU281" i="1"/>
  <c r="F282" i="1"/>
  <c r="A285" i="1" l="1"/>
  <c r="F286" i="1" s="1"/>
  <c r="A286" i="1" l="1"/>
  <c r="A161" i="6"/>
  <c r="A288" i="1" l="1"/>
  <c r="F288" i="1"/>
</calcChain>
</file>

<file path=xl/sharedStrings.xml><?xml version="1.0" encoding="utf-8"?>
<sst xmlns="http://schemas.openxmlformats.org/spreadsheetml/2006/main" count="1350" uniqueCount="784">
  <si>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</si>
  <si>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</si>
  <si>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</si>
  <si>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</si>
  <si>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</si>
  <si>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</si>
  <si>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</si>
  <si>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</si>
  <si>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</si>
  <si>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</si>
  <si>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</si>
  <si>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</si>
  <si>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</si>
  <si>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</si>
  <si>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</si>
  <si>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</si>
  <si>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</si>
  <si>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</si>
  <si>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</si>
  <si>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</si>
  <si>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Surcharge (Refund) Owed</t>
  </si>
  <si>
    <t xml:space="preserve">For Reconciliation only - remove actual New Transmission Plant Additions for Year 2  </t>
  </si>
  <si>
    <t>Add weighted Cap Adds actually placed in service in Year 2</t>
  </si>
  <si>
    <t>"(Line 100 - line 101)"</t>
  </si>
  <si>
    <t>ACE capital structure is initially fixed at 50% common equity and 50% debt per settlement in ER05-515 subject to moratorium provisions in the settlement.</t>
  </si>
  <si>
    <t>Excludes prior period adjustments in the first year of the formula's operation and reconciliation for the first year</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</si>
  <si>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</si>
  <si>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</si>
  <si>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</si>
  <si>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</si>
  <si>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</si>
  <si>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</si>
  <si>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</si>
  <si>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</si>
  <si>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</si>
  <si>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</si>
  <si>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</si>
  <si>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</si>
  <si>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</si>
  <si>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</si>
  <si>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</si>
  <si>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</si>
  <si>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</si>
  <si>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</si>
  <si>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</si>
  <si>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</si>
  <si>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</si>
  <si>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</si>
  <si>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</si>
  <si>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</si>
  <si>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</si>
  <si>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</si>
  <si>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</si>
  <si>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</si>
  <si>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</si>
  <si>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ATTACHMENT H-1A</t>
  </si>
  <si>
    <t>Net Plant</t>
  </si>
  <si>
    <t>Net Plant Allocator</t>
  </si>
  <si>
    <t>Rate Base</t>
  </si>
  <si>
    <t xml:space="preserve">p266.8f </t>
  </si>
  <si>
    <t xml:space="preserve">Income Tax Component = </t>
  </si>
  <si>
    <t>Accumulated Common Amortization - Electric</t>
  </si>
  <si>
    <t>p352-353</t>
  </si>
  <si>
    <t>p336.7b&amp;c</t>
  </si>
  <si>
    <t xml:space="preserve"> enter positive</t>
  </si>
  <si>
    <t xml:space="preserve">     CIT=(T/1-T) * Investment Return * (1-(WCLTD/R)) =</t>
  </si>
  <si>
    <t>Plant Allocation Factors</t>
  </si>
  <si>
    <t>Wage &amp; Salary Allocation Factor</t>
  </si>
  <si>
    <t>p227.8c</t>
  </si>
  <si>
    <t>1/8th Rule</t>
  </si>
  <si>
    <t>TOTAL Adjustment to Rate Base</t>
  </si>
  <si>
    <t>General Depreciation</t>
  </si>
  <si>
    <t>Total</t>
  </si>
  <si>
    <t>B</t>
  </si>
  <si>
    <t>Proprietary Capital</t>
  </si>
  <si>
    <t>Operation &amp; Maintenance Expense</t>
  </si>
  <si>
    <t>(Note C)</t>
  </si>
  <si>
    <t>Amortized Investment Tax Credit</t>
  </si>
  <si>
    <t>Total Transmission Allocated</t>
  </si>
  <si>
    <t>Transmission Accumulated Depreciation</t>
  </si>
  <si>
    <t>Electric Plant in Service</t>
  </si>
  <si>
    <t>Investment Return</t>
  </si>
  <si>
    <t>Income Taxes</t>
  </si>
  <si>
    <t>Gas, Prod or Other Related</t>
  </si>
  <si>
    <t>Only Transmission Related</t>
  </si>
  <si>
    <t>Instructions for Account 190:</t>
  </si>
  <si>
    <t>6.  Re:  Form 1-F filer:  Sum of subtotals for Accounts 282 and 283 should tie to Form No. 1-F, p.113.57.c</t>
  </si>
  <si>
    <t>Instructions for Account 282:</t>
  </si>
  <si>
    <t>Instructions for Account 283:</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</si>
  <si>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</si>
  <si>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</si>
  <si>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</si>
  <si>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</si>
  <si>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</si>
  <si>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</si>
  <si>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</si>
  <si>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</si>
  <si>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</si>
  <si>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p335.b</t>
  </si>
  <si>
    <t>Less extraordinary property loss</t>
  </si>
  <si>
    <t>Extraordinary Property Loss</t>
  </si>
  <si>
    <t>Number of years</t>
  </si>
  <si>
    <t>w/ interest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</si>
  <si>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</si>
  <si>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Accumulated Common Plant Depreciation - Electric</t>
  </si>
  <si>
    <t>Allocator</t>
  </si>
  <si>
    <t>p214</t>
  </si>
  <si>
    <t>x 1/8</t>
  </si>
  <si>
    <t>enter negative</t>
  </si>
  <si>
    <t>Fixed</t>
  </si>
  <si>
    <t>T</t>
  </si>
  <si>
    <t>Net Revenue Requirement</t>
  </si>
  <si>
    <t>O&amp;M</t>
  </si>
  <si>
    <t xml:space="preserve">     Less Account 565</t>
  </si>
  <si>
    <t>p200.21c</t>
  </si>
  <si>
    <t>Point to Point Service revenues for which the load is not included in the divisor received by Transmission Owner (Note 4)</t>
  </si>
  <si>
    <t>Subtotal</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</si>
  <si>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</si>
  <si>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</si>
  <si>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</si>
  <si>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</si>
  <si>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</si>
  <si>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</si>
  <si>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</si>
  <si>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</si>
  <si>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</si>
  <si>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</si>
  <si>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</si>
  <si>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</si>
  <si>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</si>
  <si>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</si>
  <si>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</si>
  <si>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</si>
  <si>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</si>
  <si>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</si>
  <si>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</si>
  <si>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</si>
  <si>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</si>
  <si>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</si>
  <si>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</si>
  <si>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</si>
  <si>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</si>
  <si>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</si>
  <si>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</si>
  <si>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Federal FICA &amp; Unemployment</t>
  </si>
  <si>
    <t>Unemployment</t>
  </si>
  <si>
    <t>Use &amp; Sales Tax</t>
  </si>
  <si>
    <t>Accumulated Deferred Income Taxes</t>
  </si>
  <si>
    <t xml:space="preserve">Safety related advertising included in Account 930.1  </t>
  </si>
  <si>
    <t xml:space="preserve">Education and outreach expenses relating to transmission, for example siting or billing </t>
  </si>
  <si>
    <t xml:space="preserve">Plant </t>
  </si>
  <si>
    <t>Related</t>
  </si>
  <si>
    <t>Labor</t>
  </si>
  <si>
    <t>Only</t>
  </si>
  <si>
    <t>ADIT</t>
  </si>
  <si>
    <t>Plant Related</t>
  </si>
  <si>
    <t>Page 263</t>
  </si>
  <si>
    <t>Col (i)</t>
  </si>
  <si>
    <t>Labor Related</t>
  </si>
  <si>
    <t>Other Included</t>
  </si>
  <si>
    <t>Total Plant Related</t>
  </si>
  <si>
    <t>Total Labor Related</t>
  </si>
  <si>
    <t>Amortization to line 133 of Appendix A</t>
  </si>
  <si>
    <t>Total Other Included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</si>
  <si>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</si>
  <si>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</si>
  <si>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</si>
  <si>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</si>
  <si>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</si>
  <si>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</si>
  <si>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</si>
  <si>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</si>
  <si>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</si>
  <si>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</si>
  <si>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</si>
  <si>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</si>
  <si>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Life</t>
  </si>
  <si>
    <t>CIAC</t>
  </si>
  <si>
    <t>Details</t>
  </si>
  <si>
    <t>Invest Yr</t>
  </si>
  <si>
    <t>No</t>
  </si>
  <si>
    <t>Yes</t>
  </si>
  <si>
    <t>FCR if a CIAC</t>
  </si>
  <si>
    <t>FCR for This Project</t>
  </si>
  <si>
    <t xml:space="preserve">Line B less Line A </t>
  </si>
  <si>
    <t>Investment</t>
  </si>
  <si>
    <t>Annual Depreciation Exp</t>
  </si>
  <si>
    <t>Revenue</t>
  </si>
  <si>
    <t>Beginning</t>
  </si>
  <si>
    <t>Depreciation</t>
  </si>
  <si>
    <t>Ending</t>
  </si>
  <si>
    <t>Project F</t>
  </si>
  <si>
    <t>Project G</t>
  </si>
  <si>
    <t>Project H</t>
  </si>
  <si>
    <t>Project I</t>
  </si>
  <si>
    <t>….</t>
  </si>
  <si>
    <t>…..</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</si>
  <si>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</si>
  <si>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</si>
  <si>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</si>
  <si>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</si>
  <si>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</si>
  <si>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</si>
  <si>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</si>
  <si>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</si>
  <si>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</si>
  <si>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</si>
  <si>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</si>
  <si>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</si>
  <si>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</si>
  <si>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</si>
  <si>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</si>
  <si>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</si>
  <si>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Settelement agreement.</t>
  </si>
  <si>
    <t>Accrued Liab - Auto</t>
  </si>
  <si>
    <t>Accrued Liab - Misc.</t>
  </si>
  <si>
    <t>Related to T&amp;D plant</t>
  </si>
  <si>
    <t>Regulatory Asset - General</t>
  </si>
  <si>
    <t>Regulatory liability for universal service fund</t>
  </si>
  <si>
    <t>Regulatory Asset - SREC Program</t>
  </si>
  <si>
    <t>Generation related - Solar Renewable EnergyCertificate Program</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</si>
  <si>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</si>
  <si>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</si>
  <si>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</si>
  <si>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</si>
  <si>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</si>
  <si>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</si>
  <si>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</si>
  <si>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</si>
  <si>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</si>
  <si>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</si>
  <si>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Enter Calculation</t>
  </si>
  <si>
    <t>State 1</t>
  </si>
  <si>
    <t>State 2</t>
  </si>
  <si>
    <t>State 3</t>
  </si>
  <si>
    <t>State 4</t>
  </si>
  <si>
    <t>State 5</t>
  </si>
  <si>
    <t>Education &amp; Outreach</t>
  </si>
  <si>
    <t>Other</t>
  </si>
  <si>
    <t>Enter $</t>
  </si>
  <si>
    <t>Description of the Facilities</t>
  </si>
  <si>
    <t>Add more lines if necessary</t>
  </si>
  <si>
    <t>Total "Other" Taxes (included on p. 263)</t>
  </si>
  <si>
    <t>Total "Taxes Other Than Income Taxes" - acct 408.10 (p. 114.14)</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</si>
  <si>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</si>
  <si>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</si>
  <si>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</si>
  <si>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</si>
  <si>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</si>
  <si>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</si>
  <si>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</si>
  <si>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</si>
  <si>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</si>
  <si>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</si>
  <si>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</si>
  <si>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</si>
  <si>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</si>
  <si>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</si>
  <si>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Pages 256-257 "Long Term Debt (Account 221, 222, 223, and 224)"</t>
  </si>
  <si>
    <t xml:space="preserve">Composite Income Taxes                                                                                                       </t>
  </si>
  <si>
    <t>Net Revenue Requirement Less Return and Taxes</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</si>
  <si>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</si>
  <si>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</si>
  <si>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</si>
  <si>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</si>
  <si>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</si>
  <si>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</si>
  <si>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</si>
  <si>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</si>
  <si>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</si>
  <si>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</si>
  <si>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</si>
  <si>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</si>
  <si>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</si>
  <si>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</si>
  <si>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</si>
  <si>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</si>
  <si>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</si>
  <si>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</si>
  <si>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</si>
  <si>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</si>
  <si>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</si>
  <si>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</si>
  <si>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</si>
  <si>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</si>
  <si>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</si>
  <si>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</si>
  <si>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</si>
  <si>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</si>
  <si>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</si>
  <si>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</si>
  <si>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</si>
  <si>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</si>
  <si>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p354.21.b</t>
  </si>
  <si>
    <t>p354.28b</t>
  </si>
  <si>
    <t>p354.27b</t>
  </si>
  <si>
    <t>p207.104g</t>
  </si>
  <si>
    <t>p219.29c</t>
  </si>
  <si>
    <t>p205.5.g &amp; p207.99.g</t>
  </si>
  <si>
    <t xml:space="preserve">p219.28.c </t>
  </si>
  <si>
    <t>p227.6c &amp; 16.c</t>
  </si>
  <si>
    <t>p321.112.b</t>
  </si>
  <si>
    <t>p321.96.b</t>
  </si>
  <si>
    <t>p323.197.b</t>
  </si>
  <si>
    <t>p323.185b</t>
  </si>
  <si>
    <t>p323.189b</t>
  </si>
  <si>
    <t>p323.191b</t>
  </si>
  <si>
    <t>p336.10b&amp;c</t>
  </si>
  <si>
    <t>p336.11.b</t>
  </si>
  <si>
    <t>p356 or p336.11d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</si>
  <si>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</si>
  <si>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</si>
  <si>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</si>
  <si>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</si>
  <si>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</si>
  <si>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</si>
  <si>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</si>
  <si>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</si>
  <si>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</si>
  <si>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</si>
  <si>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</si>
  <si>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Composite Income Taxes                                                                                                                                                                          (Note L)</t>
  </si>
  <si>
    <t>For Reconciliation Only</t>
  </si>
  <si>
    <t>Attachment 6 - Enter Negative</t>
  </si>
  <si>
    <t>Attachment 7</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</si>
  <si>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</si>
  <si>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</si>
  <si>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</si>
  <si>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1999 AMT</t>
  </si>
  <si>
    <t>Plant related</t>
  </si>
  <si>
    <t>For the Reconciliation, new transmission plant that was actually placed in service weighted by the number of months it was actually in service</t>
  </si>
  <si>
    <t>Net Revenue Credit (17d + 17e)</t>
  </si>
  <si>
    <t>50% Share of Net Revenues  (17c / 2)</t>
  </si>
  <si>
    <t>Net Revenues  (17a - 17b)</t>
  </si>
  <si>
    <t>Prepaid Pensions if not included in Prepayments</t>
  </si>
  <si>
    <t>To Line 45</t>
  </si>
  <si>
    <t>Rev Req based on Year 1 data</t>
  </si>
  <si>
    <t>Year 1</t>
  </si>
  <si>
    <t>Interest rate for</t>
  </si>
  <si>
    <t>Remove all Cap Adds placed in service in Year 2</t>
  </si>
  <si>
    <t>Year 2</t>
  </si>
  <si>
    <t xml:space="preserve">  Attachment 5 the name of each state and how the blended or composite SIT was developed.  Furthermore, a utility that</t>
  </si>
  <si>
    <t>Revenue Requirement for Year 3</t>
  </si>
  <si>
    <t>Year 3</t>
  </si>
  <si>
    <t>Post results of Step 3 on PJM web site</t>
  </si>
  <si>
    <t>Post results of Step 9 on PJM web site</t>
  </si>
  <si>
    <t xml:space="preserve">Must run Appendix A with cap adds in line 21 &amp; line 20 </t>
  </si>
  <si>
    <t>Schedule 12</t>
  </si>
  <si>
    <t>may be weighted average of small projects</t>
  </si>
  <si>
    <t>Return Calculation</t>
  </si>
  <si>
    <t>O</t>
  </si>
  <si>
    <t>Therefore actual revenues collected in a year do not change based on cost data for subsequent years</t>
  </si>
  <si>
    <t>TO adds weighted Cap Adds to plant in service in Formula</t>
  </si>
  <si>
    <t>Rev Req based on Prior Year data</t>
  </si>
  <si>
    <t>The forecast in Prior Year</t>
  </si>
  <si>
    <t>Total with interest</t>
  </si>
  <si>
    <t>True-up amount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</si>
  <si>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</si>
  <si>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</si>
  <si>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</si>
  <si>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</si>
  <si>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</si>
  <si>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</si>
  <si>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</si>
  <si>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</si>
  <si>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</si>
  <si>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</si>
  <si>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</si>
  <si>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</si>
  <si>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</si>
  <si>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</si>
  <si>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</si>
  <si>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</si>
  <si>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</si>
  <si>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</si>
  <si>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State Franchise tax</t>
  </si>
  <si>
    <t>City License</t>
  </si>
  <si>
    <t>Difference</t>
  </si>
  <si>
    <t>PA</t>
  </si>
  <si>
    <t>Atlantic City Electric Company</t>
  </si>
  <si>
    <t>Respondent is Electric Utility only.</t>
  </si>
  <si>
    <t>NJ</t>
  </si>
  <si>
    <t>(Sum Lines 2-10)</t>
  </si>
  <si>
    <t>The FCR resulting from Formula in a given year is used for that year only.</t>
  </si>
  <si>
    <t>Retail related</t>
  </si>
  <si>
    <t>OPEB, labor related and relates to all functions</t>
  </si>
  <si>
    <t xml:space="preserve">For Reconciliation only - remove New Transmission Plant Additions for Current Calendar Year  </t>
  </si>
  <si>
    <t>(Line 127 + Line 138)</t>
  </si>
  <si>
    <t>Input to Formula Line 21</t>
  </si>
  <si>
    <t>Input to Formula Line 20</t>
  </si>
  <si>
    <t>Attachment 6 - Estimate and Reconciliation Worksheet</t>
  </si>
  <si>
    <t>Result of Formula for Reconciliation</t>
  </si>
  <si>
    <t>Amount of transmission plant excluded from rates per Attachment 5.</t>
  </si>
  <si>
    <t>Form No. 1 balance (p.266) for amortization</t>
  </si>
  <si>
    <t>Total Form No. 1 (p 266 &amp; 267)</t>
  </si>
  <si>
    <t xml:space="preserve">TEFA </t>
  </si>
  <si>
    <t>LTD Interest on Securitization Bonds in column (i)</t>
  </si>
  <si>
    <t>LTD on Securitization Bonds in column (h)</t>
  </si>
  <si>
    <t>BAD DEBT RESERVE</t>
  </si>
  <si>
    <t>TO populates the formula with Year 2 data from FERC Form 1 for Year 2 (e.g., 2005)</t>
  </si>
  <si>
    <t>Results of Step 9 go into effect for the Rate Year 2 (e.g., June 1, 2006 - May 31, 2007)</t>
  </si>
  <si>
    <t>Interest rate pursuant to 35.19a for March of the Current Yr</t>
  </si>
  <si>
    <t>March of the Current Yr</t>
  </si>
  <si>
    <t>Amortization over Rate Year</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</si>
  <si>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</si>
  <si>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Revenues included in lines 1-11 which are subject to 50/50 sharing.</t>
  </si>
  <si>
    <t>Stranded Costs</t>
  </si>
  <si>
    <t>All Generation related</t>
  </si>
  <si>
    <t>Affects company personnel across all functions.</t>
  </si>
  <si>
    <t>SERP</t>
  </si>
  <si>
    <t>Related to both T &amp; D plant</t>
  </si>
  <si>
    <t>NUG BUYOUT</t>
  </si>
  <si>
    <t>BGS Deferred Related - Retail</t>
  </si>
  <si>
    <t>DSM COSTS</t>
  </si>
  <si>
    <t>MARK TO MARKET § 475 ADJUSTMENT</t>
  </si>
  <si>
    <t>PENSION PAYMENT RESERVE</t>
  </si>
  <si>
    <t>SECTION 461(H) - PREPAID INSURANCE</t>
  </si>
  <si>
    <t>ADIT-282</t>
  </si>
  <si>
    <t>282</t>
  </si>
  <si>
    <t xml:space="preserve">  "the percentage of federal income tax deductible for state income taxes".  If the utility includes taxes in more than one state, it must explain in</t>
  </si>
  <si>
    <t>283</t>
  </si>
  <si>
    <t>ASBESTOS REMOVAL</t>
  </si>
  <si>
    <t>DEFERRED EXPENSE CLEARING</t>
  </si>
  <si>
    <t>All EPRI Annual Membership Dues</t>
  </si>
  <si>
    <t xml:space="preserve">Regulatory Commission Expenses directly related to transmission service, RTO filings, or transmission siting itemized in Form 1 at 351.h. </t>
  </si>
  <si>
    <t>(Sum Line 1)</t>
  </si>
  <si>
    <t>Total Revenue Credits</t>
  </si>
  <si>
    <t xml:space="preserve">Attachment 5 </t>
  </si>
  <si>
    <t xml:space="preserve">      Less ADIT associated with Gain or Loss</t>
  </si>
  <si>
    <t>Transmission O&amp;M Reserves</t>
  </si>
  <si>
    <t>Enter Negative</t>
  </si>
  <si>
    <t xml:space="preserve">Prepayments </t>
  </si>
  <si>
    <t xml:space="preserve">Amount </t>
  </si>
  <si>
    <t>Line 25 "Note Payable to ACE Transition Funding - variable"</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</si>
  <si>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</si>
  <si>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</si>
  <si>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</si>
  <si>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17a</t>
  </si>
  <si>
    <t>17b</t>
  </si>
  <si>
    <t>Costs associated with revenues in line 17a</t>
  </si>
  <si>
    <t>17c</t>
  </si>
  <si>
    <t>17d</t>
  </si>
  <si>
    <t xml:space="preserve">Under the Tax Reform Act of 1986, taxpayers were required to account for bad debts using the specific write-off method.  The reserve method is used for book purposes. The amount represents the add-back of book reserve.  Retail related. </t>
  </si>
  <si>
    <t>17e</t>
  </si>
  <si>
    <t xml:space="preserve">     Plus Schedule 12 Charges billed to Transmission Owner and booked to Account 565</t>
  </si>
  <si>
    <t>p112.16c</t>
  </si>
  <si>
    <t>p112.12c</t>
  </si>
  <si>
    <t>Facility Credits under Section 30.9 of the PJM OATT and Facility Credits paid to Vineland per settlement in ER05-515   (Note R)</t>
  </si>
  <si>
    <t>R</t>
  </si>
  <si>
    <t>Per the settlement in ER05-515, the facility credits of $15,000 per month paid to Vineland will increase to $37,500 per month  (prorated for partial months)</t>
  </si>
  <si>
    <t xml:space="preserve">  effective on the date FERC approves the settlement in ER05-515.</t>
  </si>
  <si>
    <t>Costs associated with revenues in line 17a that are included in FERC accounts recovered through the formula times the allocator used to functionalize the amounts in the FERC account to the transmission service at issue.</t>
  </si>
  <si>
    <t>(Yes or No)</t>
  </si>
  <si>
    <t>100 Basis Point increase in ROE and Income Taxes</t>
  </si>
  <si>
    <t>Return and Taxes with 100 Basis Point increase in ROE</t>
  </si>
  <si>
    <t>Increased Return and Taxes</t>
  </si>
  <si>
    <t>As provided for in Section 34.1 of the PJM OATT and the PJM established billing determinants will not be revised or updated in the annual rate reconciliations per settlement in ER05-515.</t>
  </si>
  <si>
    <t>Securitization bonds may be included in the capital structure per settlement in ER05-515.</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</si>
  <si>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</si>
  <si>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</si>
  <si>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</si>
  <si>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</si>
  <si>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</si>
  <si>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</si>
  <si>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</si>
  <si>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</si>
  <si>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</si>
  <si>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Appendix A % plus 100 Basis Pts</t>
  </si>
  <si>
    <t>Attachment 4 - Calculation of 100 Basis Point Increase in ROE</t>
  </si>
  <si>
    <t xml:space="preserve">Pension Liabilities, if any, in Account 242 </t>
  </si>
  <si>
    <t>(adjusted to include any Reconciliation amount from prior year)</t>
  </si>
  <si>
    <t>W Increased ROE</t>
  </si>
  <si>
    <t>Plus any increased ROE calculated on Attachment 7 other than PJM Sch. 12 projects</t>
  </si>
  <si>
    <t>Increased ROE (Basis Points)</t>
  </si>
  <si>
    <t>17f</t>
  </si>
  <si>
    <t>Line 17f less line 17a</t>
  </si>
  <si>
    <t>17g</t>
  </si>
  <si>
    <t>General Description of the Facilities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</si>
  <si>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</si>
  <si>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</si>
  <si>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</si>
  <si>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</si>
  <si>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</si>
  <si>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</si>
  <si>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</si>
  <si>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Formula Rate - Appendix A</t>
  </si>
  <si>
    <t>3.  ADIT items related to Plant and not in Columns C &amp; D are included in Column E</t>
  </si>
  <si>
    <t>4.  ADIT items related to labor and not in Columns C &amp; D are included in Column F</t>
  </si>
  <si>
    <t>Identifiable investment in Distribution (provide workpapers)</t>
  </si>
  <si>
    <t>Amount to be excluded (A x (C / (B + C)))</t>
  </si>
  <si>
    <t>Total Transmission Related Reserves</t>
  </si>
  <si>
    <t>Description of the Prepayments</t>
  </si>
  <si>
    <t>Less line 17g</t>
  </si>
  <si>
    <t>Book records a deduction for accrual liabilities of worker compensation and T&amp;D property insurance. A tax deduction is only allowed for actual payments made.  Related to both T &amp; D plant</t>
  </si>
  <si>
    <t>Q</t>
  </si>
  <si>
    <t>(Note Q)</t>
  </si>
  <si>
    <t>Transmission Related Account 242 Reserves (exclude current year environmental site related reserves)</t>
  </si>
  <si>
    <t xml:space="preserve">Net Plant Carrying Charge </t>
  </si>
  <si>
    <t>Net Plant Carrying Charge Calculation per 100 Basis Point increase in ROE</t>
  </si>
  <si>
    <t>Net Plant Carrying Charge</t>
  </si>
  <si>
    <t>Net Plant Carrying Charge without Depreciation</t>
  </si>
  <si>
    <t>Net Plant Carrying Charge without Depreciation, Return, nor Income Taxes</t>
  </si>
  <si>
    <t>Net Revenue Requirement per 100 Basis Point increase in ROE</t>
  </si>
  <si>
    <t>Net Plant Carrying Charge per 100 Basis Point increase in ROE</t>
  </si>
  <si>
    <t>Net Plant Carrying Charge per 100 Basis Point increase in ROE without Depreciation</t>
  </si>
  <si>
    <t>43a</t>
  </si>
  <si>
    <t>Transmission Related CWIP (Current Year 12 Month weighted average balances)</t>
  </si>
  <si>
    <t>(Note B)</t>
  </si>
  <si>
    <t>p216.43.b as Shown on Attachment 6</t>
  </si>
  <si>
    <t>Delmarva</t>
  </si>
  <si>
    <t>Atlantic</t>
  </si>
  <si>
    <t>Power</t>
  </si>
  <si>
    <t>City</t>
  </si>
  <si>
    <t>Pepco</t>
  </si>
  <si>
    <t>Non - Regulated</t>
  </si>
  <si>
    <t>Executive Management</t>
  </si>
  <si>
    <t>Building Services</t>
  </si>
  <si>
    <t>Cost of Benefits</t>
  </si>
  <si>
    <t>Legal Services</t>
  </si>
  <si>
    <t>Audit Services</t>
  </si>
  <si>
    <t>Information Technology</t>
  </si>
  <si>
    <t>Internal Consulting Services</t>
  </si>
  <si>
    <t>Interns</t>
  </si>
  <si>
    <t>Attachment 5a - Allocations of Costs to Affiliate</t>
  </si>
  <si>
    <t>Per FERC order in Docket No. ER08-10, the ROE is 11.30%, which includes a 50 basis point RTO membership adder as authorized by FERC to become effecitve on December 1, 2007.  Per FERC orders in Dockets No. ER08-686 and ER08-1423 the ROE for specific projects identified or to be indentified in Attachment 7 is 12.80%, which includes a 150 basis-point tranmission incentive ROE adder as authorized by FERC to become effective June 1, 2008 and November 1, 2008 respectively.</t>
  </si>
  <si>
    <t>Per FERC order in Docket No. ER08-10, the ROE is 11.30%, which includes a 50 basis-point RTO membership adder as authorized by FERC to become effective on December 1, 2007.  Per FERC orders in Docket Nos. ER08-686 and ER08-1423, the ROE for specific projects identified or to be indentified in Attachment 7 is 12.80%, which includes a 150 basis-point transmission incentive ROE adder as authorized by FERC to become effective June 1, 2008 and November 1, 2008 respectively.</t>
  </si>
  <si>
    <t>The Reconciliation in Step 7</t>
  </si>
  <si>
    <t>This deferred tax balance relates to our plant and results from life and method differences.  Related to both T &amp; D plant.</t>
  </si>
  <si>
    <t>p200.3c</t>
  </si>
  <si>
    <t>p112.17c through 21c</t>
  </si>
  <si>
    <t xml:space="preserve">    Less DE Enviro &amp; Low Income and MD Universal Funds</t>
  </si>
  <si>
    <t>Attachment 2</t>
  </si>
  <si>
    <t>p117.62c through 67c</t>
  </si>
  <si>
    <t>p111.81.c</t>
  </si>
  <si>
    <t>p113.61.c</t>
  </si>
  <si>
    <t>p112.3c</t>
  </si>
  <si>
    <t xml:space="preserve">  elected to use amortization of tax credits against taxable income, rather than book tax credits to Account No. 255 and reduce </t>
  </si>
  <si>
    <t xml:space="preserve">Wages &amp; Salary Allocator </t>
  </si>
  <si>
    <t>In filling out this attachment, a full and complete description of each item and justification for the allocation to Columns C-F and each separate ADIT item will be listed. Dissimilar items</t>
  </si>
  <si>
    <t>Note: ADIT associated with Gain or Loss on Reacquired Debt is included in Column A here and included in Cost of Debt on Appendix A, Line 111.</t>
  </si>
  <si>
    <t>For books, Demand Side Management Costs are deferred.   For tax these costs are expensed when paid.  These deferred taxes are the result of this book/tax difference which is retail in nature.  Retail related.</t>
  </si>
  <si>
    <t>1.  ADIT items related only to Non-Electric Operations (e.g., Gas, Water, Sewer) or Production are directly assigned to Column C</t>
  </si>
  <si>
    <t>2.  ADIT items related only to Transmission are directly assigned to Column D</t>
  </si>
  <si>
    <t>Reg Asset - FERC Formula Rate Adj. Trans. Svc</t>
  </si>
  <si>
    <t>Regulatory Asset - NJ RGGI</t>
  </si>
  <si>
    <t>Subtotal - p275</t>
  </si>
  <si>
    <t>Less FASB 109 Above if not separately removed</t>
  </si>
  <si>
    <t>Less FASB 106 Above if not separately removed</t>
  </si>
  <si>
    <t>Subtotal - p234</t>
  </si>
  <si>
    <t>Subtotal - p277  (Form 1-F filer:  see note 6, below)</t>
  </si>
  <si>
    <t>Other taxes that are assessed based on labor will be allocated based on the Wages and Salary Allocator</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</si>
  <si>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</si>
  <si>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(Note Q from Appendix A)</t>
  </si>
  <si>
    <t>CWIP will be linked to Attachment 6 which shows detail support by project (incentive and non-incentive).</t>
  </si>
  <si>
    <t>Note 4: SECA revenues booked in Account 447.</t>
  </si>
  <si>
    <t>TO populates the formula with Year 1 data from FERC Form 1 data for Year 1 (e.g., 2004)</t>
  </si>
  <si>
    <t>TO estimates all transmission Cap Adds and CWIP for Year 2 weighted based on Months expected to be in service in Year 2 (e.g., 2005)</t>
  </si>
  <si>
    <t>Results of Step 3 go into effect for the Rate Year 1 (e.g., June 1, 2005 - May 31, 2006)</t>
  </si>
  <si>
    <t>Reconciliation - TO calculates Reconciliation by removing from Year 2 data - the total Cap Adds placed in service in Year 2 and adding weighted average in Year 2 actual Cap Adds and CWIP in Reconciliation</t>
  </si>
  <si>
    <t>TO estimates Cap Adds and CWIP during Year 3 weighted based on Months expected to be in service in Year 3 (e.g., 2006)</t>
  </si>
  <si>
    <t>Reconciliation - TO adds the difference between the Reconciliation in Step 7 and the forecast in Line 5 with interest to the result of Step 7 (this difference is also added to Step 8 in the subsequent year)</t>
  </si>
  <si>
    <t>Must run Appendix A to get this number (without inputs in lines 20, 21 or 43a of Appendix A )</t>
  </si>
  <si>
    <t>(A)</t>
  </si>
  <si>
    <t>(B)</t>
  </si>
  <si>
    <t>(C )</t>
  </si>
  <si>
    <t>(D)</t>
  </si>
  <si>
    <t>(E)</t>
  </si>
  <si>
    <t>(F)</t>
  </si>
  <si>
    <t>(G)</t>
  </si>
  <si>
    <t>(H)</t>
  </si>
  <si>
    <t>(I)</t>
  </si>
  <si>
    <t>(J)</t>
  </si>
  <si>
    <t>(K)</t>
  </si>
  <si>
    <t>(L)</t>
  </si>
  <si>
    <t>(M)</t>
  </si>
  <si>
    <t>Monthly Additions</t>
  </si>
  <si>
    <t>Other Plant In Service</t>
  </si>
  <si>
    <t>MAPP CWIP</t>
  </si>
  <si>
    <t>MAPP In Service</t>
  </si>
  <si>
    <t>Amount (A x E)</t>
  </si>
  <si>
    <t>Amount (B x E)</t>
  </si>
  <si>
    <t>Amount (C x E)</t>
  </si>
  <si>
    <t>Amount (D x E)</t>
  </si>
  <si>
    <t>(F / 12)</t>
  </si>
  <si>
    <t>(G / 12)</t>
  </si>
  <si>
    <t>(H / 12)</t>
  </si>
  <si>
    <t>(I / 12)</t>
  </si>
  <si>
    <t>New Transmission Plant Additions  and CWIP (weighted by months in service)</t>
  </si>
  <si>
    <t>Input to Line 21 of Appendix A</t>
  </si>
  <si>
    <t>Input to Line 43a of Appendix A</t>
  </si>
  <si>
    <t>Month In Service or Month for CWIP</t>
  </si>
  <si>
    <t>Must run Appendix A to get this number (with inputs on lines 21 and 43a of Attachment A)</t>
  </si>
  <si>
    <t>(Year 2 data with total of Year 2 Cap Adds removed and monthly weighted average of Year 2 actual Cap Adds added in)</t>
  </si>
  <si>
    <t>Interest rate from above</t>
  </si>
  <si>
    <t>The difference between the Reconciliation in Step 7 and the forecast in Prior Year with interest</t>
  </si>
  <si>
    <t>Related to gas, production or other</t>
  </si>
  <si>
    <t>These deferred taxes are the result of a deduction taken for book purposes to set aside a reserve for environmental site clean-up expenses.  For tax no deduction is permitted until the "all events" test is met typically when economic performance has occurred. This book reserve is primarily related to Deepwater and BL England sites which should not be in transmission service.  Generation Related.</t>
  </si>
  <si>
    <t>FAS No. 106 requires accrual basis instead of cash basis accounting for post retirement health care and life insurance benefits for book purposes.  Amounts paid to participants or funded through the VEBA or 401(h) accounts are currently deductible for tax purposes. Affects company personnel across all functions.</t>
  </si>
  <si>
    <t>Rev Req based on Year 2 data with estimated Cap Adds and CWIP for Year 3 (Step 8)</t>
  </si>
  <si>
    <t>"Yes" if a project under PJM OATT Schedule 12, otherwise "No"</t>
  </si>
  <si>
    <t>Useful life of project</t>
  </si>
  <si>
    <t>"Yes" if the customer has paid a lump sum payment in the amount of the investment on line 18, Otherwise "No"</t>
  </si>
  <si>
    <t>Input the allowed ROE Incentive</t>
  </si>
  <si>
    <t>From line 4 above if "No" on line 14 and From line 8 above if "Yes" on line 14</t>
  </si>
  <si>
    <t>Base FCR</t>
  </si>
  <si>
    <t>Line 6 times line 15 divided by 100 basis points</t>
  </si>
  <si>
    <t>Columns A, B or C from Attachment 6</t>
  </si>
  <si>
    <t>Line 18 divided by line 13</t>
  </si>
  <si>
    <t xml:space="preserve">From Columns H, I or J from Attachment 6 </t>
  </si>
  <si>
    <t>Incentive Charged</t>
  </si>
  <si>
    <t>-</t>
  </si>
  <si>
    <t>(Note J from Appendix A)</t>
  </si>
  <si>
    <t>(Note I from Appendix A)</t>
  </si>
  <si>
    <t>ACE zone</t>
  </si>
  <si>
    <t>Total Account 454, 456 and 456.1</t>
  </si>
  <si>
    <t>Costs incurred and paid by the company for asbestos removal were tax deductible in full as paid . These costs were deferred and amortized for book purposes. Generation related.</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</si>
  <si>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</si>
  <si>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</si>
  <si>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</si>
  <si>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</si>
  <si>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</si>
  <si>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Attachment A Line #s, Descriptions, Notes, Form 1 Page #s and Instructions</t>
  </si>
  <si>
    <t>Attachment 1- Accumulated Deferred Income Taxes (ADIT) Worksheet</t>
  </si>
  <si>
    <t>Justifications</t>
  </si>
  <si>
    <t>Reflects the deferred taxes generated as a result of the tax deductions taken for actual store room expenses.  For book purposes, these amounts were recorded as an asset in FERC account 163.</t>
  </si>
  <si>
    <t>Generation related</t>
  </si>
  <si>
    <t>Total Balance Transmission Related Account 242 Reserves</t>
  </si>
  <si>
    <t>with amounts exceeding $100,000 will be listed separately.</t>
  </si>
  <si>
    <t>ADITC-255</t>
  </si>
  <si>
    <t>Rate Base Treatment</t>
  </si>
  <si>
    <t>Amortization</t>
  </si>
  <si>
    <t>/1 Difference must be zero</t>
  </si>
  <si>
    <t>Difference  /1</t>
  </si>
  <si>
    <t>Balance to line 41 of Appendix A</t>
  </si>
  <si>
    <t>Excluded</t>
  </si>
  <si>
    <t>Criteria for Allocation:</t>
  </si>
  <si>
    <t>Plus amortized extraordinary property loss</t>
  </si>
  <si>
    <t>Real property (State, Municipal or Local)</t>
  </si>
  <si>
    <t>Attachment 5 - Cost Support</t>
  </si>
  <si>
    <t>Transmission Related Account 242 Reserves</t>
  </si>
  <si>
    <t>Allocation</t>
  </si>
  <si>
    <t>Directly Assignable to Transmission</t>
  </si>
  <si>
    <t>Labor Related, General plant related or Common Plant related</t>
  </si>
  <si>
    <t>Allocator.  If the taxes are 100% recovered at retail they will not be included</t>
  </si>
  <si>
    <t>The cost of bond redemption is deductible currently for tax purposes and is amortized over the life of the new bond issue for book purposes.    Excluded here since included in Cost of Debt</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</si>
  <si>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</si>
  <si>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</si>
  <si>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</si>
  <si>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</si>
  <si>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</si>
  <si>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</si>
  <si>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</si>
  <si>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</si>
  <si>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</si>
  <si>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</si>
  <si>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</si>
  <si>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</si>
  <si>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</si>
  <si>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</si>
  <si>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</si>
  <si>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</si>
  <si>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</si>
  <si>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</si>
  <si>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</si>
  <si>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</si>
  <si>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</si>
  <si>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</si>
  <si>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p323.160b</t>
  </si>
  <si>
    <t>Depreciation Expense</t>
  </si>
  <si>
    <t>Fixed Charge Rate (FCR) if not a CIAC</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</si>
  <si>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</si>
  <si>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</si>
  <si>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</si>
  <si>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</si>
  <si>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</si>
  <si>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</si>
  <si>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</si>
  <si>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</si>
  <si>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</si>
  <si>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</si>
  <si>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</si>
  <si>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</si>
  <si>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</si>
  <si>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rate base, must reduce its income tax expense by the amount of the Amortized Investment Tax Credit (Form 1, 266.8.f)</t>
  </si>
  <si>
    <t>Schedule 1A</t>
  </si>
  <si>
    <t>Other Taxes</t>
  </si>
  <si>
    <t>p207.58.g</t>
  </si>
  <si>
    <t>p219.25.c</t>
  </si>
  <si>
    <t>p266.h</t>
  </si>
  <si>
    <t>ENVIRONMENTAL EXPENSE</t>
  </si>
  <si>
    <t>Accrued Liability - General</t>
  </si>
  <si>
    <t>Charitable Contribution Limit</t>
  </si>
  <si>
    <t>Accumulated Deferred Investment Tax Credit</t>
  </si>
  <si>
    <t>Gross up on FAS 109 Deferred Taxes</t>
  </si>
  <si>
    <t>Decommissioning &amp; Decontamination</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</si>
  <si>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</si>
  <si>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</si>
  <si>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</si>
  <si>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</si>
  <si>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</si>
  <si>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</si>
  <si>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</si>
  <si>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</si>
  <si>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</si>
  <si>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</si>
  <si>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</si>
  <si>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</si>
  <si>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</si>
  <si>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</si>
  <si>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</si>
  <si>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</si>
  <si>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</si>
  <si>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</si>
  <si>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</si>
  <si>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</si>
  <si>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</si>
  <si>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Less A&amp;G Wages Expense</t>
  </si>
  <si>
    <t>Common Plant In Service - Electric</t>
  </si>
  <si>
    <t>Transmission Gross Plant</t>
  </si>
  <si>
    <t>Transmission Net Plant</t>
  </si>
  <si>
    <t>Reg Asset-NJ Rec-Base</t>
  </si>
  <si>
    <t>Procurement &amp; Administrative Services</t>
  </si>
  <si>
    <t>Financial Services &amp; Corporate Expenses</t>
  </si>
  <si>
    <t>Insurance Coverage and Services</t>
  </si>
  <si>
    <t>Human Resources</t>
  </si>
  <si>
    <t>Customer Services</t>
  </si>
  <si>
    <t>External Affairs</t>
  </si>
  <si>
    <t>Environmental Services</t>
  </si>
  <si>
    <t>Safety Services</t>
  </si>
  <si>
    <t>B0265 Mickelton</t>
  </si>
  <si>
    <t>B0276 Monroe</t>
  </si>
  <si>
    <t>B0211 Union-Corson</t>
  </si>
  <si>
    <t>B0210 Orchard-500kV</t>
  </si>
  <si>
    <t>B0210 Orchard-Below 500kV</t>
  </si>
  <si>
    <t>B0277 Cumberland Sub:2nd Xfmr</t>
  </si>
  <si>
    <t>OPEB</t>
  </si>
  <si>
    <t>5.  Deferred income taxes arise when items are included in taxable income in different periods than they are included in rates, therefore if the item giving rise to the ADIT is not included in the formula, the associated ADIT amount shall be excluded.</t>
  </si>
  <si>
    <t>Regulated Electric &amp; Gas T&amp;D</t>
  </si>
  <si>
    <t>Utility Communication Services</t>
  </si>
  <si>
    <t>Affects company personnel across all functions</t>
  </si>
  <si>
    <t>When a regulatory asset/liability is established, books credit/debit income, which for tax purposes needs to be reversed along with the associated amortization.</t>
  </si>
  <si>
    <t>Interest on Contingent Taxes</t>
  </si>
  <si>
    <t>Estimated book interest income on prior year taxes not included for tax purposes.</t>
  </si>
  <si>
    <t>Accrual Labor Related</t>
  </si>
  <si>
    <t xml:space="preserve">For book purposes, the costs are expensed when a formal plan is adopted and the employees to be severed have been identified.  For tax purposes, the costs are deductible when they are paid to the severed individual. Affects company personnel across all functions. For book purposes, deferred compensation and deferred payments are expensed when accrued.  For tax purposes, they are not deducted until paid. </t>
  </si>
  <si>
    <t>Federal NOL</t>
  </si>
  <si>
    <t>State NOL</t>
  </si>
  <si>
    <t>FAS 109 Deferred Taxes - 190</t>
  </si>
  <si>
    <t>check</t>
  </si>
  <si>
    <t>Plant Related - APB 11 Deferred Taxes</t>
  </si>
  <si>
    <t>Plant Related - FAS109 Deferred Taxes</t>
  </si>
  <si>
    <t>Amortization of OPEB</t>
  </si>
  <si>
    <t>Loss on Reacquired Debt</t>
  </si>
  <si>
    <t>Misc. Deferred Debits - Retail</t>
  </si>
  <si>
    <t>Use Tax reserve</t>
  </si>
  <si>
    <t>Merger Costs</t>
  </si>
  <si>
    <t>Non Merger Related</t>
  </si>
  <si>
    <t>Federal Excise</t>
  </si>
  <si>
    <t xml:space="preserve">  Transmission Right of Way - Carll's Corner to Landis</t>
  </si>
  <si>
    <t>B1398.5 Reconductor Mickleton - Depford - 230 Kv line</t>
  </si>
  <si>
    <t>B1398.3.1 Mickleton Deptford 230kv terminal</t>
  </si>
  <si>
    <t>ARO's</t>
  </si>
  <si>
    <t>Non-ARO's</t>
  </si>
  <si>
    <t>Compliance with FERC Order on the Exelon Merger</t>
  </si>
  <si>
    <t>ARO Exclusion - Cost Support</t>
  </si>
  <si>
    <t>p323.197.b (see Attachment 5)</t>
  </si>
  <si>
    <t>p321.112.b (see Attachment 5)</t>
  </si>
  <si>
    <t>p219.29c (see Attachment 5)</t>
  </si>
  <si>
    <t>p205.5.g &amp; p207.99.g (see Attachment 5)</t>
  </si>
  <si>
    <t>p207.104g (see Attachment 5)</t>
  </si>
  <si>
    <t>p219.28.c  (see Attachment 5)</t>
  </si>
  <si>
    <t>Inputs from Atlantic City Electric Company 2014 FERC Form 1</t>
  </si>
  <si>
    <t>Apportioned: NJ 8.8864%, PA 0.1082%</t>
  </si>
  <si>
    <t>Pursuant to the requirements of FAS 109, ACE’s accumulated deferred income taxes must encompass all timing differences regardless of whether the difference is normalized or flowed-through.  These balances represent the tax gross-up necessary for full recovery of the prior flow-through amounts.  Related to all plant.</t>
  </si>
  <si>
    <t>Pursuant to the requirements of FAS 109, ACE’s accumulated deferred income taxes must encompass all timing differences regardless of whether the difference is normalized or flowed-through.  These balances represent the deferred taxes on prior flow-through items.  Related to all plant.</t>
  </si>
  <si>
    <t>For book purposes, SFAS 5 reserves are established for potential prior year sales and use tax liabilities.  For tax purposes, these liabilities can only be deducted when the amounts become fixed liabilities and are paid.  Related to all plant.</t>
  </si>
  <si>
    <t>See ARO Exclusion - Cost Support section below for Electric Plant in Servie without AROs</t>
  </si>
  <si>
    <t>Relates to Above Market Energy Supply Contracts.  All Generation related.</t>
  </si>
  <si>
    <t>Supporting documentation for FERC Form 1 reconciliation</t>
  </si>
  <si>
    <t xml:space="preserve">  FERC Form 1 page 351 line 3 (h)</t>
  </si>
  <si>
    <t>enter</t>
  </si>
  <si>
    <t>enter details</t>
  </si>
  <si>
    <t xml:space="preserve">p207.104g </t>
  </si>
  <si>
    <t xml:space="preserve">  Prepaid Pension is recorded in FERC account 186 (see FERC Form 1 page 233).</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</si>
</sst>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_);_(* \(#,##0.0\);_(* &quot;-&quot;??_);_(@_)"/>
    <numFmt numFmtId="173" formatCode="0.0000%"/>
    <numFmt numFmtId="174" formatCode="0.00000%"/>
    <numFmt numFmtId="175" formatCode="0.000000%"/>
    <numFmt numFmtId="176" formatCode="_(* #,##0.000_);_(* \(#,##0.000\);_(* &quot;-&quot;???_);_(@_)"/>
    <numFmt numFmtId="177" formatCode="0.000000"/>
    <numFmt numFmtId="178" formatCode="_(* #,##0.0_);_(* \(#,##0.0\);_(* &quot;-&quot;?_);_(@_)"/>
    <numFmt numFmtId="179" formatCode="_(&quot;$&quot;* #,##0.0_);_(&quot;$&quot;* \(#,##0.0\);_(&quot;$&quot;* &quot;-&quot;?_);_(@_)"/>
    <numFmt numFmtId="180" formatCode="#0._)"/>
    <numFmt numFmtId="181" formatCode="#,##0.0_);\(#,##0.0\)"/>
    <numFmt numFmtId="182" formatCode="#,##0.000"/>
    <numFmt numFmtId="183" formatCode="#,##0.0000"/>
    <numFmt numFmtId="184" formatCode="_-* #,##0.00_-;\-* #,##0.00_-;_-* &quot;-&quot;??_-;_-@_-"/>
    <numFmt numFmtId="185" formatCode="_-* #,##0.00\ _€_-;\-* #,##0.00\ _€_-;_-* &quot;-&quot;??\ _€_-;_-@_-"/>
    <numFmt numFmtId="186" formatCode="_-* #,##0.00\ &quot;€&quot;_-;\-* #,##0.00\ &quot;€&quot;_-;_-* &quot;-&quot;??\ &quot;€&quot;_-;_-@_-"/>
  </numFmts>
  <fonts count="166">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2"/>
      <color indexed="12"/>
      <name val="Helv"/>
    </font>
    <font>
      <sz val="12"/>
      <name val="Helv"/>
    </font>
    <font>
      <b/>
      <sz val="12"/>
      <name val="Helv"/>
    </font>
    <font>
      <b/>
      <sz val="12"/>
      <color indexed="10"/>
      <name val="Helv"/>
    </font>
    <font>
      <sz val="12"/>
      <color indexed="13"/>
      <name val="Arial"/>
      <family val="2"/>
    </font>
    <font>
      <b/>
      <sz val="12"/>
      <color indexed="13"/>
      <name val="Arial"/>
      <family val="2"/>
    </font>
    <font>
      <b/>
      <sz val="12"/>
      <color indexed="13"/>
      <name val="Helv"/>
    </font>
    <font>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sz val="9"/>
      <name val="Arial Narrow"/>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0"/>
      <color indexed="43"/>
      <name val="Arial"/>
      <family val="2"/>
    </font>
    <font>
      <sz val="8"/>
      <name val="Arial"/>
      <family val="2"/>
    </font>
    <font>
      <b/>
      <i/>
      <sz val="14"/>
      <name val="Arial Narrow"/>
      <family val="2"/>
    </font>
    <font>
      <b/>
      <i/>
      <sz val="11"/>
      <name val="Arial Narrow"/>
      <family val="2"/>
    </font>
    <font>
      <sz val="9"/>
      <color indexed="10"/>
      <name val="Arial Narrow"/>
      <family val="2"/>
    </font>
    <font>
      <b/>
      <i/>
      <sz val="12"/>
      <name val="Arial Narrow"/>
      <family val="2"/>
    </font>
    <font>
      <sz val="10"/>
      <name val="Arial"/>
      <family val="2"/>
    </font>
    <font>
      <b/>
      <sz val="12"/>
      <color indexed="13"/>
      <name val="Arial Narrow"/>
      <family val="2"/>
    </font>
    <font>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name val="MS Sans Serif"/>
      <family val="2"/>
    </font>
    <font>
      <b/>
      <sz val="10"/>
      <name val="MS Sans Serif"/>
      <family val="2"/>
    </font>
    <font>
      <b/>
      <sz val="18"/>
      <color indexed="56"/>
      <name val="Cambria"/>
      <family val="2"/>
    </font>
    <font>
      <b/>
      <sz val="12"/>
      <color indexed="8"/>
      <name val="Times New Roman"/>
      <family val="2"/>
    </font>
    <font>
      <sz val="12"/>
      <color indexed="10"/>
      <name val="Times New Roman"/>
      <family val="2"/>
    </font>
    <font>
      <sz val="9"/>
      <name val="Arial"/>
      <family val="2"/>
    </font>
    <font>
      <sz val="8"/>
      <name val="Arial Narrow"/>
      <family val="2"/>
    </font>
    <font>
      <b/>
      <i/>
      <sz val="10"/>
      <name val="Arial"/>
      <family val="2"/>
    </font>
    <font>
      <sz val="10"/>
      <name val="Arial"/>
      <family val="2"/>
    </font>
    <font>
      <b/>
      <sz val="24"/>
      <name val="Arial"/>
      <family val="2"/>
    </font>
    <font>
      <b/>
      <i/>
      <sz val="10"/>
      <name val="Arial Narrow"/>
      <family val="2"/>
    </font>
    <font>
      <i/>
      <sz val="12"/>
      <color indexed="14"/>
      <name val="Arial"/>
      <family val="2"/>
    </font>
    <font>
      <u/>
      <sz val="12"/>
      <name val="Helv"/>
    </font>
    <font>
      <sz val="12"/>
      <color indexed="13"/>
      <name val="Helv"/>
    </font>
    <font>
      <sz val="9"/>
      <color indexed="10"/>
      <name val="Helv"/>
    </font>
    <font>
      <sz val="11"/>
      <color indexed="8"/>
      <name val="Calibri"/>
      <family val="2"/>
    </font>
    <font>
      <sz val="10"/>
      <color indexed="8"/>
      <name val="Arial"/>
      <family val="2"/>
    </font>
    <font>
      <sz val="10"/>
      <name val="Arial Unicode MS"/>
      <family val="2"/>
    </font>
    <font>
      <sz val="10"/>
      <color indexed="12"/>
      <name val="MS Sans Serif"/>
      <family val="2"/>
    </font>
    <font>
      <sz val="12"/>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b/>
      <sz val="12"/>
      <color indexed="8"/>
      <name val="Times New Roman"/>
      <family val="1"/>
    </font>
    <font>
      <b/>
      <sz val="11"/>
      <color indexed="8"/>
      <name val="Times New Roman"/>
      <family val="1"/>
    </font>
    <font>
      <sz val="12"/>
      <color indexed="8"/>
      <name val="Times New Roman"/>
      <family val="1"/>
    </font>
    <font>
      <b/>
      <sz val="10"/>
      <color indexed="12"/>
      <name val="MS Sans Serif"/>
      <family val="2"/>
    </font>
    <font>
      <sz val="10"/>
      <color indexed="8"/>
      <name val="Arial"/>
      <family val="2"/>
    </font>
    <font>
      <sz val="10"/>
      <color indexed="8"/>
      <name val="Times New Roman"/>
      <family val="1"/>
    </font>
    <font>
      <sz val="14"/>
      <name val="Arial Narrow"/>
      <family val="2"/>
    </font>
    <font>
      <b/>
      <sz val="8"/>
      <name val="Arial Narrow"/>
      <family val="2"/>
    </font>
    <font>
      <b/>
      <sz val="10"/>
      <color rgb="FFFF0000"/>
      <name val="Arial Narrow"/>
      <family val="2"/>
    </font>
    <font>
      <sz val="10"/>
      <color rgb="FF0070C0"/>
      <name val="Arial Narrow"/>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7.2"/>
      <color indexed="8"/>
      <name val="Arial"/>
      <family val="2"/>
    </font>
    <font>
      <sz val="10"/>
      <color theme="1"/>
      <name val="Arial"/>
      <family val="2"/>
    </font>
    <font>
      <sz val="10"/>
      <name val="Times New Roman"/>
      <family val="1"/>
    </font>
    <font>
      <b/>
      <sz val="11"/>
      <color indexed="8"/>
      <name val="Calibri"/>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10"/>
      <color indexed="12"/>
      <name val="Arial"/>
      <family val="2"/>
    </font>
    <font>
      <u/>
      <sz val="10"/>
      <color theme="10"/>
      <name val="Arial"/>
      <family val="2"/>
    </font>
    <font>
      <u/>
      <sz val="7"/>
      <color theme="10"/>
      <name val="Arial"/>
      <family val="2"/>
    </font>
    <font>
      <u/>
      <sz val="11"/>
      <color theme="10"/>
      <name val="Calibri"/>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7"/>
      <name val="Small Fonts"/>
      <family val="2"/>
    </font>
    <font>
      <sz val="12"/>
      <color theme="1"/>
      <name val="Times New Roman"/>
      <family val="2"/>
    </font>
    <font>
      <sz val="10"/>
      <color theme="1"/>
      <name val="Arial Unicode MS"/>
      <family val="2"/>
    </font>
    <font>
      <sz val="10"/>
      <name val="Bookman Old Style"/>
      <family val="1"/>
    </font>
    <font>
      <sz val="8"/>
      <name val="Helv"/>
    </font>
    <font>
      <b/>
      <sz val="11"/>
      <color indexed="63"/>
      <name val="Calibri"/>
      <family val="2"/>
    </font>
    <font>
      <b/>
      <sz val="11"/>
      <color rgb="FF3F3F3F"/>
      <name val="Calibri"/>
      <family val="2"/>
      <scheme val="minor"/>
    </font>
    <font>
      <b/>
      <sz val="10"/>
      <color indexed="39"/>
      <name val="Arial"/>
      <family val="2"/>
    </font>
    <font>
      <b/>
      <sz val="8"/>
      <name val="Arial"/>
      <family val="2"/>
    </font>
    <font>
      <sz val="19"/>
      <color indexed="48"/>
      <name val="Arial"/>
      <family val="2"/>
    </font>
    <font>
      <b/>
      <sz val="18"/>
      <color indexed="62"/>
      <name val="Cambria"/>
      <family val="2"/>
    </font>
    <font>
      <b/>
      <sz val="14"/>
      <color indexed="8"/>
      <name val="Times New Roman"/>
      <family val="1"/>
    </font>
    <font>
      <sz val="14"/>
      <color indexed="8"/>
      <name val="Times New Roman"/>
      <family val="1"/>
    </font>
    <font>
      <b/>
      <sz val="18"/>
      <color theme="3"/>
      <name val="Cambria"/>
      <family val="2"/>
      <scheme val="major"/>
    </font>
    <font>
      <b/>
      <sz val="11"/>
      <color theme="1"/>
      <name val="Calibri"/>
      <family val="2"/>
      <scheme val="minor"/>
    </font>
    <font>
      <sz val="11"/>
      <color indexed="10"/>
      <name val="Calibri"/>
      <family val="2"/>
    </font>
    <font>
      <sz val="11"/>
      <color rgb="FFFF0000"/>
      <name val="Calibri"/>
      <family val="2"/>
      <scheme val="minor"/>
    </font>
    <font>
      <b/>
      <u/>
      <sz val="9"/>
      <name val="Arial Narrow"/>
      <family val="2"/>
    </font>
    <font>
      <b/>
      <sz val="10"/>
      <color theme="1"/>
      <name val="Arial"/>
      <family val="2"/>
    </font>
    <font>
      <i/>
      <sz val="10"/>
      <name val="Arial Narrow"/>
      <family val="2"/>
    </font>
    <font>
      <sz val="10"/>
      <color rgb="FFFF0000"/>
      <name val="Arial Narrow"/>
      <family val="2"/>
    </font>
    <font>
      <sz val="10"/>
      <color rgb="FFFF0000"/>
      <name val="Arial"/>
      <family val="2"/>
    </font>
    <font>
      <b/>
      <sz val="10"/>
      <color rgb="FFFF0000"/>
      <name val="Arial"/>
      <family val="2"/>
    </font>
    <font>
      <b/>
      <sz val="16"/>
      <name val="Arial"/>
      <family val="2"/>
    </font>
  </fonts>
  <fills count="10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theme="4"/>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theme="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theme="6"/>
      </patternFill>
    </fill>
    <fill>
      <patternFill patternType="solid">
        <fgColor indexed="55"/>
        <bgColor indexed="55"/>
      </patternFill>
    </fill>
    <fill>
      <patternFill patternType="solid">
        <fgColor theme="7"/>
      </patternFill>
    </fill>
    <fill>
      <patternFill patternType="solid">
        <fgColor indexed="41"/>
        <bgColor indexed="41"/>
      </patternFill>
    </fill>
    <fill>
      <patternFill patternType="solid">
        <fgColor indexed="54"/>
        <bgColor indexed="54"/>
      </patternFill>
    </fill>
    <fill>
      <patternFill patternType="solid">
        <fgColor theme="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9"/>
      </patternFill>
    </fill>
    <fill>
      <patternFill patternType="solid">
        <fgColor indexed="54"/>
      </patternFill>
    </fill>
    <fill>
      <patternFill patternType="solid">
        <fgColor indexed="15"/>
      </patternFill>
    </fill>
    <fill>
      <patternFill patternType="solid">
        <fgColor indexed="20"/>
      </patternFill>
    </fill>
    <fill>
      <patternFill patternType="solid">
        <fgColor rgb="FF92D05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12"/>
      </left>
      <right style="double">
        <color indexed="12"/>
      </right>
      <top style="double">
        <color indexed="12"/>
      </top>
      <bottom style="dotted">
        <color indexed="12"/>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ck">
        <color indexed="12"/>
      </left>
      <right style="thick">
        <color indexed="12"/>
      </right>
      <top style="thick">
        <color indexed="12"/>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s>
  <cellStyleXfs count="32917">
    <xf numFmtId="0" fontId="0" fillId="0" borderId="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4" fillId="3" borderId="0" applyNumberFormat="0" applyBorder="0" applyAlignment="0" applyProtection="0"/>
    <xf numFmtId="0" fontId="65" fillId="20" borderId="1" applyNumberFormat="0" applyAlignment="0" applyProtection="0"/>
    <xf numFmtId="0" fontId="66" fillId="21"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67" fillId="0" borderId="0" applyNumberFormat="0" applyFill="0" applyBorder="0" applyAlignment="0" applyProtection="0"/>
    <xf numFmtId="0" fontId="68" fillId="4"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7" borderId="1" applyNumberFormat="0" applyAlignment="0" applyProtection="0"/>
    <xf numFmtId="0" fontId="73" fillId="0" borderId="6" applyNumberFormat="0" applyFill="0" applyAlignment="0" applyProtection="0"/>
    <xf numFmtId="0" fontId="74" fillId="22" borderId="0" applyNumberFormat="0" applyBorder="0" applyAlignment="0" applyProtection="0"/>
    <xf numFmtId="0" fontId="15" fillId="0" borderId="0"/>
    <xf numFmtId="0" fontId="15" fillId="0" borderId="0"/>
    <xf numFmtId="165" fontId="8" fillId="0" borderId="0"/>
    <xf numFmtId="170" fontId="16" fillId="0" borderId="0" applyProtection="0"/>
    <xf numFmtId="0" fontId="15" fillId="0" borderId="0"/>
    <xf numFmtId="0" fontId="62" fillId="23" borderId="7" applyNumberFormat="0" applyFont="0" applyAlignment="0" applyProtection="0"/>
    <xf numFmtId="0" fontId="75" fillId="20" borderId="8"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77" fillId="0" borderId="9">
      <alignment horizontal="center"/>
    </xf>
    <xf numFmtId="3" fontId="76" fillId="0" borderId="0" applyFont="0" applyFill="0" applyBorder="0" applyAlignment="0" applyProtection="0"/>
    <xf numFmtId="0" fontId="76" fillId="24" borderId="0" applyNumberFormat="0" applyFont="0" applyBorder="0" applyAlignment="0" applyProtection="0"/>
    <xf numFmtId="0" fontId="78" fillId="0" borderId="0" applyNumberFormat="0" applyFill="0" applyBorder="0" applyAlignment="0" applyProtection="0"/>
    <xf numFmtId="0" fontId="79" fillId="0" borderId="10" applyNumberFormat="0" applyFill="0" applyAlignment="0" applyProtection="0"/>
    <xf numFmtId="0" fontId="80" fillId="0" borderId="0" applyNumberFormat="0" applyFill="0" applyBorder="0" applyAlignment="0" applyProtection="0"/>
    <xf numFmtId="43" fontId="15" fillId="0" borderId="0" applyFont="0" applyFill="0" applyBorder="0" applyAlignment="0" applyProtection="0"/>
    <xf numFmtId="0" fontId="3" fillId="0" borderId="0"/>
    <xf numFmtId="0" fontId="3" fillId="0" borderId="0"/>
    <xf numFmtId="177" fontId="3" fillId="0" borderId="0">
      <alignment horizontal="left" wrapText="1"/>
    </xf>
    <xf numFmtId="177" fontId="3" fillId="0" borderId="0">
      <alignment horizontal="left" wrapText="1"/>
    </xf>
    <xf numFmtId="178"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2" fillId="0" borderId="0" applyFont="0" applyFill="0" applyBorder="0" applyAlignment="0" applyProtection="0"/>
    <xf numFmtId="3" fontId="3" fillId="0" borderId="0" applyFont="0" applyFill="0" applyBorder="0" applyAlignment="0" applyProtection="0"/>
    <xf numFmtId="17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0" fontId="92" fillId="0" borderId="0"/>
    <xf numFmtId="0" fontId="92" fillId="0" borderId="0"/>
    <xf numFmtId="0" fontId="92" fillId="0" borderId="0"/>
    <xf numFmtId="0" fontId="3" fillId="0" borderId="0"/>
    <xf numFmtId="0" fontId="3" fillId="0" borderId="0"/>
    <xf numFmtId="0" fontId="3" fillId="0" borderId="0"/>
    <xf numFmtId="0" fontId="3" fillId="0" borderId="0"/>
    <xf numFmtId="0" fontId="3" fillId="0" borderId="0"/>
    <xf numFmtId="0" fontId="3" fillId="0" borderId="0"/>
    <xf numFmtId="0" fontId="92" fillId="0" borderId="0"/>
    <xf numFmtId="0" fontId="3" fillId="0" borderId="0"/>
    <xf numFmtId="0" fontId="76" fillId="0" borderId="0"/>
    <xf numFmtId="37" fontId="7" fillId="0" borderId="0"/>
    <xf numFmtId="0" fontId="3" fillId="0" borderId="0"/>
    <xf numFmtId="0" fontId="3" fillId="0" borderId="0"/>
    <xf numFmtId="0" fontId="3" fillId="0" borderId="0"/>
    <xf numFmtId="0" fontId="3" fillId="0" borderId="0"/>
    <xf numFmtId="0" fontId="91" fillId="0" borderId="0"/>
    <xf numFmtId="0" fontId="3" fillId="0" borderId="0"/>
    <xf numFmtId="0" fontId="3" fillId="0" borderId="0"/>
    <xf numFmtId="0" fontId="3" fillId="0" borderId="0"/>
    <xf numFmtId="0" fontId="92" fillId="0" borderId="0"/>
    <xf numFmtId="0" fontId="93" fillId="0" borderId="0"/>
    <xf numFmtId="171"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Border="0" applyAlignment="0" applyProtection="0"/>
    <xf numFmtId="0" fontId="94" fillId="0" borderId="34"/>
    <xf numFmtId="180" fontId="95" fillId="0" borderId="0" applyFont="0" applyBorder="0" applyAlignment="0" applyProtection="0"/>
    <xf numFmtId="4" fontId="92" fillId="25" borderId="8" applyNumberFormat="0" applyProtection="0">
      <alignment vertical="center"/>
    </xf>
    <xf numFmtId="4" fontId="96" fillId="25" borderId="8" applyNumberFormat="0" applyProtection="0">
      <alignment vertical="center"/>
    </xf>
    <xf numFmtId="4" fontId="92" fillId="25" borderId="8" applyNumberFormat="0" applyProtection="0">
      <alignment horizontal="left" vertical="center" indent="1"/>
    </xf>
    <xf numFmtId="4" fontId="92" fillId="25" borderId="8" applyNumberFormat="0" applyProtection="0">
      <alignment horizontal="left" vertical="center" indent="1"/>
    </xf>
    <xf numFmtId="0" fontId="3" fillId="30" borderId="8" applyNumberFormat="0" applyProtection="0">
      <alignment horizontal="left" vertical="center" indent="1"/>
    </xf>
    <xf numFmtId="4" fontId="92" fillId="31" borderId="8" applyNumberFormat="0" applyProtection="0">
      <alignment horizontal="right" vertical="center"/>
    </xf>
    <xf numFmtId="4" fontId="92" fillId="32" borderId="8" applyNumberFormat="0" applyProtection="0">
      <alignment horizontal="right" vertical="center"/>
    </xf>
    <xf numFmtId="4" fontId="92" fillId="33" borderId="8" applyNumberFormat="0" applyProtection="0">
      <alignment horizontal="right" vertical="center"/>
    </xf>
    <xf numFmtId="4" fontId="92" fillId="34" borderId="8" applyNumberFormat="0" applyProtection="0">
      <alignment horizontal="right" vertical="center"/>
    </xf>
    <xf numFmtId="4" fontId="92" fillId="35" borderId="8" applyNumberFormat="0" applyProtection="0">
      <alignment horizontal="right" vertical="center"/>
    </xf>
    <xf numFmtId="4" fontId="92" fillId="36" borderId="8" applyNumberFormat="0" applyProtection="0">
      <alignment horizontal="right" vertical="center"/>
    </xf>
    <xf numFmtId="4" fontId="92" fillId="37" borderId="8" applyNumberFormat="0" applyProtection="0">
      <alignment horizontal="right" vertical="center"/>
    </xf>
    <xf numFmtId="4" fontId="92" fillId="38" borderId="8" applyNumberFormat="0" applyProtection="0">
      <alignment horizontal="right" vertical="center"/>
    </xf>
    <xf numFmtId="4" fontId="92" fillId="39" borderId="8" applyNumberFormat="0" applyProtection="0">
      <alignment horizontal="right" vertical="center"/>
    </xf>
    <xf numFmtId="4" fontId="97" fillId="40" borderId="8" applyNumberFormat="0" applyProtection="0">
      <alignment horizontal="left" vertical="center" indent="1"/>
    </xf>
    <xf numFmtId="4" fontId="92" fillId="41" borderId="35" applyNumberFormat="0" applyProtection="0">
      <alignment horizontal="left" vertical="center" indent="1"/>
    </xf>
    <xf numFmtId="4" fontId="98" fillId="42" borderId="0" applyNumberFormat="0" applyProtection="0">
      <alignment horizontal="left" vertical="center" indent="1"/>
    </xf>
    <xf numFmtId="0" fontId="3" fillId="30" borderId="8" applyNumberFormat="0" applyProtection="0">
      <alignment horizontal="left" vertical="center" indent="1"/>
    </xf>
    <xf numFmtId="4" fontId="92" fillId="41" borderId="8" applyNumberFormat="0" applyProtection="0">
      <alignment horizontal="left" vertical="center" indent="1"/>
    </xf>
    <xf numFmtId="4" fontId="92"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4" fontId="92" fillId="46" borderId="8" applyNumberFormat="0" applyProtection="0">
      <alignment vertical="center"/>
    </xf>
    <xf numFmtId="4" fontId="96" fillId="46" borderId="8" applyNumberFormat="0" applyProtection="0">
      <alignment vertical="center"/>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1" borderId="8" applyNumberFormat="0" applyProtection="0">
      <alignment horizontal="right" vertical="center"/>
    </xf>
    <xf numFmtId="4" fontId="96" fillId="41" borderId="8" applyNumberFormat="0" applyProtection="0">
      <alignment horizontal="right" vertical="center"/>
    </xf>
    <xf numFmtId="4" fontId="98" fillId="47" borderId="36" applyNumberFormat="0" applyProtection="0">
      <alignment horizontal="left" vertical="center" indent="1"/>
    </xf>
    <xf numFmtId="0" fontId="3" fillId="30" borderId="8" applyNumberFormat="0" applyProtection="0">
      <alignment horizontal="left" vertical="center" indent="1"/>
    </xf>
    <xf numFmtId="0" fontId="99" fillId="0" borderId="0"/>
    <xf numFmtId="4" fontId="6" fillId="41" borderId="8" applyNumberFormat="0" applyProtection="0">
      <alignment horizontal="right" vertical="center"/>
    </xf>
    <xf numFmtId="177" fontId="3" fillId="0" borderId="0">
      <alignment horizontal="left" wrapText="1"/>
    </xf>
    <xf numFmtId="0" fontId="92" fillId="0" borderId="0" applyNumberFormat="0" applyBorder="0" applyAlignment="0"/>
    <xf numFmtId="0" fontId="100" fillId="0" borderId="0" applyNumberFormat="0" applyBorder="0" applyAlignment="0"/>
    <xf numFmtId="0" fontId="101" fillId="0" borderId="0" applyNumberFormat="0" applyBorder="0" applyAlignment="0"/>
    <xf numFmtId="0" fontId="102" fillId="0" borderId="0" applyNumberFormat="0" applyBorder="0" applyAlignment="0"/>
    <xf numFmtId="0" fontId="100" fillId="0" borderId="0" applyNumberFormat="0" applyBorder="0" applyAlignment="0"/>
    <xf numFmtId="0" fontId="103" fillId="0" borderId="37"/>
    <xf numFmtId="0" fontId="104" fillId="0" borderId="0"/>
    <xf numFmtId="43" fontId="105" fillId="0" borderId="0" applyFont="0" applyFill="0" applyBorder="0" applyAlignment="0" applyProtection="0"/>
    <xf numFmtId="44" fontId="105" fillId="0" borderId="0" applyFont="0" applyFill="0" applyBorder="0" applyAlignment="0" applyProtection="0"/>
    <xf numFmtId="43" fontId="105" fillId="0" borderId="0" applyFont="0" applyFill="0" applyBorder="0" applyAlignment="0" applyProtection="0"/>
    <xf numFmtId="44" fontId="105" fillId="0" borderId="0" applyFont="0" applyFill="0" applyBorder="0" applyAlignment="0" applyProtection="0"/>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177" fontId="3" fillId="0" borderId="0">
      <alignment horizontal="left" wrapText="1"/>
    </xf>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62"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62"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9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62"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9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62"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9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62"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62"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62"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62"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62"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9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62"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6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6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63" fillId="12" borderId="0" applyNumberFormat="0" applyBorder="0" applyAlignment="0" applyProtection="0"/>
    <xf numFmtId="0" fontId="110" fillId="12"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63" fillId="9" borderId="0" applyNumberFormat="0" applyBorder="0" applyAlignment="0" applyProtection="0"/>
    <xf numFmtId="0" fontId="110" fillId="9"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63" fillId="10" borderId="0" applyNumberFormat="0" applyBorder="0" applyAlignment="0" applyProtection="0"/>
    <xf numFmtId="0" fontId="110" fillId="10"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0" fillId="10" borderId="0" applyNumberFormat="0" applyBorder="0" applyAlignment="0" applyProtection="0"/>
    <xf numFmtId="0" fontId="111"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63" fillId="13" borderId="0" applyNumberFormat="0" applyBorder="0" applyAlignment="0" applyProtection="0"/>
    <xf numFmtId="0" fontId="110" fillId="13" borderId="0" applyNumberFormat="0" applyBorder="0" applyAlignment="0" applyProtection="0"/>
    <xf numFmtId="0" fontId="111" fillId="64" borderId="0" applyNumberFormat="0" applyBorder="0" applyAlignment="0" applyProtection="0"/>
    <xf numFmtId="0" fontId="111" fillId="64" borderId="0" applyNumberFormat="0" applyBorder="0" applyAlignment="0" applyProtection="0"/>
    <xf numFmtId="0" fontId="110" fillId="13" borderId="0" applyNumberFormat="0" applyBorder="0" applyAlignment="0" applyProtection="0"/>
    <xf numFmtId="0" fontId="111"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63" fillId="14" borderId="0" applyNumberFormat="0" applyBorder="0" applyAlignment="0" applyProtection="0"/>
    <xf numFmtId="0" fontId="110" fillId="14"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63" fillId="15" borderId="0" applyNumberFormat="0" applyBorder="0" applyAlignment="0" applyProtection="0"/>
    <xf numFmtId="0" fontId="110" fillId="15" borderId="0" applyNumberFormat="0" applyBorder="0" applyAlignment="0" applyProtection="0"/>
    <xf numFmtId="0" fontId="111" fillId="66" borderId="0" applyNumberFormat="0" applyBorder="0" applyAlignment="0" applyProtection="0"/>
    <xf numFmtId="0" fontId="111" fillId="66" borderId="0" applyNumberFormat="0" applyBorder="0" applyAlignment="0" applyProtection="0"/>
    <xf numFmtId="0" fontId="110" fillId="15" borderId="0" applyNumberFormat="0" applyBorder="0" applyAlignment="0" applyProtection="0"/>
    <xf numFmtId="0" fontId="111"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91" fillId="67" borderId="0" applyNumberFormat="0" applyBorder="0" applyAlignment="0" applyProtection="0"/>
    <xf numFmtId="0" fontId="91" fillId="68" borderId="0" applyNumberFormat="0" applyBorder="0" applyAlignment="0" applyProtection="0"/>
    <xf numFmtId="0" fontId="110" fillId="69"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63" fillId="16" borderId="0" applyNumberFormat="0" applyBorder="0" applyAlignment="0" applyProtection="0"/>
    <xf numFmtId="0" fontId="110" fillId="16"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1" fillId="70" borderId="0" applyNumberFormat="0" applyBorder="0" applyAlignment="0" applyProtection="0"/>
    <xf numFmtId="0" fontId="110" fillId="16"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0" fillId="16" borderId="0" applyNumberFormat="0" applyBorder="0" applyAlignment="0" applyProtection="0"/>
    <xf numFmtId="0" fontId="111" fillId="70"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1" fillId="70"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1" fillId="70"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63"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91" fillId="71" borderId="0" applyNumberFormat="0" applyBorder="0" applyAlignment="0" applyProtection="0"/>
    <xf numFmtId="0" fontId="91" fillId="72" borderId="0" applyNumberFormat="0" applyBorder="0" applyAlignment="0" applyProtection="0"/>
    <xf numFmtId="0" fontId="110" fillId="73"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63" fillId="17" borderId="0" applyNumberFormat="0" applyBorder="0" applyAlignment="0" applyProtection="0"/>
    <xf numFmtId="0" fontId="110" fillId="17"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1" fillId="74" borderId="0" applyNumberFormat="0" applyBorder="0" applyAlignment="0" applyProtection="0"/>
    <xf numFmtId="0" fontId="110" fillId="17"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0" fillId="17" borderId="0" applyNumberFormat="0" applyBorder="0" applyAlignment="0" applyProtection="0"/>
    <xf numFmtId="0" fontId="111" fillId="7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1" fillId="7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63"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91" fillId="75" borderId="0" applyNumberFormat="0" applyBorder="0" applyAlignment="0" applyProtection="0"/>
    <xf numFmtId="0" fontId="91" fillId="76" borderId="0" applyNumberFormat="0" applyBorder="0" applyAlignment="0" applyProtection="0"/>
    <xf numFmtId="0" fontId="110" fillId="77"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63" fillId="18" borderId="0" applyNumberFormat="0" applyBorder="0" applyAlignment="0" applyProtection="0"/>
    <xf numFmtId="0" fontId="110" fillId="1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1" fillId="78" borderId="0" applyNumberFormat="0" applyBorder="0" applyAlignment="0" applyProtection="0"/>
    <xf numFmtId="0" fontId="110" fillId="1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0" fillId="18" borderId="0" applyNumberFormat="0" applyBorder="0" applyAlignment="0" applyProtection="0"/>
    <xf numFmtId="0" fontId="111" fillId="7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1" fillId="7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1" fillId="7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63"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91" fillId="71" borderId="0" applyNumberFormat="0" applyBorder="0" applyAlignment="0" applyProtection="0"/>
    <xf numFmtId="0" fontId="91" fillId="79" borderId="0" applyNumberFormat="0" applyBorder="0" applyAlignment="0" applyProtection="0"/>
    <xf numFmtId="0" fontId="110" fillId="72"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63" fillId="13" borderId="0" applyNumberFormat="0" applyBorder="0" applyAlignment="0" applyProtection="0"/>
    <xf numFmtId="0" fontId="110" fillId="13"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1" fillId="80" borderId="0" applyNumberFormat="0" applyBorder="0" applyAlignment="0" applyProtection="0"/>
    <xf numFmtId="0" fontId="110" fillId="13"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0" fillId="13" borderId="0" applyNumberFormat="0" applyBorder="0" applyAlignment="0" applyProtection="0"/>
    <xf numFmtId="0" fontId="111" fillId="80"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1" fillId="80"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1" fillId="80"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63"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91" fillId="81" borderId="0" applyNumberFormat="0" applyBorder="0" applyAlignment="0" applyProtection="0"/>
    <xf numFmtId="0" fontId="91" fillId="82" borderId="0" applyNumberFormat="0" applyBorder="0" applyAlignment="0" applyProtection="0"/>
    <xf numFmtId="0" fontId="110" fillId="69"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63" fillId="14" borderId="0" applyNumberFormat="0" applyBorder="0" applyAlignment="0" applyProtection="0"/>
    <xf numFmtId="0" fontId="110" fillId="14"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1" fillId="83" borderId="0" applyNumberFormat="0" applyBorder="0" applyAlignment="0" applyProtection="0"/>
    <xf numFmtId="0" fontId="110" fillId="14"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0" fillId="14" borderId="0" applyNumberFormat="0" applyBorder="0" applyAlignment="0" applyProtection="0"/>
    <xf numFmtId="0" fontId="111" fillId="8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1" fillId="8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1" fillId="8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63"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91" fillId="84" borderId="0" applyNumberFormat="0" applyBorder="0" applyAlignment="0" applyProtection="0"/>
    <xf numFmtId="0" fontId="91" fillId="85" borderId="0" applyNumberFormat="0" applyBorder="0" applyAlignment="0" applyProtection="0"/>
    <xf numFmtId="0" fontId="110" fillId="86"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63" fillId="19" borderId="0" applyNumberFormat="0" applyBorder="0" applyAlignment="0" applyProtection="0"/>
    <xf numFmtId="0" fontId="110" fillId="19"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1" fillId="87" borderId="0" applyNumberFormat="0" applyBorder="0" applyAlignment="0" applyProtection="0"/>
    <xf numFmtId="0" fontId="110" fillId="19"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0" fillId="19" borderId="0" applyNumberFormat="0" applyBorder="0" applyAlignment="0" applyProtection="0"/>
    <xf numFmtId="0" fontId="111" fillId="87"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1" fillId="87"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1" fillId="87"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63"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64" fillId="3" borderId="0" applyNumberFormat="0" applyBorder="0" applyAlignment="0" applyProtection="0"/>
    <xf numFmtId="0" fontId="112" fillId="3" borderId="0" applyNumberFormat="0" applyBorder="0" applyAlignment="0" applyProtection="0"/>
    <xf numFmtId="0" fontId="113" fillId="88" borderId="0" applyNumberFormat="0" applyBorder="0" applyAlignment="0" applyProtection="0"/>
    <xf numFmtId="0" fontId="113" fillId="88"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3" fillId="88" borderId="0" applyNumberFormat="0" applyBorder="0" applyAlignment="0" applyProtection="0"/>
    <xf numFmtId="0" fontId="113" fillId="88"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65"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65"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5" fillId="89" borderId="38" applyNumberFormat="0" applyAlignment="0" applyProtection="0"/>
    <xf numFmtId="0" fontId="115" fillId="89" borderId="38"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5" fillId="89" borderId="38"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5" fillId="89" borderId="38"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5" fillId="89" borderId="38"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65"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4" fillId="20" borderId="1"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66" fillId="21" borderId="2" applyNumberFormat="0" applyAlignment="0" applyProtection="0"/>
    <xf numFmtId="0" fontId="116" fillId="21" borderId="2" applyNumberFormat="0" applyAlignment="0" applyProtection="0"/>
    <xf numFmtId="0" fontId="117" fillId="90" borderId="39" applyNumberFormat="0" applyAlignment="0" applyProtection="0"/>
    <xf numFmtId="0" fontId="117" fillId="90" borderId="39"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7" fillId="90" borderId="39" applyNumberFormat="0" applyAlignment="0" applyProtection="0"/>
    <xf numFmtId="0" fontId="117" fillId="90" borderId="39"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0" fontId="116" fillId="21" borderId="2" applyNumberFormat="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4" fontId="3" fillId="0" borderId="0" applyFont="0" applyFill="0" applyBorder="0" applyAlignment="0" applyProtection="0">
      <alignment horizontal="right"/>
    </xf>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6"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6"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6"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6"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6"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2"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91" fillId="0" borderId="0" applyNumberFormat="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0" fillId="0" borderId="0" applyFont="0" applyFill="0" applyBorder="0" applyAlignment="0" applyProtection="0"/>
    <xf numFmtId="184" fontId="3" fillId="0" borderId="0" applyFont="0" applyFill="0" applyBorder="0" applyAlignment="0" applyProtection="0"/>
    <xf numFmtId="0" fontId="120" fillId="0" borderId="0" applyFont="0" applyFill="0" applyBorder="0" applyAlignment="0" applyProtection="0"/>
    <xf numFmtId="43" fontId="3" fillId="0" borderId="0" applyFont="0" applyFill="0" applyBorder="0" applyAlignment="0" applyProtection="0"/>
    <xf numFmtId="0" fontId="120"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3" fillId="0" borderId="0" applyFont="0" applyFill="0" applyBorder="0" applyAlignment="0" applyProtection="0"/>
    <xf numFmtId="43" fontId="92"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120" fillId="0" borderId="0" applyFont="0" applyFill="0" applyBorder="0" applyAlignment="0" applyProtection="0"/>
    <xf numFmtId="184"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184"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92" fillId="0" borderId="0" applyFont="0" applyFill="0" applyBorder="0" applyAlignment="0" applyProtection="0"/>
    <xf numFmtId="43" fontId="3"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3" fillId="0" borderId="0" applyFont="0" applyFill="0" applyBorder="0" applyAlignment="0" applyProtection="0"/>
    <xf numFmtId="43" fontId="92" fillId="0" borderId="0" applyFont="0" applyFill="0" applyBorder="0" applyAlignment="0" applyProtection="0"/>
    <xf numFmtId="43" fontId="3" fillId="0" borderId="0" applyFont="0" applyFill="0" applyBorder="0" applyAlignment="0" applyProtection="0"/>
    <xf numFmtId="43" fontId="92"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119"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92"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92"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84" fontId="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92"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4"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91"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3" fillId="0" borderId="0" applyFont="0" applyFill="0" applyBorder="0" applyAlignment="0" applyProtection="0"/>
    <xf numFmtId="44"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18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121" fillId="91" borderId="0" applyNumberFormat="0" applyBorder="0" applyAlignment="0" applyProtection="0"/>
    <xf numFmtId="0" fontId="121" fillId="92" borderId="0" applyNumberFormat="0" applyBorder="0" applyAlignment="0" applyProtection="0"/>
    <xf numFmtId="0" fontId="121" fillId="93" borderId="0" applyNumberFormat="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7"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91" fillId="0" borderId="0" applyNumberFormat="0" applyFont="0" applyFill="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68" fillId="4" borderId="0" applyNumberFormat="0" applyBorder="0" applyAlignment="0" applyProtection="0"/>
    <xf numFmtId="0" fontId="124" fillId="4" borderId="0" applyNumberFormat="0" applyBorder="0" applyAlignment="0" applyProtection="0"/>
    <xf numFmtId="0" fontId="125" fillId="94" borderId="0" applyNumberFormat="0" applyBorder="0" applyAlignment="0" applyProtection="0"/>
    <xf numFmtId="0" fontId="125" fillId="9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5" fillId="94" borderId="0" applyNumberFormat="0" applyBorder="0" applyAlignment="0" applyProtection="0"/>
    <xf numFmtId="0" fontId="125" fillId="9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69" fillId="0" borderId="3" applyNumberFormat="0" applyFill="0" applyAlignment="0" applyProtection="0"/>
    <xf numFmtId="0" fontId="126" fillId="0" borderId="3" applyNumberFormat="0" applyFill="0" applyAlignment="0" applyProtection="0"/>
    <xf numFmtId="0" fontId="127" fillId="0" borderId="40" applyNumberFormat="0" applyFill="0" applyAlignment="0" applyProtection="0"/>
    <xf numFmtId="0" fontId="127" fillId="0" borderId="40"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7" fillId="0" borderId="40" applyNumberFormat="0" applyFill="0" applyAlignment="0" applyProtection="0"/>
    <xf numFmtId="0" fontId="127" fillId="0" borderId="40"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6" fillId="0" borderId="3"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70" fillId="0" borderId="4" applyNumberFormat="0" applyFill="0" applyAlignment="0" applyProtection="0"/>
    <xf numFmtId="0" fontId="128" fillId="0" borderId="4"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28" fillId="0" borderId="4"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71" fillId="0" borderId="5" applyNumberFormat="0" applyFill="0" applyAlignment="0" applyProtection="0"/>
    <xf numFmtId="0" fontId="130" fillId="0" borderId="5" applyNumberFormat="0" applyFill="0" applyAlignment="0" applyProtection="0"/>
    <xf numFmtId="0" fontId="131" fillId="0" borderId="42" applyNumberFormat="0" applyFill="0" applyAlignment="0" applyProtection="0"/>
    <xf numFmtId="0" fontId="131" fillId="0" borderId="42"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1" fillId="0" borderId="42" applyNumberFormat="0" applyFill="0" applyAlignment="0" applyProtection="0"/>
    <xf numFmtId="0" fontId="131" fillId="0" borderId="42"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71"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91" fillId="0" borderId="0" applyNumberFormat="0" applyFont="0" applyFill="0" applyBorder="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72"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72"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7" fillId="95" borderId="38" applyNumberFormat="0" applyAlignment="0" applyProtection="0"/>
    <xf numFmtId="0" fontId="137" fillId="95" borderId="38"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7" fillId="95" borderId="38"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7" fillId="95" borderId="38"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7" fillId="95" borderId="38"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72"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6" fillId="7" borderId="1" applyNumberFormat="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73" fillId="0" borderId="6" applyNumberFormat="0" applyFill="0" applyAlignment="0" applyProtection="0"/>
    <xf numFmtId="0" fontId="138" fillId="0" borderId="6" applyNumberFormat="0" applyFill="0" applyAlignment="0" applyProtection="0"/>
    <xf numFmtId="0" fontId="139" fillId="0" borderId="43" applyNumberFormat="0" applyFill="0" applyAlignment="0" applyProtection="0"/>
    <xf numFmtId="0" fontId="139" fillId="0" borderId="43"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9" fillId="0" borderId="43" applyNumberFormat="0" applyFill="0" applyAlignment="0" applyProtection="0"/>
    <xf numFmtId="0" fontId="139" fillId="0" borderId="43"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74" fillId="22" borderId="0" applyNumberFormat="0" applyBorder="0" applyAlignment="0" applyProtection="0"/>
    <xf numFmtId="0" fontId="140" fillId="22" borderId="0" applyNumberFormat="0" applyBorder="0" applyAlignment="0" applyProtection="0"/>
    <xf numFmtId="0" fontId="141" fillId="96" borderId="0" applyNumberFormat="0" applyBorder="0" applyAlignment="0" applyProtection="0"/>
    <xf numFmtId="0" fontId="141" fillId="96"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1" fillId="96" borderId="0" applyNumberFormat="0" applyBorder="0" applyAlignment="0" applyProtection="0"/>
    <xf numFmtId="0" fontId="141" fillId="96"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0" fontId="140" fillId="22" borderId="0" applyNumberFormat="0" applyBorder="0" applyAlignment="0" applyProtection="0"/>
    <xf numFmtId="37" fontId="1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2" fillId="0" borderId="0"/>
    <xf numFmtId="0" fontId="119" fillId="0" borderId="0"/>
    <xf numFmtId="0" fontId="119" fillId="0" borderId="0"/>
    <xf numFmtId="0" fontId="119" fillId="0" borderId="0"/>
    <xf numFmtId="0" fontId="119" fillId="0" borderId="0"/>
    <xf numFmtId="0" fontId="3" fillId="0" borderId="0"/>
    <xf numFmtId="0" fontId="119" fillId="0" borderId="0"/>
    <xf numFmtId="0" fontId="119" fillId="0" borderId="0"/>
    <xf numFmtId="0" fontId="119" fillId="0" borderId="0"/>
    <xf numFmtId="0" fontId="119" fillId="0" borderId="0"/>
    <xf numFmtId="0" fontId="3" fillId="0" borderId="0"/>
    <xf numFmtId="0" fontId="119" fillId="0" borderId="0"/>
    <xf numFmtId="0" fontId="3" fillId="0" borderId="0"/>
    <xf numFmtId="0" fontId="119" fillId="0" borderId="0"/>
    <xf numFmtId="0" fontId="119" fillId="0" borderId="0"/>
    <xf numFmtId="0" fontId="119" fillId="0" borderId="0"/>
    <xf numFmtId="0" fontId="2" fillId="0" borderId="0"/>
    <xf numFmtId="0" fontId="119" fillId="0" borderId="0"/>
    <xf numFmtId="0" fontId="92" fillId="0" borderId="0"/>
    <xf numFmtId="0" fontId="2"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1" fillId="0" borderId="0"/>
    <xf numFmtId="0" fontId="143" fillId="0" borderId="0"/>
    <xf numFmtId="0" fontId="143" fillId="0" borderId="0"/>
    <xf numFmtId="0" fontId="143" fillId="0" borderId="0"/>
    <xf numFmtId="0" fontId="14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2" fillId="0" borderId="0"/>
    <xf numFmtId="0" fontId="1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 fillId="0" borderId="0"/>
    <xf numFmtId="0" fontId="3" fillId="0" borderId="0"/>
    <xf numFmtId="0" fontId="120"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9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37" fontId="7" fillId="0" borderId="0"/>
    <xf numFmtId="0" fontId="3" fillId="0" borderId="0"/>
    <xf numFmtId="0" fontId="3" fillId="0" borderId="0"/>
    <xf numFmtId="37" fontId="7" fillId="0" borderId="0"/>
    <xf numFmtId="0" fontId="3" fillId="0" borderId="0"/>
    <xf numFmtId="0" fontId="3" fillId="0" borderId="0"/>
    <xf numFmtId="0" fontId="91" fillId="0" borderId="0"/>
    <xf numFmtId="0" fontId="3" fillId="0" borderId="0"/>
    <xf numFmtId="37" fontId="7" fillId="0" borderId="0"/>
    <xf numFmtId="0" fontId="2" fillId="0" borderId="0"/>
    <xf numFmtId="0" fontId="2" fillId="0" borderId="0"/>
    <xf numFmtId="0" fontId="2" fillId="0" borderId="0"/>
    <xf numFmtId="0" fontId="120" fillId="0" borderId="0"/>
    <xf numFmtId="0" fontId="120" fillId="0" borderId="0"/>
    <xf numFmtId="0" fontId="3" fillId="0" borderId="0"/>
    <xf numFmtId="0" fontId="119"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91"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3" fillId="0" borderId="0"/>
    <xf numFmtId="0" fontId="3" fillId="0" borderId="0"/>
    <xf numFmtId="0" fontId="3" fillId="0" borderId="0"/>
    <xf numFmtId="0" fontId="3" fillId="0" borderId="0"/>
    <xf numFmtId="0" fontId="119" fillId="0" borderId="0"/>
    <xf numFmtId="0" fontId="119" fillId="0" borderId="0"/>
    <xf numFmtId="0" fontId="119" fillId="0" borderId="0"/>
    <xf numFmtId="0" fontId="119" fillId="0" borderId="0"/>
    <xf numFmtId="0" fontId="3" fillId="0" borderId="0"/>
    <xf numFmtId="0" fontId="91" fillId="0" borderId="0"/>
    <xf numFmtId="0" fontId="119" fillId="0" borderId="0"/>
    <xf numFmtId="0" fontId="119" fillId="0" borderId="0"/>
    <xf numFmtId="0" fontId="119" fillId="0" borderId="0"/>
    <xf numFmtId="0" fontId="119" fillId="0" borderId="0"/>
    <xf numFmtId="0" fontId="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xf numFmtId="0" fontId="119" fillId="0" borderId="0"/>
    <xf numFmtId="0" fontId="3" fillId="0" borderId="0"/>
    <xf numFmtId="0" fontId="119" fillId="0" borderId="0"/>
    <xf numFmtId="0" fontId="119" fillId="0" borderId="0"/>
    <xf numFmtId="0" fontId="3" fillId="0" borderId="0"/>
    <xf numFmtId="0" fontId="119" fillId="0" borderId="0"/>
    <xf numFmtId="0" fontId="119" fillId="0" borderId="0"/>
    <xf numFmtId="0" fontId="3" fillId="0" borderId="0"/>
    <xf numFmtId="0" fontId="119"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xf numFmtId="0" fontId="3" fillId="0" borderId="0"/>
    <xf numFmtId="0" fontId="119" fillId="0" borderId="0"/>
    <xf numFmtId="0" fontId="3" fillId="0" borderId="0"/>
    <xf numFmtId="0" fontId="119" fillId="0" borderId="0"/>
    <xf numFmtId="0" fontId="3" fillId="0" borderId="0"/>
    <xf numFmtId="0" fontId="119" fillId="0" borderId="0"/>
    <xf numFmtId="0" fontId="3" fillId="0" borderId="0"/>
    <xf numFmtId="0" fontId="3" fillId="0" borderId="0"/>
    <xf numFmtId="0" fontId="119" fillId="0" borderId="0"/>
    <xf numFmtId="0" fontId="119" fillId="0" borderId="0"/>
    <xf numFmtId="0" fontId="3" fillId="0" borderId="0"/>
    <xf numFmtId="0" fontId="119"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xf numFmtId="0" fontId="119" fillId="0" borderId="0"/>
    <xf numFmtId="0" fontId="3" fillId="0" borderId="0"/>
    <xf numFmtId="0" fontId="119" fillId="0" borderId="0"/>
    <xf numFmtId="0" fontId="3" fillId="0" borderId="0"/>
    <xf numFmtId="0" fontId="2" fillId="0" borderId="0"/>
    <xf numFmtId="0" fontId="2" fillId="0" borderId="0"/>
    <xf numFmtId="0" fontId="2" fillId="0" borderId="0"/>
    <xf numFmtId="0" fontId="119" fillId="0" borderId="0"/>
    <xf numFmtId="0" fontId="3" fillId="0" borderId="0"/>
    <xf numFmtId="0" fontId="119" fillId="0" borderId="0"/>
    <xf numFmtId="0" fontId="119" fillId="0" borderId="0"/>
    <xf numFmtId="0" fontId="119" fillId="0" borderId="0"/>
    <xf numFmtId="0" fontId="119"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xf numFmtId="0" fontId="119" fillId="0" borderId="0"/>
    <xf numFmtId="0" fontId="3" fillId="0" borderId="0"/>
    <xf numFmtId="0" fontId="119" fillId="0" borderId="0"/>
    <xf numFmtId="0" fontId="3" fillId="0" borderId="0"/>
    <xf numFmtId="0" fontId="2" fillId="0" borderId="0"/>
    <xf numFmtId="0" fontId="2" fillId="0" borderId="0"/>
    <xf numFmtId="0" fontId="2" fillId="0" borderId="0"/>
    <xf numFmtId="0" fontId="119" fillId="0" borderId="0"/>
    <xf numFmtId="0" fontId="3" fillId="0" borderId="0"/>
    <xf numFmtId="0" fontId="119" fillId="0" borderId="0"/>
    <xf numFmtId="0" fontId="119" fillId="0" borderId="0"/>
    <xf numFmtId="0" fontId="119" fillId="0" borderId="0"/>
    <xf numFmtId="0" fontId="1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xf numFmtId="0" fontId="119" fillId="0" borderId="0"/>
    <xf numFmtId="0" fontId="3" fillId="0" borderId="0"/>
    <xf numFmtId="0" fontId="119" fillId="0" borderId="0"/>
    <xf numFmtId="0" fontId="119" fillId="0" borderId="0"/>
    <xf numFmtId="0" fontId="3" fillId="0" borderId="0"/>
    <xf numFmtId="0" fontId="119" fillId="0" borderId="0"/>
    <xf numFmtId="0" fontId="119" fillId="0" borderId="0"/>
    <xf numFmtId="0" fontId="119" fillId="0" borderId="0"/>
    <xf numFmtId="0" fontId="119"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7" fillId="0" borderId="0"/>
    <xf numFmtId="0" fontId="3" fillId="0" borderId="0"/>
    <xf numFmtId="37" fontId="7" fillId="0" borderId="0"/>
    <xf numFmtId="0" fontId="3" fillId="0" borderId="0"/>
    <xf numFmtId="0" fontId="3" fillId="0" borderId="0"/>
    <xf numFmtId="37" fontId="7" fillId="0" borderId="0"/>
    <xf numFmtId="0" fontId="3" fillId="0" borderId="0"/>
    <xf numFmtId="0" fontId="3" fillId="0" borderId="0"/>
    <xf numFmtId="0" fontId="3" fillId="0" borderId="0"/>
    <xf numFmtId="0" fontId="3" fillId="0" borderId="0"/>
    <xf numFmtId="0" fontId="120" fillId="0" borderId="0"/>
    <xf numFmtId="0" fontId="3" fillId="0" borderId="0"/>
    <xf numFmtId="0" fontId="120" fillId="0" borderId="0"/>
    <xf numFmtId="0" fontId="3" fillId="0" borderId="0"/>
    <xf numFmtId="0" fontId="3" fillId="0" borderId="0"/>
    <xf numFmtId="0" fontId="1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applyNumberFormat="0" applyFont="0" applyFill="0" applyBorder="0" applyAlignment="0" applyProtection="0"/>
    <xf numFmtId="0" fontId="2"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91"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3" fillId="0" borderId="0"/>
    <xf numFmtId="0" fontId="3" fillId="0" borderId="0"/>
    <xf numFmtId="0" fontId="3" fillId="0" borderId="0"/>
    <xf numFmtId="0" fontId="119" fillId="0" borderId="0"/>
    <xf numFmtId="0" fontId="119" fillId="0" borderId="0"/>
    <xf numFmtId="0" fontId="119" fillId="0" borderId="0"/>
    <xf numFmtId="0" fontId="119" fillId="0" borderId="0"/>
    <xf numFmtId="0" fontId="3" fillId="0" borderId="0"/>
    <xf numFmtId="0" fontId="119" fillId="0" borderId="0"/>
    <xf numFmtId="0" fontId="3" fillId="0" borderId="0"/>
    <xf numFmtId="0" fontId="9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119"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144"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46"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44" fillId="0" borderId="0"/>
    <xf numFmtId="0" fontId="3" fillId="0" borderId="0"/>
    <xf numFmtId="0" fontId="144"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54"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7" fillId="0" borderId="0"/>
    <xf numFmtId="0" fontId="3" fillId="0" borderId="0"/>
    <xf numFmtId="0" fontId="3" fillId="0" borderId="0"/>
    <xf numFmtId="37" fontId="7" fillId="0" borderId="0"/>
    <xf numFmtId="0" fontId="3" fillId="0" borderId="0"/>
    <xf numFmtId="37" fontId="7" fillId="0" borderId="0"/>
    <xf numFmtId="0" fontId="3" fillId="0" borderId="0"/>
    <xf numFmtId="0" fontId="3" fillId="0" borderId="0"/>
    <xf numFmtId="37" fontId="7" fillId="0" borderId="0"/>
    <xf numFmtId="0" fontId="3" fillId="0" borderId="0"/>
    <xf numFmtId="37" fontId="7" fillId="0" borderId="0"/>
    <xf numFmtId="37" fontId="7"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119"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1" fillId="0" borderId="0"/>
    <xf numFmtId="0" fontId="3" fillId="0" borderId="0"/>
    <xf numFmtId="0" fontId="91" fillId="0" borderId="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3" fillId="0" borderId="0"/>
    <xf numFmtId="0" fontId="3" fillId="0" borderId="0"/>
    <xf numFmtId="0" fontId="3" fillId="0" borderId="0"/>
    <xf numFmtId="0" fontId="93" fillId="0" borderId="0"/>
    <xf numFmtId="0" fontId="3" fillId="0" borderId="0"/>
    <xf numFmtId="0" fontId="3" fillId="0" borderId="0"/>
    <xf numFmtId="0" fontId="3" fillId="0" borderId="0"/>
    <xf numFmtId="0" fontId="3" fillId="0" borderId="0"/>
    <xf numFmtId="0" fontId="3" fillId="0" borderId="0"/>
    <xf numFmtId="0" fontId="119" fillId="0" borderId="0"/>
    <xf numFmtId="0" fontId="119" fillId="0" borderId="0"/>
    <xf numFmtId="0" fontId="3" fillId="0" borderId="0"/>
    <xf numFmtId="0" fontId="119" fillId="0" borderId="0"/>
    <xf numFmtId="0" fontId="119" fillId="0" borderId="0"/>
    <xf numFmtId="0" fontId="3" fillId="0" borderId="0"/>
    <xf numFmtId="0" fontId="2" fillId="0" borderId="0"/>
    <xf numFmtId="0" fontId="119" fillId="0" borderId="0"/>
    <xf numFmtId="0" fontId="3" fillId="0" borderId="0"/>
    <xf numFmtId="0" fontId="2" fillId="0" borderId="0"/>
    <xf numFmtId="0" fontId="3" fillId="0" borderId="0"/>
    <xf numFmtId="0" fontId="2" fillId="0" borderId="0"/>
    <xf numFmtId="0" fontId="2" fillId="0" borderId="0"/>
    <xf numFmtId="0" fontId="3"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143" fillId="0" borderId="0"/>
    <xf numFmtId="0" fontId="143" fillId="0" borderId="0"/>
    <xf numFmtId="0" fontId="2" fillId="0" borderId="0"/>
    <xf numFmtId="0" fontId="143" fillId="0" borderId="0"/>
    <xf numFmtId="0" fontId="143" fillId="0" borderId="0"/>
    <xf numFmtId="0" fontId="3" fillId="0" borderId="0"/>
    <xf numFmtId="0" fontId="3" fillId="0" borderId="0"/>
    <xf numFmtId="0" fontId="143" fillId="0" borderId="0"/>
    <xf numFmtId="0" fontId="143" fillId="0" borderId="0"/>
    <xf numFmtId="0" fontId="143" fillId="0" borderId="0"/>
    <xf numFmtId="0" fontId="143" fillId="0" borderId="0"/>
    <xf numFmtId="0" fontId="2" fillId="0" borderId="0"/>
    <xf numFmtId="0" fontId="2" fillId="0" borderId="0"/>
    <xf numFmtId="0" fontId="143" fillId="0" borderId="0"/>
    <xf numFmtId="0" fontId="2" fillId="0" borderId="0"/>
    <xf numFmtId="0" fontId="143" fillId="0" borderId="0"/>
    <xf numFmtId="0" fontId="2" fillId="0" borderId="0"/>
    <xf numFmtId="0" fontId="143" fillId="0" borderId="0"/>
    <xf numFmtId="0" fontId="14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62"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97" borderId="44"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2"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97" borderId="44"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62"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91" fillId="97" borderId="44" applyNumberFormat="0" applyFont="0" applyAlignment="0" applyProtection="0"/>
    <xf numFmtId="0" fontId="2"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7"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91" fillId="97" borderId="44" applyNumberFormat="0" applyFont="0" applyAlignment="0" applyProtection="0"/>
    <xf numFmtId="0" fontId="2" fillId="97" borderId="44" applyNumberFormat="0" applyFont="0" applyAlignment="0" applyProtection="0"/>
    <xf numFmtId="0" fontId="2" fillId="97" borderId="44" applyNumberFormat="0" applyFont="0" applyAlignment="0" applyProtection="0"/>
    <xf numFmtId="0" fontId="2" fillId="97" borderId="44" applyNumberFormat="0" applyFont="0" applyAlignment="0" applyProtection="0"/>
    <xf numFmtId="0" fontId="9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 fillId="97" borderId="44"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1" fillId="23" borderId="7" applyNumberFormat="0" applyFont="0" applyAlignment="0" applyProtection="0"/>
    <xf numFmtId="0" fontId="62"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75"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75"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8" fillId="89" borderId="45" applyNumberFormat="0" applyAlignment="0" applyProtection="0"/>
    <xf numFmtId="0" fontId="148" fillId="89" borderId="45"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8" fillId="89" borderId="45"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8" fillId="89" borderId="45"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8" fillId="89" borderId="45"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75"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147" fillId="20"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0"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0"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0"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0"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0"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119"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119"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9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92"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9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Border="0" applyAlignment="0" applyProtection="0"/>
    <xf numFmtId="10" fontId="3" fillId="0" borderId="0" applyFont="0" applyBorder="0" applyAlignment="0" applyProtection="0"/>
    <xf numFmtId="10" fontId="3" fillId="0" borderId="0" applyFont="0" applyBorder="0" applyAlignment="0" applyProtection="0"/>
    <xf numFmtId="10" fontId="3" fillId="0" borderId="0" applyFont="0" applyBorder="0" applyAlignment="0" applyProtection="0"/>
    <xf numFmtId="10" fontId="3" fillId="0" borderId="0" applyFont="0" applyBorder="0" applyAlignment="0" applyProtection="0"/>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0" fontId="77" fillId="0" borderId="9">
      <alignment horizontal="center"/>
    </xf>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76" fillId="24" borderId="0" applyNumberFormat="0" applyFont="0" applyBorder="0" applyAlignment="0" applyProtection="0"/>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2" fillId="0" borderId="0" applyNumberFormat="0" applyFont="0" applyFill="0" applyBorder="0" applyAlignment="0" applyProtection="0"/>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2" fillId="0" borderId="0" applyNumberFormat="0" applyFont="0" applyFill="0" applyBorder="0" applyAlignment="0" applyProtection="0"/>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94" fillId="0" borderId="34"/>
    <xf numFmtId="0" fontId="3" fillId="0" borderId="0" applyNumberFormat="0" applyFill="0" applyBorder="0" applyAlignment="0" applyProtection="0"/>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7" fillId="22" borderId="36" applyNumberFormat="0" applyProtection="0">
      <alignment vertical="center"/>
    </xf>
    <xf numFmtId="4" fontId="97" fillId="22" borderId="36" applyNumberFormat="0" applyProtection="0">
      <alignment vertical="center"/>
    </xf>
    <xf numFmtId="4" fontId="97" fillId="22" borderId="36"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7" fillId="22" borderId="36" applyNumberFormat="0" applyProtection="0">
      <alignment vertical="center"/>
    </xf>
    <xf numFmtId="4" fontId="97" fillId="22" borderId="36" applyNumberFormat="0" applyProtection="0">
      <alignment vertical="center"/>
    </xf>
    <xf numFmtId="4" fontId="97" fillId="22" borderId="36"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2"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149" fillId="25" borderId="36" applyNumberFormat="0" applyProtection="0">
      <alignment vertical="center"/>
    </xf>
    <xf numFmtId="4" fontId="149" fillId="25" borderId="36" applyNumberFormat="0" applyProtection="0">
      <alignment vertical="center"/>
    </xf>
    <xf numFmtId="4" fontId="149" fillId="25" borderId="36"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149" fillId="25" borderId="36" applyNumberFormat="0" applyProtection="0">
      <alignment vertical="center"/>
    </xf>
    <xf numFmtId="4" fontId="149" fillId="25" borderId="36" applyNumberFormat="0" applyProtection="0">
      <alignment vertical="center"/>
    </xf>
    <xf numFmtId="4" fontId="149" fillId="25" borderId="36"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6" fillId="25" borderId="8" applyNumberFormat="0" applyProtection="0">
      <alignment vertical="center"/>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7" fillId="25" borderId="36" applyNumberFormat="0" applyProtection="0">
      <alignment horizontal="left" vertical="center" indent="1"/>
    </xf>
    <xf numFmtId="4" fontId="97" fillId="25" borderId="36" applyNumberFormat="0" applyProtection="0">
      <alignment horizontal="left" vertical="center" indent="1"/>
    </xf>
    <xf numFmtId="4" fontId="97" fillId="25" borderId="36"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7" fillId="25" borderId="36" applyNumberFormat="0" applyProtection="0">
      <alignment horizontal="left" vertical="center" indent="1"/>
    </xf>
    <xf numFmtId="4" fontId="97" fillId="25" borderId="36" applyNumberFormat="0" applyProtection="0">
      <alignment horizontal="left" vertical="center" indent="1"/>
    </xf>
    <xf numFmtId="4" fontId="97" fillId="25" borderId="36"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0" fontId="97" fillId="25" borderId="36" applyNumberFormat="0" applyProtection="0">
      <alignment horizontal="left" vertical="top" indent="1"/>
    </xf>
    <xf numFmtId="0" fontId="97" fillId="25" borderId="36" applyNumberFormat="0" applyProtection="0">
      <alignment horizontal="left" vertical="top" indent="1"/>
    </xf>
    <xf numFmtId="0" fontId="97" fillId="25" borderId="36" applyNumberFormat="0" applyProtection="0">
      <alignment horizontal="left" vertical="top"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0" fontId="97" fillId="25" borderId="36" applyNumberFormat="0" applyProtection="0">
      <alignment horizontal="left" vertical="top" indent="1"/>
    </xf>
    <xf numFmtId="0" fontId="97" fillId="25" borderId="36" applyNumberFormat="0" applyProtection="0">
      <alignment horizontal="left" vertical="top" indent="1"/>
    </xf>
    <xf numFmtId="0" fontId="97" fillId="25" borderId="36" applyNumberFormat="0" applyProtection="0">
      <alignment horizontal="left" vertical="top"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2" fillId="25" borderId="8" applyNumberFormat="0" applyProtection="0">
      <alignment horizontal="left" vertical="center" indent="1"/>
    </xf>
    <xf numFmtId="4" fontId="97" fillId="98" borderId="0"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4" fontId="97" fillId="98" borderId="0"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 borderId="36" applyNumberFormat="0" applyProtection="0">
      <alignment horizontal="right" vertical="center"/>
    </xf>
    <xf numFmtId="4" fontId="92" fillId="3" borderId="36" applyNumberFormat="0" applyProtection="0">
      <alignment horizontal="right" vertical="center"/>
    </xf>
    <xf numFmtId="4" fontId="92" fillId="3" borderId="36"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 borderId="36" applyNumberFormat="0" applyProtection="0">
      <alignment horizontal="right" vertical="center"/>
    </xf>
    <xf numFmtId="4" fontId="92" fillId="3" borderId="36" applyNumberFormat="0" applyProtection="0">
      <alignment horizontal="right" vertical="center"/>
    </xf>
    <xf numFmtId="4" fontId="92" fillId="3" borderId="36"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1"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9" borderId="36" applyNumberFormat="0" applyProtection="0">
      <alignment horizontal="right" vertical="center"/>
    </xf>
    <xf numFmtId="4" fontId="92" fillId="9" borderId="36" applyNumberFormat="0" applyProtection="0">
      <alignment horizontal="right" vertical="center"/>
    </xf>
    <xf numFmtId="4" fontId="92" fillId="9" borderId="36"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9" borderId="36" applyNumberFormat="0" applyProtection="0">
      <alignment horizontal="right" vertical="center"/>
    </xf>
    <xf numFmtId="4" fontId="92" fillId="9" borderId="36" applyNumberFormat="0" applyProtection="0">
      <alignment horizontal="right" vertical="center"/>
    </xf>
    <xf numFmtId="4" fontId="92" fillId="9" borderId="36"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2"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17" borderId="36" applyNumberFormat="0" applyProtection="0">
      <alignment horizontal="right" vertical="center"/>
    </xf>
    <xf numFmtId="4" fontId="92" fillId="17" borderId="36" applyNumberFormat="0" applyProtection="0">
      <alignment horizontal="right" vertical="center"/>
    </xf>
    <xf numFmtId="4" fontId="92" fillId="17" borderId="36"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17" borderId="36" applyNumberFormat="0" applyProtection="0">
      <alignment horizontal="right" vertical="center"/>
    </xf>
    <xf numFmtId="4" fontId="92" fillId="17" borderId="36" applyNumberFormat="0" applyProtection="0">
      <alignment horizontal="right" vertical="center"/>
    </xf>
    <xf numFmtId="4" fontId="92" fillId="17" borderId="36"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3"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11" borderId="36" applyNumberFormat="0" applyProtection="0">
      <alignment horizontal="right" vertical="center"/>
    </xf>
    <xf numFmtId="4" fontId="92" fillId="11" borderId="36" applyNumberFormat="0" applyProtection="0">
      <alignment horizontal="right" vertical="center"/>
    </xf>
    <xf numFmtId="4" fontId="92" fillId="11" borderId="36"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11" borderId="36" applyNumberFormat="0" applyProtection="0">
      <alignment horizontal="right" vertical="center"/>
    </xf>
    <xf numFmtId="4" fontId="92" fillId="11" borderId="36" applyNumberFormat="0" applyProtection="0">
      <alignment horizontal="right" vertical="center"/>
    </xf>
    <xf numFmtId="4" fontId="92" fillId="11" borderId="36"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4"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15" borderId="36" applyNumberFormat="0" applyProtection="0">
      <alignment horizontal="right" vertical="center"/>
    </xf>
    <xf numFmtId="4" fontId="92" fillId="15" borderId="36" applyNumberFormat="0" applyProtection="0">
      <alignment horizontal="right" vertical="center"/>
    </xf>
    <xf numFmtId="4" fontId="92" fillId="15" borderId="36"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15" borderId="36" applyNumberFormat="0" applyProtection="0">
      <alignment horizontal="right" vertical="center"/>
    </xf>
    <xf numFmtId="4" fontId="92" fillId="15" borderId="36" applyNumberFormat="0" applyProtection="0">
      <alignment horizontal="right" vertical="center"/>
    </xf>
    <xf numFmtId="4" fontId="92" fillId="15" borderId="36"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5"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19" borderId="36" applyNumberFormat="0" applyProtection="0">
      <alignment horizontal="right" vertical="center"/>
    </xf>
    <xf numFmtId="4" fontId="92" fillId="19" borderId="36" applyNumberFormat="0" applyProtection="0">
      <alignment horizontal="right" vertical="center"/>
    </xf>
    <xf numFmtId="4" fontId="92" fillId="19" borderId="36"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19" borderId="36" applyNumberFormat="0" applyProtection="0">
      <alignment horizontal="right" vertical="center"/>
    </xf>
    <xf numFmtId="4" fontId="92" fillId="19" borderId="36" applyNumberFormat="0" applyProtection="0">
      <alignment horizontal="right" vertical="center"/>
    </xf>
    <xf numFmtId="4" fontId="92" fillId="19" borderId="36"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6"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18" borderId="36" applyNumberFormat="0" applyProtection="0">
      <alignment horizontal="right" vertical="center"/>
    </xf>
    <xf numFmtId="4" fontId="92" fillId="18" borderId="36" applyNumberFormat="0" applyProtection="0">
      <alignment horizontal="right" vertical="center"/>
    </xf>
    <xf numFmtId="4" fontId="92" fillId="18" borderId="36"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18" borderId="36" applyNumberFormat="0" applyProtection="0">
      <alignment horizontal="right" vertical="center"/>
    </xf>
    <xf numFmtId="4" fontId="92" fillId="18" borderId="36" applyNumberFormat="0" applyProtection="0">
      <alignment horizontal="right" vertical="center"/>
    </xf>
    <xf numFmtId="4" fontId="92" fillId="18" borderId="36"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7"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99" borderId="36" applyNumberFormat="0" applyProtection="0">
      <alignment horizontal="right" vertical="center"/>
    </xf>
    <xf numFmtId="4" fontId="92" fillId="99" borderId="36" applyNumberFormat="0" applyProtection="0">
      <alignment horizontal="right" vertical="center"/>
    </xf>
    <xf numFmtId="4" fontId="92" fillId="99" borderId="36"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99" borderId="36" applyNumberFormat="0" applyProtection="0">
      <alignment horizontal="right" vertical="center"/>
    </xf>
    <xf numFmtId="4" fontId="92" fillId="99" borderId="36" applyNumberFormat="0" applyProtection="0">
      <alignment horizontal="right" vertical="center"/>
    </xf>
    <xf numFmtId="4" fontId="92" fillId="99" borderId="36"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8"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10" borderId="36" applyNumberFormat="0" applyProtection="0">
      <alignment horizontal="right" vertical="center"/>
    </xf>
    <xf numFmtId="4" fontId="92" fillId="10" borderId="36" applyNumberFormat="0" applyProtection="0">
      <alignment horizontal="right" vertical="center"/>
    </xf>
    <xf numFmtId="4" fontId="92" fillId="10" borderId="36"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10" borderId="36" applyNumberFormat="0" applyProtection="0">
      <alignment horizontal="right" vertical="center"/>
    </xf>
    <xf numFmtId="4" fontId="92" fillId="10" borderId="36" applyNumberFormat="0" applyProtection="0">
      <alignment horizontal="right" vertical="center"/>
    </xf>
    <xf numFmtId="4" fontId="92" fillId="10" borderId="36"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2" fillId="39" borderId="8" applyNumberFormat="0" applyProtection="0">
      <alignment horizontal="right" vertical="center"/>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100" borderId="46"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100" borderId="46"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7" fillId="40" borderId="8"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101" borderId="0"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101" borderId="0"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2" fillId="41" borderId="35" applyNumberFormat="0" applyProtection="0">
      <alignment horizontal="left" vertical="center" indent="1"/>
    </xf>
    <xf numFmtId="4" fontId="98" fillId="42" borderId="0" applyNumberFormat="0" applyProtection="0">
      <alignment horizontal="left" vertical="center" indent="1"/>
    </xf>
    <xf numFmtId="4" fontId="98" fillId="42" borderId="0" applyNumberFormat="0" applyProtection="0">
      <alignment horizontal="left" vertical="center" indent="1"/>
    </xf>
    <xf numFmtId="4" fontId="98" fillId="42" borderId="0" applyNumberFormat="0" applyProtection="0">
      <alignment horizontal="left" vertical="center" indent="1"/>
    </xf>
    <xf numFmtId="4" fontId="98" fillId="42" borderId="0" applyNumberFormat="0" applyProtection="0">
      <alignment horizontal="left" vertical="center" indent="1"/>
    </xf>
    <xf numFmtId="4" fontId="92" fillId="102" borderId="36" applyNumberFormat="0" applyProtection="0">
      <alignment horizontal="right" vertical="center"/>
    </xf>
    <xf numFmtId="4" fontId="92" fillId="102" borderId="36" applyNumberFormat="0" applyProtection="0">
      <alignment horizontal="right" vertical="center"/>
    </xf>
    <xf numFmtId="4" fontId="92" fillId="102" borderId="36" applyNumberFormat="0" applyProtection="0">
      <alignment horizontal="right" vertical="center"/>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4" fontId="92" fillId="102" borderId="36" applyNumberFormat="0" applyProtection="0">
      <alignment horizontal="right" vertical="center"/>
    </xf>
    <xf numFmtId="4" fontId="92" fillId="102" borderId="36" applyNumberFormat="0" applyProtection="0">
      <alignment horizontal="right" vertical="center"/>
    </xf>
    <xf numFmtId="4" fontId="92" fillId="102" borderId="36" applyNumberFormat="0" applyProtection="0">
      <alignment horizontal="right" vertical="center"/>
    </xf>
    <xf numFmtId="0" fontId="2" fillId="0" borderId="0" applyNumberFormat="0" applyFont="0" applyFill="0" applyBorder="0" applyAlignment="0" applyProtection="0"/>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101" borderId="0"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101" borderId="0"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1"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98" borderId="0"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98" borderId="0"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4" fontId="92" fillId="43" borderId="8" applyNumberFormat="0" applyProtection="0">
      <alignment horizontal="left" vertical="center" indent="1"/>
    </xf>
    <xf numFmtId="0" fontId="3" fillId="42" borderId="36" applyNumberFormat="0" applyProtection="0">
      <alignment horizontal="left" vertical="center" indent="1"/>
    </xf>
    <xf numFmtId="0" fontId="3" fillId="42" borderId="36" applyNumberFormat="0" applyProtection="0">
      <alignment horizontal="left" vertical="center" indent="1"/>
    </xf>
    <xf numFmtId="0" fontId="3" fillId="42" borderId="36"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2" borderId="36" applyNumberFormat="0" applyProtection="0">
      <alignment horizontal="left" vertical="center" indent="1"/>
    </xf>
    <xf numFmtId="0" fontId="3" fillId="42" borderId="36" applyNumberFormat="0" applyProtection="0">
      <alignment horizontal="left" vertical="center" indent="1"/>
    </xf>
    <xf numFmtId="0" fontId="3" fillId="42" borderId="36"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2" borderId="36" applyNumberFormat="0" applyProtection="0">
      <alignment horizontal="left" vertical="top" indent="1"/>
    </xf>
    <xf numFmtId="0" fontId="3" fillId="42" borderId="36" applyNumberFormat="0" applyProtection="0">
      <alignment horizontal="left" vertical="top" indent="1"/>
    </xf>
    <xf numFmtId="0" fontId="3" fillId="42" borderId="36" applyNumberFormat="0" applyProtection="0">
      <alignment horizontal="left" vertical="top"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2" borderId="36" applyNumberFormat="0" applyProtection="0">
      <alignment horizontal="left" vertical="top" indent="1"/>
    </xf>
    <xf numFmtId="0" fontId="3" fillId="42" borderId="36" applyNumberFormat="0" applyProtection="0">
      <alignment horizontal="left" vertical="top" indent="1"/>
    </xf>
    <xf numFmtId="0" fontId="3" fillId="42" borderId="36" applyNumberFormat="0" applyProtection="0">
      <alignment horizontal="left" vertical="top" indent="1"/>
    </xf>
    <xf numFmtId="0" fontId="2" fillId="0" borderId="0" applyNumberFormat="0" applyFont="0" applyFill="0" applyBorder="0" applyAlignment="0" applyProtection="0"/>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98" borderId="36" applyNumberFormat="0" applyProtection="0">
      <alignment horizontal="left" vertical="center" indent="1"/>
    </xf>
    <xf numFmtId="0" fontId="3" fillId="98" borderId="36" applyNumberFormat="0" applyProtection="0">
      <alignment horizontal="left" vertical="center" indent="1"/>
    </xf>
    <xf numFmtId="0" fontId="3" fillId="98" borderId="36"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98" borderId="36" applyNumberFormat="0" applyProtection="0">
      <alignment horizontal="left" vertical="center" indent="1"/>
    </xf>
    <xf numFmtId="0" fontId="3" fillId="98" borderId="36" applyNumberFormat="0" applyProtection="0">
      <alignment horizontal="left" vertical="center" indent="1"/>
    </xf>
    <xf numFmtId="0" fontId="3" fillId="98" borderId="36"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98" borderId="36" applyNumberFormat="0" applyProtection="0">
      <alignment horizontal="left" vertical="top" indent="1"/>
    </xf>
    <xf numFmtId="0" fontId="3" fillId="98" borderId="36" applyNumberFormat="0" applyProtection="0">
      <alignment horizontal="left" vertical="top" indent="1"/>
    </xf>
    <xf numFmtId="0" fontId="3" fillId="98" borderId="36" applyNumberFormat="0" applyProtection="0">
      <alignment horizontal="left" vertical="top"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98" borderId="36" applyNumberFormat="0" applyProtection="0">
      <alignment horizontal="left" vertical="top" indent="1"/>
    </xf>
    <xf numFmtId="0" fontId="3" fillId="98" borderId="36" applyNumberFormat="0" applyProtection="0">
      <alignment horizontal="left" vertical="top" indent="1"/>
    </xf>
    <xf numFmtId="0" fontId="3" fillId="98" borderId="36" applyNumberFormat="0" applyProtection="0">
      <alignment horizontal="left" vertical="top" indent="1"/>
    </xf>
    <xf numFmtId="0" fontId="2" fillId="0" borderId="0" applyNumberFormat="0" applyFont="0" applyFill="0" applyBorder="0" applyAlignment="0" applyProtection="0"/>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7" borderId="36" applyNumberFormat="0" applyProtection="0">
      <alignment horizontal="left" vertical="center" indent="1"/>
    </xf>
    <xf numFmtId="0" fontId="3" fillId="47" borderId="36" applyNumberFormat="0" applyProtection="0">
      <alignment horizontal="left" vertical="center" indent="1"/>
    </xf>
    <xf numFmtId="0" fontId="3" fillId="47" borderId="36"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7" borderId="36" applyNumberFormat="0" applyProtection="0">
      <alignment horizontal="left" vertical="center" indent="1"/>
    </xf>
    <xf numFmtId="0" fontId="3" fillId="47" borderId="36" applyNumberFormat="0" applyProtection="0">
      <alignment horizontal="left" vertical="center" indent="1"/>
    </xf>
    <xf numFmtId="0" fontId="3" fillId="47" borderId="36"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7" borderId="36" applyNumberFormat="0" applyProtection="0">
      <alignment horizontal="left" vertical="top" indent="1"/>
    </xf>
    <xf numFmtId="0" fontId="3" fillId="47" borderId="36" applyNumberFormat="0" applyProtection="0">
      <alignment horizontal="left" vertical="top" indent="1"/>
    </xf>
    <xf numFmtId="0" fontId="3" fillId="47" borderId="36" applyNumberFormat="0" applyProtection="0">
      <alignment horizontal="left" vertical="top"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7" borderId="36" applyNumberFormat="0" applyProtection="0">
      <alignment horizontal="left" vertical="top" indent="1"/>
    </xf>
    <xf numFmtId="0" fontId="3" fillId="47" borderId="36" applyNumberFormat="0" applyProtection="0">
      <alignment horizontal="left" vertical="top" indent="1"/>
    </xf>
    <xf numFmtId="0" fontId="3" fillId="47" borderId="36" applyNumberFormat="0" applyProtection="0">
      <alignment horizontal="left" vertical="top" indent="1"/>
    </xf>
    <xf numFmtId="0" fontId="2" fillId="0" borderId="0" applyNumberFormat="0" applyFont="0" applyFill="0" applyBorder="0" applyAlignment="0" applyProtection="0"/>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28" borderId="36" applyNumberFormat="0" applyProtection="0">
      <alignment horizontal="left" vertical="center" indent="1"/>
    </xf>
    <xf numFmtId="0" fontId="3" fillId="28" borderId="36" applyNumberFormat="0" applyProtection="0">
      <alignment horizontal="left" vertical="center" indent="1"/>
    </xf>
    <xf numFmtId="0" fontId="3" fillId="28" borderId="36"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28" borderId="36" applyNumberFormat="0" applyProtection="0">
      <alignment horizontal="left" vertical="center" indent="1"/>
    </xf>
    <xf numFmtId="0" fontId="3" fillId="28" borderId="36" applyNumberFormat="0" applyProtection="0">
      <alignment horizontal="left" vertical="center" indent="1"/>
    </xf>
    <xf numFmtId="0" fontId="3" fillId="28" borderId="36"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28" borderId="36" applyNumberFormat="0" applyProtection="0">
      <alignment horizontal="left" vertical="top" indent="1"/>
    </xf>
    <xf numFmtId="0" fontId="3" fillId="28" borderId="36" applyNumberFormat="0" applyProtection="0">
      <alignment horizontal="left" vertical="top" indent="1"/>
    </xf>
    <xf numFmtId="0" fontId="3" fillId="28" borderId="36" applyNumberFormat="0" applyProtection="0">
      <alignment horizontal="left" vertical="top"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28" borderId="36" applyNumberFormat="0" applyProtection="0">
      <alignment horizontal="left" vertical="top" indent="1"/>
    </xf>
    <xf numFmtId="0" fontId="3" fillId="28" borderId="36" applyNumberFormat="0" applyProtection="0">
      <alignment horizontal="left" vertical="top" indent="1"/>
    </xf>
    <xf numFmtId="0" fontId="3" fillId="28" borderId="36" applyNumberFormat="0" applyProtection="0">
      <alignment horizontal="left" vertical="top" indent="1"/>
    </xf>
    <xf numFmtId="0" fontId="2" fillId="0" borderId="0" applyNumberFormat="0" applyFont="0" applyFill="0" applyBorder="0" applyAlignment="0" applyProtection="0"/>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54" fillId="103" borderId="47" applyNumberFormat="0">
      <protection locked="0"/>
    </xf>
    <xf numFmtId="0" fontId="54" fillId="103" borderId="47" applyNumberFormat="0">
      <protection locked="0"/>
    </xf>
    <xf numFmtId="0" fontId="150" fillId="104" borderId="48" applyBorder="0"/>
    <xf numFmtId="0" fontId="150" fillId="104" borderId="48" applyBorder="0"/>
    <xf numFmtId="0" fontId="150" fillId="104" borderId="48" applyBorder="0"/>
    <xf numFmtId="0" fontId="150" fillId="104" borderId="48" applyBorder="0"/>
    <xf numFmtId="0" fontId="150" fillId="104" borderId="48" applyBorder="0"/>
    <xf numFmtId="0" fontId="150" fillId="104" borderId="48" applyBorder="0"/>
    <xf numFmtId="0" fontId="150" fillId="104" borderId="48" applyBorder="0"/>
    <xf numFmtId="0" fontId="150" fillId="104" borderId="48" applyBorder="0"/>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36" applyNumberFormat="0" applyProtection="0">
      <alignment vertical="center"/>
    </xf>
    <xf numFmtId="4" fontId="92" fillId="46" borderId="36" applyNumberFormat="0" applyProtection="0">
      <alignment vertical="center"/>
    </xf>
    <xf numFmtId="4" fontId="92" fillId="46" borderId="36"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36" applyNumberFormat="0" applyProtection="0">
      <alignment vertical="center"/>
    </xf>
    <xf numFmtId="4" fontId="92" fillId="46" borderId="36" applyNumberFormat="0" applyProtection="0">
      <alignment vertical="center"/>
    </xf>
    <xf numFmtId="4" fontId="92" fillId="46" borderId="36"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2"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36" applyNumberFormat="0" applyProtection="0">
      <alignment vertical="center"/>
    </xf>
    <xf numFmtId="4" fontId="96" fillId="46" borderId="36" applyNumberFormat="0" applyProtection="0">
      <alignment vertical="center"/>
    </xf>
    <xf numFmtId="4" fontId="96" fillId="46" borderId="36"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36" applyNumberFormat="0" applyProtection="0">
      <alignment vertical="center"/>
    </xf>
    <xf numFmtId="4" fontId="96" fillId="46" borderId="36" applyNumberFormat="0" applyProtection="0">
      <alignment vertical="center"/>
    </xf>
    <xf numFmtId="4" fontId="96" fillId="46" borderId="36"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6" fillId="46" borderId="8" applyNumberFormat="0" applyProtection="0">
      <alignment vertical="center"/>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36" applyNumberFormat="0" applyProtection="0">
      <alignment horizontal="left" vertical="center" indent="1"/>
    </xf>
    <xf numFmtId="4" fontId="92" fillId="46" borderId="36" applyNumberFormat="0" applyProtection="0">
      <alignment horizontal="left" vertical="center" indent="1"/>
    </xf>
    <xf numFmtId="4" fontId="92" fillId="46" borderId="36"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36" applyNumberFormat="0" applyProtection="0">
      <alignment horizontal="left" vertical="center" indent="1"/>
    </xf>
    <xf numFmtId="4" fontId="92" fillId="46" borderId="36" applyNumberFormat="0" applyProtection="0">
      <alignment horizontal="left" vertical="center" indent="1"/>
    </xf>
    <xf numFmtId="4" fontId="92" fillId="46" borderId="36"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0" fontId="92" fillId="46" borderId="36" applyNumberFormat="0" applyProtection="0">
      <alignment horizontal="left" vertical="top" indent="1"/>
    </xf>
    <xf numFmtId="0" fontId="92" fillId="46" borderId="36" applyNumberFormat="0" applyProtection="0">
      <alignment horizontal="left" vertical="top" indent="1"/>
    </xf>
    <xf numFmtId="0" fontId="92" fillId="46" borderId="36" applyNumberFormat="0" applyProtection="0">
      <alignment horizontal="left" vertical="top"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0" fontId="92" fillId="46" borderId="36" applyNumberFormat="0" applyProtection="0">
      <alignment horizontal="left" vertical="top" indent="1"/>
    </xf>
    <xf numFmtId="0" fontId="92" fillId="46" borderId="36" applyNumberFormat="0" applyProtection="0">
      <alignment horizontal="left" vertical="top" indent="1"/>
    </xf>
    <xf numFmtId="0" fontId="92" fillId="46" borderId="36" applyNumberFormat="0" applyProtection="0">
      <alignment horizontal="left" vertical="top"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6" borderId="8" applyNumberFormat="0" applyProtection="0">
      <alignment horizontal="left" vertical="center" indent="1"/>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101" borderId="36" applyNumberFormat="0" applyProtection="0">
      <alignment horizontal="right" vertical="center"/>
    </xf>
    <xf numFmtId="4" fontId="92" fillId="101" borderId="36" applyNumberFormat="0" applyProtection="0">
      <alignment horizontal="right" vertical="center"/>
    </xf>
    <xf numFmtId="4" fontId="92" fillId="101" borderId="36"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101" borderId="36" applyNumberFormat="0" applyProtection="0">
      <alignment horizontal="right" vertical="center"/>
    </xf>
    <xf numFmtId="4" fontId="92" fillId="101" borderId="36" applyNumberFormat="0" applyProtection="0">
      <alignment horizontal="right" vertical="center"/>
    </xf>
    <xf numFmtId="4" fontId="92" fillId="101" borderId="36"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2"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101" borderId="36" applyNumberFormat="0" applyProtection="0">
      <alignment horizontal="right" vertical="center"/>
    </xf>
    <xf numFmtId="4" fontId="96" fillId="101" borderId="36" applyNumberFormat="0" applyProtection="0">
      <alignment horizontal="right" vertical="center"/>
    </xf>
    <xf numFmtId="4" fontId="96" fillId="101" borderId="36"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101" borderId="36" applyNumberFormat="0" applyProtection="0">
      <alignment horizontal="right" vertical="center"/>
    </xf>
    <xf numFmtId="4" fontId="96" fillId="101" borderId="36" applyNumberFormat="0" applyProtection="0">
      <alignment horizontal="right" vertical="center"/>
    </xf>
    <xf numFmtId="4" fontId="96" fillId="101" borderId="36"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6" fillId="41" borderId="8" applyNumberFormat="0" applyProtection="0">
      <alignment horizontal="right" vertical="center"/>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3" fillId="30" borderId="8" applyNumberFormat="0" applyProtection="0">
      <alignment horizontal="left" vertical="center" indent="1"/>
    </xf>
    <xf numFmtId="4" fontId="98" fillId="47" borderId="36"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3" fillId="30" borderId="8" applyNumberFormat="0" applyProtection="0">
      <alignment horizontal="left" vertical="center" inden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0" fontId="2" fillId="0" borderId="0" applyNumberFormat="0" applyFont="0" applyFill="0" applyBorder="0" applyAlignment="0" applyProtection="0"/>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3" fillId="30" borderId="8"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3" fillId="30" borderId="8"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30" borderId="8" applyNumberFormat="0" applyProtection="0">
      <alignment horizontal="left" vertical="center" indent="1"/>
    </xf>
    <xf numFmtId="4" fontId="98" fillId="47" borderId="36" applyNumberFormat="0" applyProtection="0">
      <alignment horizontal="left" vertical="center" indent="1"/>
    </xf>
    <xf numFmtId="0" fontId="3" fillId="30" borderId="8" applyNumberFormat="0" applyProtection="0">
      <alignment horizontal="left" vertical="center" inden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30" borderId="8" applyNumberFormat="0" applyProtection="0">
      <alignment horizontal="left" vertical="center" indent="1"/>
    </xf>
    <xf numFmtId="0" fontId="2" fillId="0" borderId="0" applyNumberFormat="0" applyFont="0" applyFill="0" applyBorder="0" applyAlignment="0" applyProtection="0"/>
    <xf numFmtId="0" fontId="3" fillId="30" borderId="8" applyNumberFormat="0" applyProtection="0">
      <alignment horizontal="left" vertical="center" indent="1"/>
    </xf>
    <xf numFmtId="0" fontId="2" fillId="0" borderId="0" applyNumberFormat="0" applyFont="0" applyFill="0" applyBorder="0" applyAlignment="0" applyProtection="0"/>
    <xf numFmtId="0" fontId="3" fillId="30" borderId="8" applyNumberFormat="0" applyProtection="0">
      <alignment horizontal="left" vertical="center" inden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0" fontId="2" fillId="0" borderId="0" applyNumberFormat="0" applyFont="0" applyFill="0" applyBorder="0" applyAlignment="0" applyProtection="0"/>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4" fontId="98" fillId="47" borderId="36" applyNumberFormat="0" applyProtection="0">
      <alignment horizontal="left" vertical="center" indent="1"/>
    </xf>
    <xf numFmtId="0" fontId="92" fillId="98" borderId="36" applyNumberFormat="0" applyProtection="0">
      <alignment horizontal="left" vertical="top" indent="1"/>
    </xf>
    <xf numFmtId="0" fontId="92" fillId="98" borderId="36" applyNumberFormat="0" applyProtection="0">
      <alignment horizontal="left" vertical="top" indent="1"/>
    </xf>
    <xf numFmtId="0" fontId="92" fillId="98" borderId="36" applyNumberFormat="0" applyProtection="0">
      <alignment horizontal="left" vertical="top"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92" fillId="98" borderId="36" applyNumberFormat="0" applyProtection="0">
      <alignment horizontal="left" vertical="top" indent="1"/>
    </xf>
    <xf numFmtId="0" fontId="92" fillId="98" borderId="36" applyNumberFormat="0" applyProtection="0">
      <alignment horizontal="left" vertical="top" indent="1"/>
    </xf>
    <xf numFmtId="0" fontId="92" fillId="98" borderId="36" applyNumberFormat="0" applyProtection="0">
      <alignment horizontal="left" vertical="top"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3" fillId="30" borderId="8" applyNumberFormat="0" applyProtection="0">
      <alignment horizontal="left" vertical="center" indent="1"/>
    </xf>
    <xf numFmtId="0" fontId="99" fillId="0" borderId="0"/>
    <xf numFmtId="0" fontId="99" fillId="0" borderId="0"/>
    <xf numFmtId="4" fontId="151" fillId="105" borderId="0" applyNumberFormat="0" applyProtection="0">
      <alignment horizontal="left" vertical="center" indent="1"/>
    </xf>
    <xf numFmtId="0" fontId="99" fillId="0" borderId="0"/>
    <xf numFmtId="0" fontId="99" fillId="0" borderId="0"/>
    <xf numFmtId="4" fontId="151" fillId="105" borderId="0" applyNumberFormat="0" applyProtection="0">
      <alignment horizontal="left" vertical="center" indent="1"/>
    </xf>
    <xf numFmtId="0" fontId="54" fillId="106" borderId="26"/>
    <xf numFmtId="0" fontId="54" fillId="106" borderId="26"/>
    <xf numFmtId="0" fontId="54" fillId="106" borderId="26"/>
    <xf numFmtId="0" fontId="54" fillId="106" borderId="26"/>
    <xf numFmtId="0" fontId="54" fillId="106" borderId="26"/>
    <xf numFmtId="0" fontId="54" fillId="106" borderId="26"/>
    <xf numFmtId="0" fontId="54" fillId="106" borderId="26"/>
    <xf numFmtId="0" fontId="54" fillId="106" borderId="26"/>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101" borderId="36" applyNumberFormat="0" applyProtection="0">
      <alignment horizontal="right" vertical="center"/>
    </xf>
    <xf numFmtId="4" fontId="6" fillId="101" borderId="36" applyNumberFormat="0" applyProtection="0">
      <alignment horizontal="right" vertical="center"/>
    </xf>
    <xf numFmtId="4" fontId="6" fillId="101" borderId="36"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101" borderId="36" applyNumberFormat="0" applyProtection="0">
      <alignment horizontal="right" vertical="center"/>
    </xf>
    <xf numFmtId="4" fontId="6" fillId="101" borderId="36" applyNumberFormat="0" applyProtection="0">
      <alignment horizontal="right" vertical="center"/>
    </xf>
    <xf numFmtId="4" fontId="6" fillId="101" borderId="36"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4" fontId="6" fillId="41" borderId="8" applyNumberFormat="0" applyProtection="0">
      <alignment horizontal="right" vertical="center"/>
    </xf>
    <xf numFmtId="0" fontId="15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3" fillId="0" borderId="0">
      <alignment horizontal="left" wrapTex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3" fillId="0" borderId="0">
      <alignment horizontal="left" wrapTex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3" fillId="0" borderId="0">
      <alignment horizontal="left" wrapTex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3" fillId="0" borderId="0">
      <alignment horizontal="left" wrapTex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3" fillId="0" borderId="0">
      <alignment horizontal="left" wrapText="1"/>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2"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2" fillId="0" borderId="0" applyNumberFormat="0" applyFont="0" applyFill="0" applyBorder="0" applyAlignment="0" applyProtection="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0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92"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00" fillId="0" borderId="0" applyNumberFormat="0" applyBorder="0" applyAlignment="0"/>
    <xf numFmtId="0" fontId="153"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53"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00"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2" fillId="0" borderId="0" applyNumberFormat="0" applyFont="0" applyFill="0" applyBorder="0" applyAlignment="0" applyProtection="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01" fillId="0" borderId="0" applyNumberFormat="0" applyBorder="0" applyAlignment="0"/>
    <xf numFmtId="0" fontId="154"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54"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01"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00" fillId="0" borderId="0" applyNumberFormat="0" applyBorder="0" applyAlignment="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103" fillId="0" borderId="37"/>
    <xf numFmtId="0" fontId="3" fillId="0" borderId="0"/>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103" fillId="0" borderId="37"/>
    <xf numFmtId="0" fontId="3" fillId="0" borderId="0"/>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103" fillId="0" borderId="37"/>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103" fillId="0" borderId="37"/>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2" fillId="0" borderId="0" applyNumberFormat="0" applyFont="0" applyFill="0" applyBorder="0" applyAlignment="0" applyProtection="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3" fillId="0" borderId="0"/>
    <xf numFmtId="0" fontId="3" fillId="0" borderId="0"/>
    <xf numFmtId="0" fontId="103" fillId="0" borderId="37"/>
    <xf numFmtId="0" fontId="3" fillId="0" borderId="0"/>
    <xf numFmtId="0" fontId="3" fillId="0" borderId="0"/>
    <xf numFmtId="0" fontId="3" fillId="0" borderId="0"/>
    <xf numFmtId="0" fontId="103" fillId="0" borderId="37"/>
    <xf numFmtId="0" fontId="103" fillId="0" borderId="37"/>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 fillId="0" borderId="0"/>
    <xf numFmtId="0" fontId="155" fillId="0" borderId="0" applyNumberFormat="0" applyFill="0" applyBorder="0" applyAlignment="0" applyProtection="0"/>
    <xf numFmtId="0" fontId="155" fillId="0" borderId="0" applyNumberFormat="0" applyFill="0" applyBorder="0" applyAlignment="0" applyProtection="0"/>
    <xf numFmtId="0" fontId="78"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78" fillId="0" borderId="0" applyNumberFormat="0" applyFill="0" applyBorder="0" applyAlignment="0" applyProtection="0"/>
    <xf numFmtId="0" fontId="3" fillId="0" borderId="0"/>
    <xf numFmtId="0" fontId="3"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 fillId="0" borderId="0"/>
    <xf numFmtId="0" fontId="78" fillId="0" borderId="0" applyNumberFormat="0" applyFill="0" applyBorder="0" applyAlignment="0" applyProtection="0"/>
    <xf numFmtId="0" fontId="78" fillId="0" borderId="0" applyNumberFormat="0" applyFill="0" applyBorder="0" applyAlignment="0" applyProtection="0"/>
    <xf numFmtId="0" fontId="3"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79"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79"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3" fillId="0" borderId="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56" fillId="0" borderId="49" applyNumberFormat="0" applyFill="0" applyAlignment="0" applyProtection="0"/>
    <xf numFmtId="0" fontId="156" fillId="0" borderId="49"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56" fillId="0" borderId="49" applyNumberFormat="0" applyFill="0" applyAlignment="0" applyProtection="0"/>
    <xf numFmtId="0" fontId="121" fillId="0" borderId="10" applyNumberFormat="0" applyFill="0" applyAlignment="0" applyProtection="0"/>
    <xf numFmtId="0" fontId="156" fillId="0" borderId="49"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3" fillId="0" borderId="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56" fillId="0" borderId="49"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56" fillId="0" borderId="49"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3" fillId="0" borderId="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3" fillId="0" borderId="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3" fillId="0" borderId="0"/>
    <xf numFmtId="0" fontId="79"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3" fillId="0" borderId="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21" fillId="0" borderId="10" applyNumberFormat="0" applyFill="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80"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3" fillId="0" borderId="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3"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3" fillId="0" borderId="0"/>
    <xf numFmtId="0" fontId="3"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3" fillId="0" borderId="0"/>
    <xf numFmtId="0" fontId="157" fillId="0" borderId="0" applyNumberFormat="0" applyFill="0" applyBorder="0" applyAlignment="0" applyProtection="0"/>
    <xf numFmtId="0" fontId="157" fillId="0" borderId="0" applyNumberFormat="0" applyFill="0" applyBorder="0" applyAlignment="0" applyProtection="0"/>
    <xf numFmtId="0" fontId="3"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120" fillId="0" borderId="0"/>
    <xf numFmtId="37" fontId="7" fillId="0" borderId="0"/>
    <xf numFmtId="0" fontId="1" fillId="0" borderId="0"/>
    <xf numFmtId="9" fontId="3" fillId="0" borderId="0" applyFont="0" applyFill="0" applyBorder="0" applyAlignment="0" applyProtection="0"/>
  </cellStyleXfs>
  <cellXfs count="1109">
    <xf numFmtId="0" fontId="0" fillId="0" borderId="0" xfId="0"/>
    <xf numFmtId="0" fontId="5" fillId="0" borderId="0" xfId="0" applyFont="1"/>
    <xf numFmtId="0" fontId="0" fillId="0" borderId="0" xfId="0" applyFill="1"/>
    <xf numFmtId="0" fontId="9" fillId="0" borderId="0" xfId="0" applyNumberFormat="1" applyFont="1" applyAlignment="1"/>
    <xf numFmtId="0" fontId="9" fillId="0" borderId="0" xfId="0" applyNumberFormat="1" applyFont="1" applyAlignment="1">
      <alignment horizontal="left"/>
    </xf>
    <xf numFmtId="3" fontId="9" fillId="0" borderId="0" xfId="0" applyNumberFormat="1" applyFont="1" applyAlignment="1"/>
    <xf numFmtId="0" fontId="9" fillId="0" borderId="0" xfId="0" applyNumberFormat="1" applyFont="1" applyAlignment="1">
      <alignment horizontal="center"/>
    </xf>
    <xf numFmtId="169" fontId="9" fillId="0" borderId="0" xfId="0" applyNumberFormat="1" applyFont="1" applyAlignment="1"/>
    <xf numFmtId="0" fontId="9" fillId="0" borderId="0" xfId="0" applyFont="1" applyAlignment="1"/>
    <xf numFmtId="3" fontId="9" fillId="0" borderId="0" xfId="0" applyNumberFormat="1" applyFont="1" applyFill="1" applyAlignment="1"/>
    <xf numFmtId="0" fontId="5" fillId="0" borderId="0" xfId="0" applyNumberFormat="1" applyFont="1" applyAlignment="1">
      <alignment horizontal="center"/>
    </xf>
    <xf numFmtId="168" fontId="9" fillId="0" borderId="0" xfId="0" applyNumberFormat="1" applyFont="1" applyAlignment="1">
      <alignment horizontal="center"/>
    </xf>
    <xf numFmtId="168" fontId="9" fillId="0" borderId="0" xfId="0" applyNumberFormat="1" applyFont="1" applyAlignment="1">
      <alignment horizontal="left"/>
    </xf>
    <xf numFmtId="169" fontId="9" fillId="0" borderId="0" xfId="0" applyNumberFormat="1" applyFont="1" applyAlignment="1">
      <alignment horizontal="center"/>
    </xf>
    <xf numFmtId="10" fontId="9" fillId="0" borderId="0" xfId="0" applyNumberFormat="1" applyFont="1" applyFill="1" applyAlignment="1">
      <alignment horizontal="right"/>
    </xf>
    <xf numFmtId="3" fontId="9" fillId="0" borderId="0" xfId="0" applyNumberFormat="1" applyFont="1" applyFill="1" applyAlignment="1">
      <alignment horizontal="right"/>
    </xf>
    <xf numFmtId="3" fontId="9" fillId="0" borderId="0" xfId="0" applyNumberFormat="1" applyFont="1" applyAlignment="1">
      <alignment horizontal="center"/>
    </xf>
    <xf numFmtId="9" fontId="9" fillId="0" borderId="0" xfId="0" applyNumberFormat="1" applyFont="1" applyAlignment="1"/>
    <xf numFmtId="166" fontId="9" fillId="0" borderId="0" xfId="0" applyNumberFormat="1" applyFont="1" applyAlignment="1"/>
    <xf numFmtId="170" fontId="9" fillId="0" borderId="0" xfId="0" applyNumberFormat="1" applyFont="1" applyAlignment="1"/>
    <xf numFmtId="0" fontId="5" fillId="0" borderId="0" xfId="0" applyNumberFormat="1" applyFont="1" applyFill="1" applyAlignment="1"/>
    <xf numFmtId="3" fontId="9" fillId="0" borderId="0" xfId="0" applyNumberFormat="1" applyFont="1" applyBorder="1" applyAlignment="1"/>
    <xf numFmtId="0" fontId="9" fillId="0" borderId="0" xfId="0" applyNumberFormat="1" applyFont="1" applyFill="1" applyAlignment="1"/>
    <xf numFmtId="0" fontId="9" fillId="0" borderId="0" xfId="0" applyFont="1" applyFill="1" applyAlignment="1"/>
    <xf numFmtId="3" fontId="9" fillId="0" borderId="0" xfId="0" applyNumberFormat="1" applyFont="1" applyFill="1" applyAlignment="1">
      <alignment horizontal="center"/>
    </xf>
    <xf numFmtId="0" fontId="9" fillId="0" borderId="0" xfId="0" applyNumberFormat="1" applyFont="1" applyFill="1" applyAlignment="1">
      <alignment horizontal="center"/>
    </xf>
    <xf numFmtId="3" fontId="9" fillId="0" borderId="0" xfId="0" quotePrefix="1" applyNumberFormat="1" applyFont="1" applyAlignment="1">
      <alignment horizontal="right"/>
    </xf>
    <xf numFmtId="0" fontId="7" fillId="0" borderId="0" xfId="0" applyNumberFormat="1" applyFont="1" applyAlignment="1">
      <alignment horizontal="center"/>
    </xf>
    <xf numFmtId="0" fontId="7" fillId="0" borderId="0" xfId="0" applyFont="1" applyAlignment="1"/>
    <xf numFmtId="0" fontId="16" fillId="0" borderId="0" xfId="0" applyNumberFormat="1" applyFont="1" applyFill="1"/>
    <xf numFmtId="0" fontId="12" fillId="0" borderId="0" xfId="0" applyNumberFormat="1" applyFont="1" applyFill="1" applyAlignment="1"/>
    <xf numFmtId="3" fontId="9" fillId="0" borderId="11" xfId="0" applyNumberFormat="1" applyFont="1" applyBorder="1" applyAlignment="1"/>
    <xf numFmtId="0" fontId="9" fillId="0" borderId="0" xfId="0" applyFont="1"/>
    <xf numFmtId="0" fontId="9" fillId="0" borderId="0" xfId="0" applyFont="1" applyBorder="1" applyAlignment="1"/>
    <xf numFmtId="173" fontId="5" fillId="0" borderId="0" xfId="52" applyNumberFormat="1" applyFont="1" applyAlignment="1"/>
    <xf numFmtId="0" fontId="5" fillId="0" borderId="11" xfId="0" applyNumberFormat="1" applyFont="1" applyFill="1" applyBorder="1" applyAlignment="1"/>
    <xf numFmtId="3" fontId="5" fillId="0" borderId="12" xfId="0" applyNumberFormat="1" applyFont="1" applyBorder="1" applyAlignment="1"/>
    <xf numFmtId="3" fontId="9" fillId="0" borderId="0" xfId="0" applyNumberFormat="1" applyFont="1" applyFill="1" applyBorder="1" applyAlignment="1"/>
    <xf numFmtId="0" fontId="9" fillId="0" borderId="0" xfId="0" applyNumberFormat="1" applyFont="1" applyFill="1" applyBorder="1" applyAlignment="1"/>
    <xf numFmtId="0" fontId="9" fillId="0" borderId="11" xfId="0" applyNumberFormat="1" applyFont="1" applyFill="1" applyBorder="1" applyAlignment="1"/>
    <xf numFmtId="0" fontId="7" fillId="0" borderId="0" xfId="0" applyFont="1"/>
    <xf numFmtId="0" fontId="7" fillId="0" borderId="0" xfId="0" applyNumberFormat="1" applyFont="1" applyAlignment="1">
      <alignment horizontal="right"/>
    </xf>
    <xf numFmtId="0" fontId="7" fillId="0" borderId="0" xfId="0" applyNumberFormat="1" applyFont="1" applyAlignment="1">
      <alignment horizontal="left"/>
    </xf>
    <xf numFmtId="0" fontId="7" fillId="0" borderId="0" xfId="0" applyNumberFormat="1" applyFont="1" applyFill="1" applyAlignment="1">
      <alignment horizontal="right"/>
    </xf>
    <xf numFmtId="0" fontId="7" fillId="0" borderId="0" xfId="0" applyNumberFormat="1" applyFont="1" applyFill="1" applyAlignment="1">
      <alignment horizontal="left"/>
    </xf>
    <xf numFmtId="0" fontId="7" fillId="0" borderId="0" xfId="0" applyFont="1" applyFill="1" applyAlignment="1"/>
    <xf numFmtId="0" fontId="7" fillId="0" borderId="0" xfId="0" applyFont="1" applyFill="1"/>
    <xf numFmtId="0" fontId="7" fillId="0" borderId="11" xfId="0" applyNumberFormat="1" applyFont="1" applyFill="1" applyBorder="1" applyAlignment="1">
      <alignment horizontal="left"/>
    </xf>
    <xf numFmtId="0" fontId="7" fillId="0" borderId="11" xfId="0" applyFont="1" applyFill="1" applyBorder="1" applyAlignment="1"/>
    <xf numFmtId="0" fontId="7" fillId="0" borderId="11" xfId="0" applyFont="1" applyBorder="1"/>
    <xf numFmtId="0" fontId="7" fillId="0" borderId="11" xfId="0" applyFont="1" applyFill="1" applyBorder="1"/>
    <xf numFmtId="0" fontId="7" fillId="0" borderId="11" xfId="0" applyFont="1" applyBorder="1" applyAlignment="1"/>
    <xf numFmtId="3" fontId="18" fillId="0" borderId="0" xfId="0" applyNumberFormat="1" applyFont="1" applyAlignment="1">
      <alignment horizontal="right"/>
    </xf>
    <xf numFmtId="10" fontId="7" fillId="0" borderId="0" xfId="0" applyNumberFormat="1" applyFont="1" applyFill="1" applyAlignment="1">
      <alignment horizontal="right"/>
    </xf>
    <xf numFmtId="0" fontId="7" fillId="0" borderId="0" xfId="0" applyFont="1" applyBorder="1" applyAlignment="1"/>
    <xf numFmtId="173" fontId="7" fillId="0" borderId="0" xfId="0" applyNumberFormat="1" applyFont="1" applyAlignment="1">
      <alignment horizontal="right"/>
    </xf>
    <xf numFmtId="10" fontId="7" fillId="0" borderId="0" xfId="0" applyNumberFormat="1" applyFont="1" applyAlignment="1">
      <alignment horizontal="right"/>
    </xf>
    <xf numFmtId="3" fontId="19" fillId="0" borderId="0" xfId="0" applyNumberFormat="1" applyFont="1" applyBorder="1" applyAlignment="1">
      <alignment horizontal="right"/>
    </xf>
    <xf numFmtId="0" fontId="7" fillId="0" borderId="0" xfId="0" applyFont="1" applyFill="1" applyAlignment="1">
      <alignment horizontal="left"/>
    </xf>
    <xf numFmtId="0" fontId="19" fillId="0" borderId="0" xfId="0" applyNumberFormat="1" applyFont="1" applyFill="1" applyAlignment="1">
      <alignment horizontal="left"/>
    </xf>
    <xf numFmtId="0" fontId="7" fillId="0" borderId="0" xfId="0" applyFont="1" applyAlignment="1">
      <alignment horizontal="left"/>
    </xf>
    <xf numFmtId="3" fontId="7" fillId="0" borderId="11" xfId="0" applyNumberFormat="1" applyFont="1" applyBorder="1" applyAlignment="1">
      <alignment horizontal="right"/>
    </xf>
    <xf numFmtId="0" fontId="13" fillId="0" borderId="0" xfId="0" applyFont="1"/>
    <xf numFmtId="3" fontId="20" fillId="0" borderId="11" xfId="0" applyNumberFormat="1" applyFont="1" applyBorder="1" applyAlignment="1">
      <alignment horizontal="right"/>
    </xf>
    <xf numFmtId="0" fontId="7" fillId="0" borderId="0" xfId="0" applyFont="1" applyAlignment="1">
      <alignment horizontal="right"/>
    </xf>
    <xf numFmtId="173" fontId="18" fillId="0" borderId="0" xfId="0" applyNumberFormat="1" applyFont="1" applyAlignment="1">
      <alignment horizontal="right"/>
    </xf>
    <xf numFmtId="166" fontId="5" fillId="0" borderId="0" xfId="0" applyNumberFormat="1" applyFont="1" applyAlignment="1"/>
    <xf numFmtId="0" fontId="7" fillId="0" borderId="0" xfId="0" applyNumberFormat="1" applyFont="1" applyFill="1" applyAlignment="1">
      <alignment horizontal="center"/>
    </xf>
    <xf numFmtId="0" fontId="7" fillId="0" borderId="0" xfId="0" applyNumberFormat="1" applyFont="1" applyBorder="1" applyAlignment="1">
      <alignment horizontal="center"/>
    </xf>
    <xf numFmtId="0" fontId="7" fillId="0" borderId="0" xfId="0" applyNumberFormat="1" applyFont="1" applyBorder="1" applyAlignment="1">
      <alignment horizontal="left"/>
    </xf>
    <xf numFmtId="0" fontId="7" fillId="0" borderId="0" xfId="0" applyFont="1" applyFill="1" applyBorder="1" applyAlignment="1"/>
    <xf numFmtId="3" fontId="18" fillId="0" borderId="0" xfId="0" applyNumberFormat="1" applyFont="1" applyBorder="1" applyAlignment="1">
      <alignment horizontal="right"/>
    </xf>
    <xf numFmtId="0" fontId="7" fillId="0" borderId="0" xfId="0" applyFont="1" applyBorder="1"/>
    <xf numFmtId="3" fontId="18" fillId="0" borderId="11" xfId="0" applyNumberFormat="1" applyFont="1" applyBorder="1" applyAlignment="1">
      <alignment horizontal="right"/>
    </xf>
    <xf numFmtId="0" fontId="5" fillId="0" borderId="0" xfId="0" applyNumberFormat="1" applyFont="1" applyBorder="1" applyAlignment="1"/>
    <xf numFmtId="3" fontId="5" fillId="0" borderId="0" xfId="0" applyNumberFormat="1" applyFont="1" applyBorder="1" applyAlignment="1"/>
    <xf numFmtId="3" fontId="5" fillId="0" borderId="0" xfId="0" quotePrefix="1" applyNumberFormat="1" applyFont="1" applyBorder="1" applyAlignment="1">
      <alignment horizontal="right"/>
    </xf>
    <xf numFmtId="3" fontId="7" fillId="0" borderId="0" xfId="0" applyNumberFormat="1" applyFont="1"/>
    <xf numFmtId="0" fontId="23" fillId="26" borderId="0" xfId="0" applyFont="1" applyFill="1" applyBorder="1" applyAlignment="1"/>
    <xf numFmtId="0" fontId="23" fillId="26" borderId="0" xfId="0" applyFont="1" applyFill="1" applyBorder="1" applyAlignment="1">
      <alignment horizontal="left"/>
    </xf>
    <xf numFmtId="0" fontId="7" fillId="0" borderId="0" xfId="0" applyFont="1" applyAlignment="1">
      <alignment horizontal="center"/>
    </xf>
    <xf numFmtId="0" fontId="7" fillId="0" borderId="0" xfId="0" applyFont="1" applyFill="1" applyAlignment="1">
      <alignment horizontal="center"/>
    </xf>
    <xf numFmtId="0" fontId="19" fillId="0" borderId="14" xfId="0" applyNumberFormat="1" applyFont="1" applyFill="1" applyBorder="1" applyAlignment="1">
      <alignment horizontal="left"/>
    </xf>
    <xf numFmtId="0" fontId="7" fillId="0" borderId="14" xfId="0" applyFont="1" applyFill="1" applyBorder="1" applyAlignment="1">
      <alignment horizontal="left"/>
    </xf>
    <xf numFmtId="0" fontId="7" fillId="0" borderId="14" xfId="0" applyNumberFormat="1" applyFont="1" applyBorder="1" applyAlignment="1">
      <alignment horizontal="left"/>
    </xf>
    <xf numFmtId="3" fontId="18" fillId="0" borderId="14" xfId="0" applyNumberFormat="1" applyFont="1" applyBorder="1" applyAlignment="1">
      <alignment horizontal="right"/>
    </xf>
    <xf numFmtId="0" fontId="19" fillId="0" borderId="0" xfId="0" applyNumberFormat="1" applyFont="1" applyFill="1" applyBorder="1" applyAlignment="1">
      <alignment horizontal="left"/>
    </xf>
    <xf numFmtId="0" fontId="7" fillId="0" borderId="0" xfId="0" applyFont="1" applyFill="1" applyBorder="1" applyAlignment="1">
      <alignment horizontal="left"/>
    </xf>
    <xf numFmtId="0" fontId="7" fillId="0" borderId="14" xfId="0" applyFont="1" applyBorder="1" applyAlignment="1"/>
    <xf numFmtId="173" fontId="7" fillId="0" borderId="14" xfId="0" applyNumberFormat="1" applyFont="1" applyBorder="1" applyAlignment="1">
      <alignment horizontal="right"/>
    </xf>
    <xf numFmtId="0" fontId="5" fillId="0" borderId="0" xfId="0" applyNumberFormat="1" applyFont="1" applyAlignment="1">
      <alignment horizontal="left"/>
    </xf>
    <xf numFmtId="0" fontId="12" fillId="0"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Border="1"/>
    <xf numFmtId="0" fontId="5" fillId="0" borderId="12" xfId="0" applyFont="1" applyBorder="1" applyAlignment="1"/>
    <xf numFmtId="0" fontId="7" fillId="0" borderId="12" xfId="0" applyFont="1" applyBorder="1"/>
    <xf numFmtId="3" fontId="9" fillId="0" borderId="14" xfId="0" applyNumberFormat="1" applyFont="1" applyBorder="1" applyAlignment="1"/>
    <xf numFmtId="3" fontId="9" fillId="0" borderId="14" xfId="0" applyNumberFormat="1" applyFont="1" applyBorder="1" applyAlignment="1">
      <alignment horizontal="right"/>
    </xf>
    <xf numFmtId="3" fontId="9" fillId="0" borderId="14" xfId="0" applyNumberFormat="1" applyFont="1" applyFill="1" applyBorder="1" applyAlignment="1"/>
    <xf numFmtId="168" fontId="5" fillId="0" borderId="12" xfId="0" applyNumberFormat="1" applyFont="1" applyBorder="1" applyAlignment="1">
      <alignment horizontal="left"/>
    </xf>
    <xf numFmtId="169" fontId="5" fillId="0" borderId="12" xfId="0" applyNumberFormat="1" applyFont="1" applyBorder="1" applyAlignment="1">
      <alignment horizontal="center"/>
    </xf>
    <xf numFmtId="0" fontId="7" fillId="0" borderId="0" xfId="0" applyFont="1" applyFill="1" applyBorder="1" applyAlignment="1">
      <alignment horizontal="center" wrapText="1"/>
    </xf>
    <xf numFmtId="0" fontId="7" fillId="26" borderId="0" xfId="0" applyFont="1" applyFill="1" applyBorder="1" applyAlignment="1"/>
    <xf numFmtId="0" fontId="7" fillId="26" borderId="0" xfId="0" applyFont="1" applyFill="1" applyBorder="1"/>
    <xf numFmtId="0" fontId="7" fillId="0" borderId="12" xfId="0" applyFont="1" applyFill="1" applyBorder="1" applyAlignment="1"/>
    <xf numFmtId="0" fontId="7" fillId="0" borderId="12" xfId="0" applyFont="1" applyBorder="1" applyAlignment="1"/>
    <xf numFmtId="0" fontId="22" fillId="0" borderId="0" xfId="0" applyFont="1" applyFill="1" applyBorder="1" applyAlignment="1">
      <alignment horizontal="center"/>
    </xf>
    <xf numFmtId="0" fontId="24" fillId="26" borderId="0" xfId="0" applyFont="1" applyFill="1" applyAlignment="1">
      <alignment horizontal="left"/>
    </xf>
    <xf numFmtId="0" fontId="24" fillId="26" borderId="0" xfId="0" applyFont="1" applyFill="1" applyAlignment="1"/>
    <xf numFmtId="0" fontId="20" fillId="26" borderId="0" xfId="0" applyNumberFormat="1" applyFont="1" applyFill="1" applyAlignment="1">
      <alignment horizontal="left"/>
    </xf>
    <xf numFmtId="0" fontId="7" fillId="26" borderId="0" xfId="0" applyFont="1" applyFill="1" applyAlignment="1"/>
    <xf numFmtId="0" fontId="7" fillId="26" borderId="0" xfId="0" applyFont="1" applyFill="1"/>
    <xf numFmtId="0" fontId="7" fillId="26" borderId="0" xfId="0" applyFont="1" applyFill="1" applyBorder="1" applyAlignment="1">
      <alignment horizontal="center" wrapText="1"/>
    </xf>
    <xf numFmtId="0" fontId="7" fillId="0" borderId="0" xfId="0" applyNumberFormat="1" applyFont="1" applyBorder="1"/>
    <xf numFmtId="0" fontId="5" fillId="0" borderId="0" xfId="0" applyFont="1" applyBorder="1" applyAlignment="1"/>
    <xf numFmtId="173" fontId="7" fillId="0" borderId="0" xfId="0" applyNumberFormat="1" applyFont="1" applyBorder="1" applyAlignment="1">
      <alignment horizontal="right"/>
    </xf>
    <xf numFmtId="0" fontId="19" fillId="0" borderId="0" xfId="0" applyFont="1" applyAlignment="1"/>
    <xf numFmtId="37" fontId="20" fillId="0" borderId="0" xfId="0" applyNumberFormat="1" applyFont="1" applyBorder="1" applyAlignment="1">
      <alignment horizontal="right"/>
    </xf>
    <xf numFmtId="3" fontId="5" fillId="0" borderId="0" xfId="0" applyNumberFormat="1" applyFont="1" applyFill="1" applyBorder="1" applyAlignment="1"/>
    <xf numFmtId="169" fontId="5" fillId="0" borderId="12" xfId="0" applyNumberFormat="1" applyFont="1" applyBorder="1" applyAlignment="1"/>
    <xf numFmtId="168" fontId="5" fillId="0" borderId="0" xfId="0" applyNumberFormat="1" applyFont="1" applyBorder="1" applyAlignment="1">
      <alignment horizontal="left"/>
    </xf>
    <xf numFmtId="174" fontId="9" fillId="0" borderId="0" xfId="52" applyNumberFormat="1" applyFont="1" applyFill="1" applyAlignment="1">
      <alignment horizontal="right"/>
    </xf>
    <xf numFmtId="43" fontId="7" fillId="0" borderId="0" xfId="0" applyNumberFormat="1" applyFont="1"/>
    <xf numFmtId="175" fontId="7" fillId="0" borderId="0" xfId="52" applyNumberFormat="1" applyFont="1"/>
    <xf numFmtId="43" fontId="7" fillId="0" borderId="0" xfId="28" applyFont="1"/>
    <xf numFmtId="0" fontId="5" fillId="0" borderId="11" xfId="0" applyNumberFormat="1" applyFont="1" applyBorder="1" applyAlignment="1">
      <alignment horizontal="left"/>
    </xf>
    <xf numFmtId="0" fontId="5" fillId="0" borderId="11" xfId="0" applyFont="1" applyBorder="1" applyAlignment="1"/>
    <xf numFmtId="37" fontId="19" fillId="0" borderId="0" xfId="0" applyNumberFormat="1" applyFont="1" applyBorder="1" applyAlignment="1">
      <alignment horizontal="left"/>
    </xf>
    <xf numFmtId="0" fontId="7" fillId="26" borderId="0" xfId="0" applyNumberFormat="1" applyFont="1" applyFill="1" applyAlignment="1">
      <alignment horizontal="center"/>
    </xf>
    <xf numFmtId="0" fontId="23" fillId="26" borderId="0" xfId="0" applyNumberFormat="1" applyFont="1" applyFill="1" applyAlignment="1">
      <alignment horizontal="left"/>
    </xf>
    <xf numFmtId="0" fontId="13" fillId="0" borderId="0" xfId="0" applyFont="1" applyFill="1" applyBorder="1"/>
    <xf numFmtId="0" fontId="6" fillId="0" borderId="0" xfId="0" applyFont="1"/>
    <xf numFmtId="0" fontId="25" fillId="0" borderId="15" xfId="0" applyNumberFormat="1" applyFont="1" applyBorder="1" applyAlignment="1">
      <alignment horizontal="center"/>
    </xf>
    <xf numFmtId="0" fontId="25" fillId="0" borderId="15" xfId="0" applyFont="1" applyBorder="1" applyAlignment="1"/>
    <xf numFmtId="164" fontId="7" fillId="0" borderId="0" xfId="28" applyNumberFormat="1" applyFont="1"/>
    <xf numFmtId="3" fontId="18" fillId="0" borderId="0" xfId="0" applyNumberFormat="1" applyFont="1" applyFill="1" applyAlignment="1">
      <alignment horizontal="right"/>
    </xf>
    <xf numFmtId="0" fontId="7" fillId="0" borderId="14" xfId="0" applyNumberFormat="1" applyFont="1" applyFill="1" applyBorder="1" applyAlignment="1">
      <alignment horizontal="left"/>
    </xf>
    <xf numFmtId="0" fontId="19" fillId="0" borderId="0" xfId="0" applyFont="1" applyBorder="1" applyAlignment="1"/>
    <xf numFmtId="0" fontId="17" fillId="0" borderId="0" xfId="0" applyNumberFormat="1" applyFont="1" applyBorder="1" applyAlignment="1">
      <alignment horizontal="center"/>
    </xf>
    <xf numFmtId="0" fontId="5" fillId="0" borderId="0" xfId="0" applyNumberFormat="1" applyFont="1" applyBorder="1" applyAlignment="1">
      <alignment horizontal="left"/>
    </xf>
    <xf numFmtId="0" fontId="9" fillId="0" borderId="0" xfId="0" applyNumberFormat="1" applyFont="1" applyBorder="1" applyAlignment="1">
      <alignment horizontal="left"/>
    </xf>
    <xf numFmtId="3" fontId="9" fillId="0" borderId="0" xfId="0" applyNumberFormat="1" applyFont="1" applyAlignment="1">
      <alignment horizontal="left"/>
    </xf>
    <xf numFmtId="164" fontId="9" fillId="0" borderId="0" xfId="28" applyNumberFormat="1" applyFont="1" applyFill="1" applyAlignment="1"/>
    <xf numFmtId="164" fontId="5" fillId="0" borderId="12" xfId="28" applyNumberFormat="1" applyFont="1" applyFill="1" applyBorder="1" applyAlignment="1">
      <alignment horizontal="right"/>
    </xf>
    <xf numFmtId="0" fontId="7" fillId="0" borderId="14" xfId="0" applyNumberFormat="1" applyFont="1" applyBorder="1" applyAlignment="1">
      <alignment horizontal="center"/>
    </xf>
    <xf numFmtId="0" fontId="9" fillId="0" borderId="14" xfId="0" applyNumberFormat="1" applyFont="1" applyBorder="1" applyAlignment="1">
      <alignment horizontal="left"/>
    </xf>
    <xf numFmtId="0" fontId="9" fillId="0" borderId="14" xfId="0" applyNumberFormat="1" applyFont="1" applyBorder="1" applyAlignment="1"/>
    <xf numFmtId="166" fontId="9" fillId="0" borderId="14" xfId="0" applyNumberFormat="1" applyFont="1" applyBorder="1" applyAlignment="1"/>
    <xf numFmtId="0" fontId="12" fillId="0" borderId="0" xfId="0" applyFont="1" applyFill="1" applyAlignment="1">
      <alignment horizontal="center"/>
    </xf>
    <xf numFmtId="0" fontId="20" fillId="0" borderId="0" xfId="0" applyNumberFormat="1" applyFont="1" applyFill="1" applyBorder="1" applyAlignment="1">
      <alignment horizontal="center"/>
    </xf>
    <xf numFmtId="0" fontId="20" fillId="26" borderId="0" xfId="0" applyNumberFormat="1" applyFont="1" applyFill="1" applyBorder="1" applyAlignment="1">
      <alignment horizontal="center"/>
    </xf>
    <xf numFmtId="0" fontId="7" fillId="0" borderId="0" xfId="0" applyFont="1" applyBorder="1" applyAlignment="1">
      <alignment horizontal="center"/>
    </xf>
    <xf numFmtId="0" fontId="10" fillId="0" borderId="0" xfId="0" applyFont="1" applyFill="1" applyAlignment="1">
      <alignment horizontal="center"/>
    </xf>
    <xf numFmtId="0" fontId="9" fillId="0" borderId="11" xfId="0" applyFont="1" applyFill="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5" fillId="0" borderId="12" xfId="0" applyFont="1" applyBorder="1" applyAlignment="1">
      <alignment horizontal="center"/>
    </xf>
    <xf numFmtId="0" fontId="7" fillId="0" borderId="11" xfId="0" applyNumberFormat="1" applyFont="1" applyBorder="1" applyAlignment="1">
      <alignment horizontal="center"/>
    </xf>
    <xf numFmtId="0" fontId="7" fillId="0" borderId="14" xfId="0" applyNumberFormat="1" applyFont="1" applyFill="1" applyBorder="1" applyAlignment="1">
      <alignment horizontal="center"/>
    </xf>
    <xf numFmtId="0" fontId="20" fillId="26" borderId="0" xfId="0" applyNumberFormat="1" applyFont="1" applyFill="1" applyAlignment="1">
      <alignment horizontal="center"/>
    </xf>
    <xf numFmtId="0" fontId="7" fillId="0" borderId="11" xfId="0" applyFont="1" applyFill="1" applyBorder="1" applyAlignment="1">
      <alignment horizontal="center"/>
    </xf>
    <xf numFmtId="0" fontId="7" fillId="0" borderId="14" xfId="0" applyFont="1" applyBorder="1" applyAlignment="1">
      <alignment horizontal="center"/>
    </xf>
    <xf numFmtId="0" fontId="7" fillId="0" borderId="0" xfId="0" applyNumberFormat="1" applyFont="1" applyFill="1" applyBorder="1" applyAlignment="1">
      <alignment horizontal="center"/>
    </xf>
    <xf numFmtId="0" fontId="21" fillId="0" borderId="0" xfId="0" applyFont="1" applyBorder="1" applyAlignment="1">
      <alignment horizontal="center"/>
    </xf>
    <xf numFmtId="3" fontId="9" fillId="26" borderId="0" xfId="0" applyNumberFormat="1" applyFont="1" applyFill="1" applyAlignment="1">
      <alignment horizontal="center"/>
    </xf>
    <xf numFmtId="0" fontId="7" fillId="0" borderId="14" xfId="0" applyFont="1" applyFill="1" applyBorder="1" applyAlignment="1"/>
    <xf numFmtId="0" fontId="10" fillId="0" borderId="0" xfId="0" applyFont="1" applyFill="1" applyBorder="1" applyAlignment="1">
      <alignment horizontal="center"/>
    </xf>
    <xf numFmtId="0" fontId="26" fillId="0" borderId="0" xfId="0" applyFont="1" applyBorder="1" applyAlignment="1"/>
    <xf numFmtId="0" fontId="27" fillId="0" borderId="0" xfId="0" applyFont="1" applyBorder="1" applyAlignment="1">
      <alignment horizontal="center"/>
    </xf>
    <xf numFmtId="37" fontId="26" fillId="0" borderId="0" xfId="0" applyNumberFormat="1" applyFont="1" applyBorder="1" applyAlignment="1">
      <alignment horizontal="left"/>
    </xf>
    <xf numFmtId="0" fontId="26" fillId="0" borderId="0" xfId="0" applyFont="1" applyFill="1" applyAlignment="1">
      <alignment horizontal="left"/>
    </xf>
    <xf numFmtId="0" fontId="26" fillId="0" borderId="0" xfId="0" applyNumberFormat="1" applyFont="1" applyFill="1"/>
    <xf numFmtId="0" fontId="26" fillId="0" borderId="0" xfId="0" applyFont="1" applyFill="1" applyAlignment="1"/>
    <xf numFmtId="0" fontId="10" fillId="0" borderId="11" xfId="0" applyFont="1" applyFill="1" applyBorder="1" applyAlignment="1"/>
    <xf numFmtId="0" fontId="10" fillId="0" borderId="14" xfId="0" applyFont="1" applyFill="1" applyBorder="1" applyAlignment="1"/>
    <xf numFmtId="0" fontId="10" fillId="0" borderId="14" xfId="0" applyFont="1" applyFill="1" applyBorder="1" applyAlignment="1">
      <alignment horizontal="center"/>
    </xf>
    <xf numFmtId="171" fontId="19" fillId="0" borderId="0" xfId="52" applyNumberFormat="1" applyFont="1" applyAlignment="1">
      <alignment horizontal="right"/>
    </xf>
    <xf numFmtId="0" fontId="10" fillId="0" borderId="11" xfId="0" applyNumberFormat="1" applyFont="1" applyFill="1" applyBorder="1" applyAlignment="1">
      <alignment horizontal="center"/>
    </xf>
    <xf numFmtId="3" fontId="9" fillId="0" borderId="14"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Alignment="1">
      <alignment horizontal="left"/>
    </xf>
    <xf numFmtId="0" fontId="25" fillId="0" borderId="0" xfId="0" applyNumberFormat="1" applyFont="1" applyBorder="1" applyAlignment="1">
      <alignment horizontal="center"/>
    </xf>
    <xf numFmtId="0" fontId="25" fillId="0" borderId="0" xfId="0" applyFont="1" applyBorder="1" applyAlignment="1"/>
    <xf numFmtId="0" fontId="26" fillId="0" borderId="0" xfId="0" applyFont="1" applyAlignment="1"/>
    <xf numFmtId="10" fontId="9" fillId="0" borderId="0" xfId="52" applyNumberFormat="1" applyFont="1" applyFill="1" applyAlignment="1"/>
    <xf numFmtId="10" fontId="11" fillId="0" borderId="0" xfId="0" applyNumberFormat="1" applyFont="1" applyFill="1" applyAlignment="1">
      <alignment horizontal="right"/>
    </xf>
    <xf numFmtId="3" fontId="12" fillId="0" borderId="0" xfId="0" applyNumberFormat="1" applyFont="1" applyBorder="1" applyAlignment="1"/>
    <xf numFmtId="3" fontId="29" fillId="0" borderId="0" xfId="0" applyNumberFormat="1" applyFont="1" applyBorder="1" applyAlignment="1">
      <alignment horizontal="right"/>
    </xf>
    <xf numFmtId="3" fontId="21" fillId="0" borderId="0" xfId="0" applyNumberFormat="1" applyFont="1" applyBorder="1" applyAlignment="1">
      <alignment horizontal="right"/>
    </xf>
    <xf numFmtId="0" fontId="12" fillId="0" borderId="0" xfId="0" applyNumberFormat="1" applyFont="1" applyFill="1" applyBorder="1" applyAlignment="1">
      <alignment horizontal="center"/>
    </xf>
    <xf numFmtId="0" fontId="0" fillId="25" borderId="0" xfId="0" applyFill="1"/>
    <xf numFmtId="0" fontId="30"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5" fillId="0" borderId="0" xfId="0" applyFont="1" applyFill="1"/>
    <xf numFmtId="0" fontId="0" fillId="0" borderId="0" xfId="0" applyAlignment="1"/>
    <xf numFmtId="164" fontId="3" fillId="0" borderId="0" xfId="28" applyNumberFormat="1" applyAlignment="1"/>
    <xf numFmtId="0" fontId="30" fillId="0" borderId="0" xfId="0" applyFont="1" applyFill="1" applyAlignment="1">
      <alignment horizontal="center"/>
    </xf>
    <xf numFmtId="0" fontId="34" fillId="0" borderId="0" xfId="0" applyFont="1"/>
    <xf numFmtId="0" fontId="34" fillId="0" borderId="0" xfId="0" applyFont="1" applyBorder="1"/>
    <xf numFmtId="0" fontId="33" fillId="0" borderId="0" xfId="0" applyFont="1" applyBorder="1"/>
    <xf numFmtId="0" fontId="30" fillId="0" borderId="0" xfId="0" applyFont="1" applyAlignment="1">
      <alignment horizontal="center"/>
    </xf>
    <xf numFmtId="0" fontId="0" fillId="0" borderId="0" xfId="0" applyAlignment="1">
      <alignment horizontal="right"/>
    </xf>
    <xf numFmtId="0" fontId="30" fillId="0" borderId="0" xfId="0" applyFont="1" applyFill="1" applyAlignment="1">
      <alignment horizontal="right"/>
    </xf>
    <xf numFmtId="0" fontId="0" fillId="0" borderId="0" xfId="0" applyAlignment="1">
      <alignment horizontal="right" wrapText="1"/>
    </xf>
    <xf numFmtId="0" fontId="14" fillId="0" borderId="0" xfId="0" applyFont="1"/>
    <xf numFmtId="0" fontId="9" fillId="0" borderId="0" xfId="0" applyFont="1" applyAlignment="1">
      <alignment horizontal="left"/>
    </xf>
    <xf numFmtId="0" fontId="30" fillId="0" borderId="0" xfId="0" applyFont="1" applyBorder="1" applyAlignment="1">
      <alignment horizontal="center"/>
    </xf>
    <xf numFmtId="0" fontId="36" fillId="0" borderId="0" xfId="0" applyFont="1" applyAlignment="1">
      <alignment horizontal="center"/>
    </xf>
    <xf numFmtId="0" fontId="14" fillId="0" borderId="0" xfId="0" applyFont="1" applyFill="1"/>
    <xf numFmtId="3" fontId="7" fillId="0" borderId="0" xfId="0" applyNumberFormat="1" applyFont="1" applyFill="1" applyBorder="1" applyAlignment="1">
      <alignment horizontal="right"/>
    </xf>
    <xf numFmtId="0" fontId="9" fillId="0" borderId="14" xfId="0" applyFont="1" applyBorder="1" applyAlignment="1"/>
    <xf numFmtId="165" fontId="9" fillId="0" borderId="14" xfId="47" applyFont="1" applyBorder="1" applyAlignment="1">
      <alignment vertical="center"/>
    </xf>
    <xf numFmtId="0" fontId="28" fillId="0" borderId="0" xfId="0" applyFont="1" applyFill="1" applyBorder="1" applyAlignment="1">
      <alignment horizontal="left"/>
    </xf>
    <xf numFmtId="0" fontId="20" fillId="0" borderId="0" xfId="0" applyFont="1" applyFill="1" applyBorder="1" applyAlignment="1"/>
    <xf numFmtId="0" fontId="13" fillId="0" borderId="0" xfId="0" applyFont="1" applyFill="1" applyBorder="1" applyAlignment="1"/>
    <xf numFmtId="0" fontId="5" fillId="0" borderId="0" xfId="0" applyFont="1" applyFill="1" applyBorder="1" applyAlignment="1">
      <alignment horizontal="center" wrapText="1"/>
    </xf>
    <xf numFmtId="0" fontId="13" fillId="0" borderId="0" xfId="0" applyFont="1" applyFill="1" applyBorder="1" applyAlignment="1">
      <alignment horizontal="center" wrapText="1"/>
    </xf>
    <xf numFmtId="0" fontId="13" fillId="0" borderId="0" xfId="0" applyFont="1" applyFill="1"/>
    <xf numFmtId="0" fontId="7" fillId="0" borderId="0" xfId="0" applyFont="1" applyAlignment="1">
      <alignment wrapText="1"/>
    </xf>
    <xf numFmtId="0" fontId="7" fillId="25" borderId="0" xfId="0" applyFont="1" applyFill="1"/>
    <xf numFmtId="0" fontId="7" fillId="0" borderId="14" xfId="0" applyFont="1" applyBorder="1"/>
    <xf numFmtId="10" fontId="7" fillId="0" borderId="0" xfId="52" applyNumberFormat="1" applyFont="1" applyFill="1"/>
    <xf numFmtId="43" fontId="0" fillId="0" borderId="0" xfId="0" applyNumberFormat="1"/>
    <xf numFmtId="0" fontId="0" fillId="0" borderId="17" xfId="0" applyBorder="1"/>
    <xf numFmtId="0" fontId="0" fillId="0" borderId="0" xfId="0" applyBorder="1"/>
    <xf numFmtId="0" fontId="0" fillId="0" borderId="18" xfId="0" applyBorder="1"/>
    <xf numFmtId="0" fontId="0" fillId="0" borderId="9" xfId="0" applyBorder="1"/>
    <xf numFmtId="0" fontId="0" fillId="0" borderId="19" xfId="0" applyBorder="1"/>
    <xf numFmtId="0" fontId="4" fillId="0" borderId="0" xfId="0" applyFont="1" applyAlignment="1">
      <alignment horizontal="left"/>
    </xf>
    <xf numFmtId="0" fontId="7" fillId="25" borderId="14" xfId="0" applyFont="1" applyFill="1" applyBorder="1"/>
    <xf numFmtId="170" fontId="26" fillId="0" borderId="0" xfId="48" applyFont="1" applyFill="1" applyAlignment="1" applyProtection="1">
      <protection locked="0"/>
    </xf>
    <xf numFmtId="3" fontId="19" fillId="25" borderId="0" xfId="0" applyNumberFormat="1" applyFont="1" applyFill="1" applyAlignment="1">
      <alignment horizontal="right"/>
    </xf>
    <xf numFmtId="10" fontId="16" fillId="0" borderId="0" xfId="0" applyNumberFormat="1" applyFont="1" applyFill="1"/>
    <xf numFmtId="0" fontId="35" fillId="0" borderId="0" xfId="0" applyFont="1" applyFill="1" applyAlignment="1">
      <alignment horizontal="center"/>
    </xf>
    <xf numFmtId="0" fontId="37" fillId="0" borderId="0" xfId="0" applyFont="1"/>
    <xf numFmtId="0" fontId="7" fillId="0" borderId="14" xfId="0" applyFont="1" applyFill="1" applyBorder="1" applyAlignment="1">
      <alignment horizontal="center"/>
    </xf>
    <xf numFmtId="0" fontId="15" fillId="0" borderId="0" xfId="0" applyNumberFormat="1" applyFont="1" applyFill="1" applyBorder="1" applyAlignment="1">
      <alignment horizontal="left"/>
    </xf>
    <xf numFmtId="0" fontId="38" fillId="0" borderId="0" xfId="0" applyFont="1" applyBorder="1" applyAlignment="1">
      <alignment horizontal="center"/>
    </xf>
    <xf numFmtId="0" fontId="38" fillId="0" borderId="0" xfId="0" applyNumberFormat="1" applyFont="1" applyBorder="1" applyAlignment="1">
      <alignment horizontal="left"/>
    </xf>
    <xf numFmtId="0" fontId="26" fillId="0" borderId="0" xfId="0" applyFont="1" applyFill="1" applyBorder="1"/>
    <xf numFmtId="0" fontId="26" fillId="0" borderId="0" xfId="0" applyFont="1" applyBorder="1" applyAlignment="1">
      <alignment horizontal="center"/>
    </xf>
    <xf numFmtId="0" fontId="41" fillId="0" borderId="0" xfId="0" applyFont="1" applyFill="1" applyBorder="1" applyAlignment="1">
      <alignment horizontal="center"/>
    </xf>
    <xf numFmtId="0" fontId="26" fillId="0" borderId="0" xfId="0" applyFont="1" applyFill="1" applyBorder="1" applyAlignment="1"/>
    <xf numFmtId="3" fontId="26" fillId="0" borderId="0" xfId="0" applyNumberFormat="1" applyFont="1" applyBorder="1" applyAlignment="1">
      <alignment horizontal="center"/>
    </xf>
    <xf numFmtId="0" fontId="40" fillId="0" borderId="0" xfId="0" applyNumberFormat="1" applyFont="1" applyFill="1" applyBorder="1" applyAlignment="1">
      <alignment horizontal="left"/>
    </xf>
    <xf numFmtId="3" fontId="26" fillId="0" borderId="0" xfId="0" applyNumberFormat="1" applyFont="1" applyFill="1" applyBorder="1" applyAlignment="1"/>
    <xf numFmtId="0" fontId="26" fillId="0" borderId="0" xfId="0" applyNumberFormat="1" applyFont="1" applyFill="1" applyBorder="1" applyAlignment="1"/>
    <xf numFmtId="0" fontId="41" fillId="0" borderId="0" xfId="0" applyFont="1" applyFill="1" applyBorder="1"/>
    <xf numFmtId="3" fontId="41" fillId="0" borderId="0" xfId="0" applyNumberFormat="1" applyFont="1" applyFill="1" applyBorder="1" applyAlignment="1">
      <alignment horizontal="center"/>
    </xf>
    <xf numFmtId="0" fontId="26" fillId="0" borderId="0" xfId="0" applyFont="1" applyFill="1" applyBorder="1" applyAlignment="1">
      <alignment horizontal="left"/>
    </xf>
    <xf numFmtId="0" fontId="26" fillId="0" borderId="0" xfId="0" applyNumberFormat="1" applyFont="1" applyBorder="1" applyAlignment="1">
      <alignment horizontal="center"/>
    </xf>
    <xf numFmtId="0" fontId="40" fillId="0" borderId="0" xfId="0" applyFont="1" applyBorder="1" applyAlignment="1">
      <alignment horizontal="left"/>
    </xf>
    <xf numFmtId="0" fontId="26" fillId="0" borderId="0" xfId="0" applyNumberFormat="1" applyFont="1" applyFill="1" applyBorder="1" applyAlignment="1">
      <alignment horizontal="left"/>
    </xf>
    <xf numFmtId="0" fontId="26" fillId="0" borderId="0" xfId="0" applyNumberFormat="1" applyFont="1" applyBorder="1" applyAlignment="1">
      <alignment horizontal="left"/>
    </xf>
    <xf numFmtId="168" fontId="40" fillId="0" borderId="0" xfId="0" applyNumberFormat="1" applyFont="1" applyBorder="1" applyAlignment="1">
      <alignment horizontal="left"/>
    </xf>
    <xf numFmtId="0" fontId="26" fillId="0" borderId="0" xfId="0" applyFont="1" applyBorder="1"/>
    <xf numFmtId="0" fontId="42" fillId="0" borderId="0" xfId="0" applyNumberFormat="1" applyFont="1" applyBorder="1" applyAlignment="1">
      <alignment horizontal="center"/>
    </xf>
    <xf numFmtId="0" fontId="40" fillId="0" borderId="0" xfId="0" applyNumberFormat="1" applyFont="1" applyBorder="1" applyAlignment="1">
      <alignment horizontal="left"/>
    </xf>
    <xf numFmtId="0" fontId="42" fillId="0" borderId="0" xfId="0" applyNumberFormat="1" applyFont="1" applyFill="1" applyBorder="1" applyAlignment="1"/>
    <xf numFmtId="0" fontId="42" fillId="0" borderId="0" xfId="0" applyFont="1" applyFill="1" applyBorder="1" applyAlignment="1"/>
    <xf numFmtId="3" fontId="42" fillId="0" borderId="0" xfId="0" applyNumberFormat="1" applyFont="1" applyBorder="1" applyAlignment="1">
      <alignment horizontal="center"/>
    </xf>
    <xf numFmtId="0" fontId="26" fillId="0" borderId="0" xfId="0" applyNumberFormat="1" applyFont="1" applyFill="1" applyBorder="1" applyAlignment="1">
      <alignment horizontal="center"/>
    </xf>
    <xf numFmtId="0" fontId="40" fillId="0" borderId="0" xfId="0" applyNumberFormat="1" applyFont="1" applyFill="1" applyBorder="1" applyAlignment="1"/>
    <xf numFmtId="0" fontId="41" fillId="0" borderId="0" xfId="0" applyFont="1" applyBorder="1" applyAlignment="1">
      <alignment horizontal="center"/>
    </xf>
    <xf numFmtId="3" fontId="26" fillId="0" borderId="20" xfId="0" applyNumberFormat="1" applyFont="1" applyBorder="1" applyAlignment="1"/>
    <xf numFmtId="0" fontId="26" fillId="0" borderId="17" xfId="0" applyNumberFormat="1" applyFont="1" applyBorder="1" applyAlignment="1">
      <alignment horizontal="center"/>
    </xf>
    <xf numFmtId="0" fontId="26" fillId="0" borderId="17" xfId="0" applyFont="1" applyBorder="1" applyAlignment="1">
      <alignment horizontal="center"/>
    </xf>
    <xf numFmtId="0" fontId="26" fillId="0" borderId="20" xfId="0" applyFont="1" applyBorder="1"/>
    <xf numFmtId="0" fontId="26" fillId="0" borderId="20" xfId="0" applyFont="1" applyBorder="1" applyAlignment="1"/>
    <xf numFmtId="3" fontId="26" fillId="0" borderId="0" xfId="0" applyNumberFormat="1" applyFont="1" applyFill="1" applyBorder="1" applyAlignment="1">
      <alignment horizontal="center"/>
    </xf>
    <xf numFmtId="0" fontId="26" fillId="0" borderId="17" xfId="0" applyNumberFormat="1" applyFont="1" applyFill="1" applyBorder="1" applyAlignment="1">
      <alignment horizontal="center"/>
    </xf>
    <xf numFmtId="3" fontId="26" fillId="0" borderId="20" xfId="0" applyNumberFormat="1" applyFont="1" applyFill="1" applyBorder="1" applyAlignment="1"/>
    <xf numFmtId="0" fontId="26" fillId="0" borderId="17" xfId="0" applyFont="1" applyFill="1" applyBorder="1" applyAlignment="1">
      <alignment horizontal="center"/>
    </xf>
    <xf numFmtId="0" fontId="26" fillId="0" borderId="0" xfId="0" applyNumberFormat="1" applyFont="1" applyFill="1" applyBorder="1" applyAlignment="1">
      <alignment horizontal="right"/>
    </xf>
    <xf numFmtId="0" fontId="26" fillId="0" borderId="20" xfId="0" applyNumberFormat="1" applyFont="1" applyFill="1" applyBorder="1" applyAlignment="1">
      <alignment horizontal="left"/>
    </xf>
    <xf numFmtId="0" fontId="26" fillId="0" borderId="0" xfId="0" applyFont="1" applyBorder="1" applyAlignment="1">
      <alignment horizontal="left"/>
    </xf>
    <xf numFmtId="0" fontId="40" fillId="0" borderId="17" xfId="0" applyFont="1" applyBorder="1"/>
    <xf numFmtId="0" fontId="40" fillId="0" borderId="0" xfId="0" applyFont="1" applyBorder="1"/>
    <xf numFmtId="3" fontId="41" fillId="0" borderId="0" xfId="0" applyNumberFormat="1" applyFont="1" applyBorder="1" applyAlignment="1">
      <alignment horizontal="center"/>
    </xf>
    <xf numFmtId="0" fontId="26" fillId="0" borderId="20" xfId="0" applyFont="1" applyFill="1" applyBorder="1" applyAlignment="1"/>
    <xf numFmtId="0" fontId="26" fillId="0" borderId="20" xfId="0" applyNumberFormat="1" applyFont="1" applyFill="1" applyBorder="1" applyAlignment="1"/>
    <xf numFmtId="0" fontId="26" fillId="0" borderId="0" xfId="0" applyNumberFormat="1" applyFont="1" applyBorder="1" applyAlignment="1">
      <alignment horizontal="right"/>
    </xf>
    <xf numFmtId="0" fontId="41" fillId="0" borderId="0" xfId="0" applyNumberFormat="1" applyFont="1" applyFill="1" applyBorder="1" applyAlignment="1">
      <alignment horizontal="center"/>
    </xf>
    <xf numFmtId="0" fontId="26" fillId="0" borderId="20" xfId="0" applyNumberFormat="1" applyFont="1" applyBorder="1" applyAlignment="1"/>
    <xf numFmtId="0" fontId="42" fillId="0" borderId="17" xfId="0" applyNumberFormat="1" applyFont="1" applyBorder="1" applyAlignment="1">
      <alignment horizontal="center"/>
    </xf>
    <xf numFmtId="0" fontId="41" fillId="0" borderId="0" xfId="0" applyFont="1" applyFill="1" applyBorder="1" applyAlignment="1"/>
    <xf numFmtId="0" fontId="41" fillId="0" borderId="0" xfId="0" applyNumberFormat="1" applyFont="1" applyBorder="1" applyAlignment="1">
      <alignment horizontal="center"/>
    </xf>
    <xf numFmtId="0" fontId="26" fillId="0" borderId="18" xfId="0" applyNumberFormat="1" applyFont="1" applyFill="1" applyBorder="1" applyAlignment="1">
      <alignment horizontal="center"/>
    </xf>
    <xf numFmtId="0" fontId="26" fillId="0" borderId="9" xfId="0" applyNumberFormat="1" applyFont="1" applyBorder="1" applyAlignment="1">
      <alignment horizontal="center"/>
    </xf>
    <xf numFmtId="0" fontId="26" fillId="0" borderId="9" xfId="0" applyFont="1" applyBorder="1" applyAlignment="1"/>
    <xf numFmtId="0" fontId="26" fillId="0" borderId="9" xfId="0" applyNumberFormat="1" applyFont="1" applyFill="1" applyBorder="1" applyAlignment="1">
      <alignment horizontal="center"/>
    </xf>
    <xf numFmtId="0" fontId="26" fillId="0" borderId="9" xfId="0" applyFont="1" applyFill="1" applyBorder="1" applyAlignment="1"/>
    <xf numFmtId="0" fontId="44" fillId="0" borderId="0" xfId="0" applyFont="1" applyFill="1" applyBorder="1" applyAlignment="1">
      <alignment horizontal="left"/>
    </xf>
    <xf numFmtId="0" fontId="26" fillId="0" borderId="9" xfId="0" applyNumberFormat="1" applyFont="1" applyFill="1" applyBorder="1" applyAlignment="1">
      <alignment horizontal="right"/>
    </xf>
    <xf numFmtId="0" fontId="26" fillId="0" borderId="9" xfId="0" applyNumberFormat="1" applyFont="1" applyFill="1" applyBorder="1" applyAlignment="1">
      <alignment horizontal="left"/>
    </xf>
    <xf numFmtId="0" fontId="41" fillId="0" borderId="9" xfId="0" applyNumberFormat="1" applyFont="1" applyFill="1" applyBorder="1" applyAlignment="1">
      <alignment horizontal="center"/>
    </xf>
    <xf numFmtId="0" fontId="26" fillId="0" borderId="19" xfId="0" applyNumberFormat="1" applyFont="1" applyFill="1" applyBorder="1" applyAlignment="1">
      <alignment horizontal="left"/>
    </xf>
    <xf numFmtId="0" fontId="41" fillId="0" borderId="9" xfId="0" applyFont="1" applyFill="1" applyBorder="1" applyAlignment="1">
      <alignment horizontal="center"/>
    </xf>
    <xf numFmtId="0" fontId="26" fillId="0" borderId="9" xfId="0" applyFont="1" applyBorder="1"/>
    <xf numFmtId="0" fontId="26" fillId="0" borderId="19" xfId="0" applyNumberFormat="1" applyFont="1" applyFill="1" applyBorder="1" applyAlignment="1"/>
    <xf numFmtId="0" fontId="26" fillId="0" borderId="18" xfId="0" applyNumberFormat="1" applyFont="1" applyBorder="1" applyAlignment="1">
      <alignment horizontal="center"/>
    </xf>
    <xf numFmtId="170" fontId="26" fillId="0" borderId="9" xfId="0" applyNumberFormat="1" applyFont="1" applyBorder="1" applyAlignment="1"/>
    <xf numFmtId="0" fontId="41" fillId="0" borderId="9" xfId="0" applyFont="1" applyFill="1" applyBorder="1" applyAlignment="1"/>
    <xf numFmtId="0" fontId="26" fillId="0" borderId="20" xfId="0" applyNumberFormat="1" applyFont="1" applyFill="1" applyBorder="1" applyAlignment="1">
      <alignment horizontal="center"/>
    </xf>
    <xf numFmtId="0" fontId="26" fillId="0" borderId="19" xfId="0" applyNumberFormat="1" applyFont="1" applyFill="1" applyBorder="1" applyAlignment="1">
      <alignment horizontal="center"/>
    </xf>
    <xf numFmtId="0" fontId="34" fillId="0" borderId="20" xfId="0" applyFont="1" applyBorder="1"/>
    <xf numFmtId="0" fontId="34" fillId="0" borderId="9" xfId="0" applyFont="1" applyBorder="1"/>
    <xf numFmtId="0" fontId="34" fillId="0" borderId="17" xfId="0" applyFont="1" applyBorder="1"/>
    <xf numFmtId="0" fontId="34" fillId="0" borderId="0" xfId="0" applyFont="1" applyFill="1" applyBorder="1" applyAlignment="1">
      <alignment horizontal="center" wrapText="1"/>
    </xf>
    <xf numFmtId="0" fontId="38" fillId="0" borderId="0" xfId="0" applyFont="1" applyFill="1" applyBorder="1" applyAlignment="1">
      <alignment horizontal="center" wrapText="1"/>
    </xf>
    <xf numFmtId="0" fontId="34" fillId="0" borderId="18" xfId="0" applyFont="1" applyBorder="1"/>
    <xf numFmtId="0" fontId="34" fillId="0" borderId="19" xfId="0" applyFont="1" applyBorder="1"/>
    <xf numFmtId="0" fontId="45" fillId="0" borderId="0" xfId="0" applyFont="1"/>
    <xf numFmtId="0" fontId="33" fillId="27" borderId="13" xfId="0" applyFont="1" applyFill="1" applyBorder="1" applyAlignment="1">
      <alignment horizontal="center" wrapText="1"/>
    </xf>
    <xf numFmtId="0" fontId="33" fillId="0" borderId="9" xfId="0" applyFont="1" applyBorder="1"/>
    <xf numFmtId="0" fontId="43" fillId="27" borderId="21" xfId="0" applyFont="1" applyFill="1" applyBorder="1" applyAlignment="1">
      <alignment horizontal="center"/>
    </xf>
    <xf numFmtId="0" fontId="43" fillId="27" borderId="13" xfId="0" applyFont="1" applyFill="1" applyBorder="1" applyAlignment="1">
      <alignment horizontal="center"/>
    </xf>
    <xf numFmtId="0" fontId="39" fillId="27" borderId="13" xfId="0" applyFont="1" applyFill="1" applyBorder="1" applyAlignment="1">
      <alignment horizontal="center"/>
    </xf>
    <xf numFmtId="0" fontId="39" fillId="27" borderId="22" xfId="0" applyFont="1" applyFill="1" applyBorder="1" applyAlignment="1">
      <alignment horizontal="center"/>
    </xf>
    <xf numFmtId="0" fontId="34" fillId="0" borderId="0" xfId="0" applyFont="1" applyBorder="1" applyAlignment="1"/>
    <xf numFmtId="0" fontId="34" fillId="0" borderId="20" xfId="0" applyFont="1" applyBorder="1" applyAlignment="1"/>
    <xf numFmtId="0" fontId="34" fillId="0" borderId="0" xfId="0" applyFont="1" applyFill="1" applyBorder="1" applyAlignment="1">
      <alignment horizontal="center"/>
    </xf>
    <xf numFmtId="0" fontId="34" fillId="0" borderId="20" xfId="0" applyFont="1" applyFill="1" applyBorder="1" applyAlignment="1">
      <alignment horizontal="center"/>
    </xf>
    <xf numFmtId="0" fontId="34" fillId="0" borderId="9" xfId="0" applyFont="1" applyBorder="1" applyAlignment="1"/>
    <xf numFmtId="0" fontId="34" fillId="0" borderId="19" xfId="0" applyFont="1" applyBorder="1" applyAlignment="1"/>
    <xf numFmtId="0" fontId="11" fillId="27" borderId="13" xfId="0" applyFont="1" applyFill="1" applyBorder="1" applyAlignment="1">
      <alignment horizontal="center"/>
    </xf>
    <xf numFmtId="2" fontId="26" fillId="0" borderId="0" xfId="0" applyNumberFormat="1" applyFont="1" applyFill="1" applyBorder="1" applyAlignment="1">
      <alignment horizontal="center"/>
    </xf>
    <xf numFmtId="0" fontId="40" fillId="0" borderId="0" xfId="0" applyFont="1" applyFill="1" applyBorder="1" applyAlignment="1">
      <alignment horizontal="center"/>
    </xf>
    <xf numFmtId="2" fontId="40" fillId="0" borderId="17" xfId="0" applyNumberFormat="1" applyFont="1" applyFill="1" applyBorder="1" applyAlignment="1">
      <alignment horizontal="center"/>
    </xf>
    <xf numFmtId="0" fontId="38" fillId="0" borderId="0" xfId="0" applyFont="1" applyBorder="1"/>
    <xf numFmtId="3" fontId="5" fillId="0" borderId="0" xfId="0" applyNumberFormat="1" applyFont="1" applyAlignment="1">
      <alignment horizontal="left"/>
    </xf>
    <xf numFmtId="3" fontId="9" fillId="0" borderId="0" xfId="0" applyNumberFormat="1" applyFont="1" applyBorder="1" applyAlignment="1">
      <alignment horizontal="left"/>
    </xf>
    <xf numFmtId="3" fontId="9" fillId="0" borderId="14" xfId="0" applyNumberFormat="1" applyFont="1" applyBorder="1" applyAlignment="1">
      <alignment horizontal="left"/>
    </xf>
    <xf numFmtId="0" fontId="9" fillId="0" borderId="0" xfId="0" applyFont="1" applyBorder="1" applyAlignment="1">
      <alignment horizontal="left"/>
    </xf>
    <xf numFmtId="3" fontId="9" fillId="0" borderId="0" xfId="0" applyNumberFormat="1" applyFont="1" applyFill="1" applyAlignment="1">
      <alignment horizontal="left"/>
    </xf>
    <xf numFmtId="3" fontId="9" fillId="0" borderId="14" xfId="0" applyNumberFormat="1" applyFont="1" applyFill="1" applyBorder="1" applyAlignment="1">
      <alignment horizontal="left"/>
    </xf>
    <xf numFmtId="0" fontId="9" fillId="0" borderId="0" xfId="0" applyFont="1" applyFill="1" applyBorder="1" applyAlignment="1">
      <alignment horizontal="left"/>
    </xf>
    <xf numFmtId="0" fontId="10" fillId="0" borderId="0" xfId="0" applyFont="1" applyAlignment="1">
      <alignment horizontal="left"/>
    </xf>
    <xf numFmtId="0" fontId="7" fillId="0" borderId="14" xfId="0" applyFont="1" applyBorder="1" applyAlignment="1">
      <alignment horizontal="left"/>
    </xf>
    <xf numFmtId="0" fontId="5" fillId="0" borderId="0" xfId="0" applyFont="1" applyBorder="1" applyAlignment="1">
      <alignment horizontal="left"/>
    </xf>
    <xf numFmtId="3" fontId="5" fillId="0" borderId="12" xfId="0" applyNumberFormat="1" applyFont="1" applyBorder="1" applyAlignment="1">
      <alignment horizontal="left"/>
    </xf>
    <xf numFmtId="0" fontId="27" fillId="0" borderId="0" xfId="0" applyFont="1" applyFill="1" applyBorder="1" applyAlignment="1">
      <alignment horizontal="center"/>
    </xf>
    <xf numFmtId="37" fontId="26" fillId="0" borderId="0" xfId="0" applyNumberFormat="1" applyFont="1" applyFill="1" applyBorder="1" applyAlignment="1">
      <alignment horizontal="left"/>
    </xf>
    <xf numFmtId="0" fontId="21" fillId="0" borderId="0" xfId="0" applyFont="1" applyFill="1" applyBorder="1" applyAlignment="1">
      <alignment horizontal="center"/>
    </xf>
    <xf numFmtId="0" fontId="7" fillId="0" borderId="14" xfId="0" applyFont="1" applyFill="1" applyBorder="1"/>
    <xf numFmtId="0" fontId="11" fillId="0" borderId="0" xfId="0" applyFont="1"/>
    <xf numFmtId="0" fontId="34" fillId="0" borderId="21" xfId="0" applyFont="1" applyBorder="1"/>
    <xf numFmtId="0" fontId="38" fillId="0" borderId="13" xfId="0" applyFont="1" applyBorder="1" applyAlignment="1">
      <alignment horizontal="center"/>
    </xf>
    <xf numFmtId="0" fontId="38" fillId="0" borderId="22" xfId="0" applyFont="1" applyBorder="1" applyAlignment="1">
      <alignment horizontal="center"/>
    </xf>
    <xf numFmtId="0" fontId="34" fillId="0" borderId="0" xfId="0" applyFont="1" applyBorder="1" applyAlignment="1">
      <alignment horizontal="center"/>
    </xf>
    <xf numFmtId="0" fontId="34" fillId="0" borderId="17" xfId="0" applyFont="1" applyBorder="1" applyAlignment="1">
      <alignment horizontal="center"/>
    </xf>
    <xf numFmtId="0" fontId="34" fillId="0" borderId="20" xfId="0" applyFont="1" applyBorder="1" applyAlignment="1">
      <alignment horizontal="center"/>
    </xf>
    <xf numFmtId="0" fontId="34" fillId="0" borderId="9" xfId="0" applyFont="1" applyBorder="1" applyAlignment="1">
      <alignment horizontal="center"/>
    </xf>
    <xf numFmtId="0" fontId="38" fillId="0" borderId="23" xfId="0" applyFont="1" applyBorder="1" applyAlignment="1">
      <alignment horizontal="center"/>
    </xf>
    <xf numFmtId="0" fontId="34" fillId="0" borderId="24" xfId="0" applyFont="1" applyBorder="1" applyAlignment="1">
      <alignment horizontal="center"/>
    </xf>
    <xf numFmtId="164" fontId="34" fillId="0" borderId="0" xfId="0" applyNumberFormat="1" applyFont="1" applyBorder="1"/>
    <xf numFmtId="167" fontId="34" fillId="0" borderId="20" xfId="0" applyNumberFormat="1" applyFont="1" applyBorder="1"/>
    <xf numFmtId="167" fontId="34" fillId="0" borderId="0" xfId="0" applyNumberFormat="1" applyFont="1" applyBorder="1"/>
    <xf numFmtId="164" fontId="34" fillId="0" borderId="17" xfId="0" applyNumberFormat="1" applyFont="1" applyBorder="1"/>
    <xf numFmtId="164" fontId="38" fillId="0" borderId="24" xfId="0" applyNumberFormat="1" applyFont="1" applyBorder="1"/>
    <xf numFmtId="164" fontId="38" fillId="0" borderId="0" xfId="0" applyNumberFormat="1" applyFont="1" applyBorder="1"/>
    <xf numFmtId="164" fontId="38" fillId="0" borderId="25" xfId="0" applyNumberFormat="1" applyFont="1" applyBorder="1"/>
    <xf numFmtId="164" fontId="38" fillId="0" borderId="9" xfId="0" applyNumberFormat="1" applyFont="1" applyBorder="1"/>
    <xf numFmtId="167" fontId="34" fillId="0" borderId="9" xfId="0" applyNumberFormat="1" applyFont="1" applyBorder="1"/>
    <xf numFmtId="0" fontId="34" fillId="0" borderId="0" xfId="0" applyFont="1" applyAlignment="1">
      <alignment horizontal="center"/>
    </xf>
    <xf numFmtId="0" fontId="38" fillId="0" borderId="23" xfId="0" applyFont="1" applyFill="1" applyBorder="1" applyAlignment="1">
      <alignment horizontal="center"/>
    </xf>
    <xf numFmtId="0" fontId="34" fillId="0" borderId="17" xfId="0" applyFont="1" applyFill="1" applyBorder="1"/>
    <xf numFmtId="37" fontId="19" fillId="0" borderId="0" xfId="0" applyNumberFormat="1" applyFont="1" applyFill="1" applyBorder="1" applyAlignment="1">
      <alignment horizontal="left"/>
    </xf>
    <xf numFmtId="0" fontId="19" fillId="0" borderId="0" xfId="0" applyFont="1" applyFill="1" applyBorder="1" applyAlignment="1"/>
    <xf numFmtId="0" fontId="5"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4" fillId="0" borderId="22" xfId="0" applyFont="1" applyBorder="1"/>
    <xf numFmtId="0" fontId="34" fillId="0" borderId="20" xfId="0" applyFont="1" applyFill="1" applyBorder="1"/>
    <xf numFmtId="164" fontId="46" fillId="25" borderId="0" xfId="28" applyNumberFormat="1" applyFont="1" applyFill="1"/>
    <xf numFmtId="164" fontId="46" fillId="0" borderId="0" xfId="0" applyNumberFormat="1" applyFont="1"/>
    <xf numFmtId="0" fontId="48" fillId="26" borderId="0" xfId="0" applyFont="1" applyFill="1"/>
    <xf numFmtId="0" fontId="49" fillId="0" borderId="0" xfId="0" applyNumberFormat="1" applyFont="1" applyFill="1" applyBorder="1" applyAlignment="1">
      <alignment horizontal="center"/>
    </xf>
    <xf numFmtId="173" fontId="46" fillId="25" borderId="0" xfId="52" applyNumberFormat="1" applyFont="1" applyFill="1"/>
    <xf numFmtId="3" fontId="7" fillId="0" borderId="0" xfId="0" applyNumberFormat="1" applyFont="1" applyAlignment="1">
      <alignment horizontal="center"/>
    </xf>
    <xf numFmtId="0" fontId="42" fillId="0" borderId="0" xfId="0" applyFont="1" applyAlignment="1">
      <alignment horizontal="center"/>
    </xf>
    <xf numFmtId="0" fontId="34" fillId="0" borderId="0" xfId="0" applyFont="1" applyAlignment="1">
      <alignment horizontal="right"/>
    </xf>
    <xf numFmtId="0" fontId="13" fillId="0" borderId="20" xfId="0" applyFont="1" applyBorder="1"/>
    <xf numFmtId="0" fontId="7" fillId="28" borderId="13" xfId="0" applyFont="1" applyFill="1" applyBorder="1" applyAlignment="1"/>
    <xf numFmtId="0" fontId="7" fillId="28" borderId="13" xfId="0" applyFont="1" applyFill="1" applyBorder="1" applyAlignment="1">
      <alignment horizontal="center"/>
    </xf>
    <xf numFmtId="0" fontId="7" fillId="28" borderId="22" xfId="0" applyFont="1" applyFill="1" applyBorder="1"/>
    <xf numFmtId="0" fontId="28" fillId="28" borderId="18" xfId="0" applyFont="1" applyFill="1" applyBorder="1" applyAlignment="1">
      <alignment horizontal="left"/>
    </xf>
    <xf numFmtId="0" fontId="20" fillId="28" borderId="9" xfId="0" applyFont="1" applyFill="1" applyBorder="1" applyAlignment="1"/>
    <xf numFmtId="0" fontId="13" fillId="28" borderId="9" xfId="0" applyFont="1" applyFill="1" applyBorder="1" applyAlignment="1"/>
    <xf numFmtId="0" fontId="20" fillId="28" borderId="9" xfId="0" applyNumberFormat="1" applyFont="1" applyFill="1" applyBorder="1" applyAlignment="1">
      <alignment horizontal="center"/>
    </xf>
    <xf numFmtId="0" fontId="5" fillId="28" borderId="19" xfId="0" applyFont="1" applyFill="1" applyBorder="1" applyAlignment="1">
      <alignment horizontal="center" wrapText="1"/>
    </xf>
    <xf numFmtId="0" fontId="28" fillId="28" borderId="21" xfId="0" applyFont="1" applyFill="1" applyBorder="1" applyAlignment="1">
      <alignment horizontal="left"/>
    </xf>
    <xf numFmtId="0" fontId="17" fillId="0" borderId="0" xfId="0" applyFont="1" applyAlignment="1">
      <alignment horizontal="center"/>
    </xf>
    <xf numFmtId="0" fontId="9" fillId="0" borderId="0" xfId="0" applyFont="1" applyFill="1"/>
    <xf numFmtId="0" fontId="19" fillId="0" borderId="0" xfId="0" applyFont="1" applyFill="1" applyAlignment="1"/>
    <xf numFmtId="0" fontId="0" fillId="0" borderId="0" xfId="0" applyFill="1" applyAlignment="1">
      <alignment wrapText="1"/>
    </xf>
    <xf numFmtId="37" fontId="0" fillId="0" borderId="0" xfId="0" applyNumberFormat="1"/>
    <xf numFmtId="37" fontId="0" fillId="0" borderId="0" xfId="0" applyNumberFormat="1" applyFill="1"/>
    <xf numFmtId="37" fontId="0" fillId="0" borderId="0" xfId="0" applyNumberFormat="1" applyAlignment="1">
      <alignment horizontal="right" wrapText="1"/>
    </xf>
    <xf numFmtId="37" fontId="0" fillId="0" borderId="0" xfId="0" applyNumberFormat="1" applyFill="1" applyAlignment="1">
      <alignment horizontal="right" wrapText="1"/>
    </xf>
    <xf numFmtId="0" fontId="6" fillId="0" borderId="0" xfId="0" applyFont="1" applyFill="1"/>
    <xf numFmtId="0" fontId="36" fillId="0" borderId="0" xfId="0" applyFont="1" applyAlignment="1">
      <alignment horizontal="right"/>
    </xf>
    <xf numFmtId="0" fontId="4" fillId="0" borderId="0" xfId="0" applyFont="1" applyAlignment="1"/>
    <xf numFmtId="0" fontId="0" fillId="0" borderId="0" xfId="0" applyAlignment="1">
      <alignment horizontal="left"/>
    </xf>
    <xf numFmtId="0" fontId="51" fillId="0" borderId="0" xfId="0" applyFont="1"/>
    <xf numFmtId="0" fontId="51" fillId="0" borderId="0" xfId="0" applyFont="1" applyAlignment="1"/>
    <xf numFmtId="0" fontId="15" fillId="0" borderId="0" xfId="0" applyFont="1" applyFill="1" applyAlignment="1"/>
    <xf numFmtId="0" fontId="15" fillId="0" borderId="0" xfId="0" applyFont="1"/>
    <xf numFmtId="0" fontId="15" fillId="0" borderId="0" xfId="0" applyFont="1" applyAlignment="1"/>
    <xf numFmtId="164" fontId="0" fillId="0" borderId="0" xfId="28" applyNumberFormat="1" applyFont="1" applyAlignment="1"/>
    <xf numFmtId="164" fontId="3" fillId="25" borderId="0" xfId="28" applyNumberFormat="1" applyFont="1" applyFill="1" applyAlignment="1">
      <alignment wrapText="1"/>
    </xf>
    <xf numFmtId="3" fontId="34" fillId="0" borderId="0" xfId="0" applyNumberFormat="1" applyFont="1" applyBorder="1" applyAlignment="1">
      <alignment horizontal="center"/>
    </xf>
    <xf numFmtId="3" fontId="34" fillId="0" borderId="9" xfId="0" applyNumberFormat="1" applyFont="1" applyBorder="1" applyAlignment="1">
      <alignment horizontal="center"/>
    </xf>
    <xf numFmtId="164" fontId="34" fillId="0" borderId="9" xfId="28" applyNumberFormat="1" applyFont="1" applyBorder="1" applyAlignment="1">
      <alignment horizontal="center"/>
    </xf>
    <xf numFmtId="0" fontId="10" fillId="0" borderId="14" xfId="0" applyFont="1" applyBorder="1" applyAlignment="1">
      <alignment horizontal="center"/>
    </xf>
    <xf numFmtId="0" fontId="0" fillId="0" borderId="9" xfId="0" applyFill="1" applyBorder="1"/>
    <xf numFmtId="0" fontId="38" fillId="0" borderId="0" xfId="0" applyFont="1" applyFill="1" applyBorder="1" applyAlignment="1">
      <alignment horizontal="center"/>
    </xf>
    <xf numFmtId="0" fontId="34" fillId="0" borderId="9" xfId="0" applyFont="1" applyFill="1" applyBorder="1"/>
    <xf numFmtId="0" fontId="34" fillId="0" borderId="0" xfId="0" applyFont="1" applyBorder="1" applyAlignment="1">
      <alignment horizontal="left" wrapText="1"/>
    </xf>
    <xf numFmtId="0" fontId="34" fillId="0" borderId="0" xfId="0" applyFont="1" applyBorder="1" applyAlignment="1">
      <alignment wrapText="1"/>
    </xf>
    <xf numFmtId="168" fontId="34" fillId="0" borderId="9" xfId="52" applyNumberFormat="1" applyFont="1" applyBorder="1" applyAlignment="1">
      <alignment horizontal="center"/>
    </xf>
    <xf numFmtId="2" fontId="3" fillId="0" borderId="0" xfId="0" applyNumberFormat="1" applyFont="1" applyFill="1" applyBorder="1" applyAlignment="1">
      <alignment horizontal="center"/>
    </xf>
    <xf numFmtId="0" fontId="3" fillId="0" borderId="0" xfId="0" applyFont="1" applyFill="1" applyBorder="1" applyAlignment="1">
      <alignment horizontal="center"/>
    </xf>
    <xf numFmtId="3" fontId="41" fillId="0" borderId="20" xfId="0" applyNumberFormat="1" applyFont="1" applyFill="1" applyBorder="1" applyAlignment="1"/>
    <xf numFmtId="0" fontId="41" fillId="0" borderId="0" xfId="0" applyFont="1" applyFill="1" applyBorder="1" applyAlignment="1">
      <alignment horizontal="right"/>
    </xf>
    <xf numFmtId="0" fontId="34" fillId="0" borderId="0" xfId="0" applyFont="1" applyBorder="1" applyAlignment="1">
      <alignment horizontal="right"/>
    </xf>
    <xf numFmtId="3" fontId="26" fillId="0" borderId="20" xfId="0" applyNumberFormat="1" applyFont="1" applyFill="1" applyBorder="1" applyAlignment="1">
      <alignment horizontal="left"/>
    </xf>
    <xf numFmtId="0" fontId="26" fillId="0" borderId="20" xfId="0" applyFont="1" applyBorder="1" applyAlignment="1">
      <alignment horizontal="left"/>
    </xf>
    <xf numFmtId="3" fontId="26" fillId="0" borderId="20" xfId="0" applyNumberFormat="1" applyFont="1" applyBorder="1" applyAlignment="1">
      <alignment horizontal="left"/>
    </xf>
    <xf numFmtId="0" fontId="26" fillId="0" borderId="9" xfId="0" applyNumberFormat="1" applyFont="1" applyBorder="1" applyAlignment="1">
      <alignment horizontal="left"/>
    </xf>
    <xf numFmtId="0" fontId="26" fillId="0" borderId="19" xfId="0" applyNumberFormat="1" applyFont="1" applyBorder="1" applyAlignment="1">
      <alignment horizontal="left"/>
    </xf>
    <xf numFmtId="0" fontId="41" fillId="0" borderId="9" xfId="0" applyNumberFormat="1" applyFont="1" applyBorder="1" applyAlignment="1">
      <alignment horizontal="center"/>
    </xf>
    <xf numFmtId="37" fontId="15" fillId="0" borderId="0" xfId="0" applyNumberFormat="1" applyFont="1" applyFill="1"/>
    <xf numFmtId="37" fontId="0" fillId="25" borderId="0" xfId="0" applyNumberFormat="1" applyFill="1" applyAlignment="1">
      <alignment horizontal="left" wrapText="1"/>
    </xf>
    <xf numFmtId="37" fontId="15" fillId="25" borderId="0" xfId="0" applyNumberFormat="1" applyFont="1" applyFill="1"/>
    <xf numFmtId="37" fontId="0" fillId="0" borderId="0" xfId="0" applyNumberFormat="1" applyFill="1" applyAlignment="1">
      <alignment horizontal="left" vertical="center" wrapText="1"/>
    </xf>
    <xf numFmtId="41" fontId="0" fillId="0" borderId="0" xfId="0" applyNumberFormat="1" applyFill="1" applyAlignment="1">
      <alignment horizontal="right"/>
    </xf>
    <xf numFmtId="37" fontId="30" fillId="0" borderId="0" xfId="0" applyNumberFormat="1" applyFont="1" applyFill="1"/>
    <xf numFmtId="41" fontId="0" fillId="0" borderId="14" xfId="0" applyNumberFormat="1" applyFill="1" applyBorder="1" applyAlignment="1">
      <alignment horizontal="right"/>
    </xf>
    <xf numFmtId="41" fontId="0" fillId="0" borderId="0" xfId="0" applyNumberFormat="1" applyFill="1" applyBorder="1" applyAlignment="1">
      <alignment horizontal="right"/>
    </xf>
    <xf numFmtId="0" fontId="6" fillId="0" borderId="0" xfId="0" applyFont="1" applyFill="1" applyBorder="1"/>
    <xf numFmtId="0" fontId="15" fillId="0" borderId="0" xfId="0" applyFont="1" applyAlignment="1">
      <alignment horizontal="left" vertical="center" wrapText="1"/>
    </xf>
    <xf numFmtId="0" fontId="15" fillId="0" borderId="0" xfId="0" applyFont="1" applyAlignment="1">
      <alignment horizontal="left" wrapText="1"/>
    </xf>
    <xf numFmtId="3" fontId="34" fillId="0" borderId="17" xfId="0" applyNumberFormat="1" applyFont="1" applyBorder="1" applyAlignment="1">
      <alignment horizontal="right"/>
    </xf>
    <xf numFmtId="164" fontId="34" fillId="0" borderId="18" xfId="28" applyNumberFormat="1" applyFont="1" applyFill="1" applyBorder="1" applyAlignment="1">
      <alignment horizontal="right"/>
    </xf>
    <xf numFmtId="164" fontId="34" fillId="0" borderId="18" xfId="28" applyNumberFormat="1" applyFont="1" applyBorder="1" applyAlignment="1">
      <alignment horizontal="center"/>
    </xf>
    <xf numFmtId="0" fontId="38" fillId="0" borderId="17" xfId="0" applyFont="1" applyBorder="1" applyAlignment="1">
      <alignment horizontal="center"/>
    </xf>
    <xf numFmtId="9" fontId="34" fillId="0" borderId="9" xfId="52" applyFont="1" applyBorder="1" applyAlignment="1">
      <alignment horizontal="center"/>
    </xf>
    <xf numFmtId="164" fontId="26" fillId="0" borderId="0" xfId="0" applyNumberFormat="1" applyFont="1" applyFill="1" applyBorder="1" applyAlignment="1">
      <alignment horizontal="center"/>
    </xf>
    <xf numFmtId="37" fontId="0" fillId="0" borderId="0" xfId="0" applyNumberFormat="1" applyFill="1" applyAlignment="1">
      <alignment horizontal="left" wrapText="1"/>
    </xf>
    <xf numFmtId="3" fontId="34" fillId="0" borderId="0" xfId="0" applyNumberFormat="1" applyFont="1" applyFill="1" applyBorder="1" applyAlignment="1">
      <alignment horizontal="center"/>
    </xf>
    <xf numFmtId="3" fontId="34" fillId="0" borderId="9" xfId="0" applyNumberFormat="1" applyFont="1" applyFill="1" applyBorder="1" applyAlignment="1">
      <alignment horizontal="center"/>
    </xf>
    <xf numFmtId="164" fontId="0" fillId="25" borderId="0" xfId="28" applyNumberFormat="1" applyFont="1" applyFill="1"/>
    <xf numFmtId="164" fontId="0" fillId="0" borderId="0" xfId="28" applyNumberFormat="1" applyFont="1"/>
    <xf numFmtId="0" fontId="37" fillId="0" borderId="14" xfId="0" applyFont="1" applyBorder="1"/>
    <xf numFmtId="173" fontId="7" fillId="0" borderId="0" xfId="0" applyNumberFormat="1" applyFont="1" applyFill="1" applyBorder="1" applyAlignment="1">
      <alignment horizontal="right"/>
    </xf>
    <xf numFmtId="3" fontId="10" fillId="0" borderId="14" xfId="0" applyNumberFormat="1" applyFont="1" applyFill="1" applyBorder="1" applyAlignment="1">
      <alignment horizontal="center"/>
    </xf>
    <xf numFmtId="0" fontId="33" fillId="27" borderId="21" xfId="0" applyFont="1" applyFill="1" applyBorder="1" applyAlignment="1">
      <alignment horizontal="center" wrapText="1"/>
    </xf>
    <xf numFmtId="3" fontId="34" fillId="0" borderId="17" xfId="0" applyNumberFormat="1" applyFont="1" applyBorder="1" applyAlignment="1">
      <alignment horizontal="center"/>
    </xf>
    <xf numFmtId="0" fontId="34" fillId="0" borderId="20" xfId="0" applyFont="1" applyBorder="1" applyAlignment="1">
      <alignment wrapText="1"/>
    </xf>
    <xf numFmtId="3" fontId="34" fillId="0" borderId="18" xfId="0" applyNumberFormat="1" applyFont="1" applyBorder="1" applyAlignment="1">
      <alignment horizontal="center"/>
    </xf>
    <xf numFmtId="0" fontId="34" fillId="25" borderId="17" xfId="0" applyFont="1" applyFill="1" applyBorder="1" applyAlignment="1">
      <alignment horizontal="center"/>
    </xf>
    <xf numFmtId="0" fontId="30" fillId="0" borderId="0" xfId="0" applyNumberFormat="1" applyFont="1" applyFill="1" applyBorder="1" applyAlignment="1">
      <alignment horizontal="left"/>
    </xf>
    <xf numFmtId="0" fontId="34" fillId="0" borderId="20" xfId="0" applyFont="1" applyFill="1" applyBorder="1" applyAlignment="1">
      <alignment horizontal="center" wrapText="1"/>
    </xf>
    <xf numFmtId="0" fontId="5" fillId="0" borderId="0" xfId="0" applyNumberFormat="1" applyFont="1" applyFill="1" applyAlignment="1">
      <alignment horizontal="left"/>
    </xf>
    <xf numFmtId="0" fontId="5" fillId="0" borderId="0" xfId="0" applyFont="1" applyAlignment="1">
      <alignment horizontal="left"/>
    </xf>
    <xf numFmtId="164" fontId="34" fillId="0" borderId="17" xfId="0" applyNumberFormat="1" applyFont="1" applyBorder="1" applyAlignment="1">
      <alignment horizontal="center"/>
    </xf>
    <xf numFmtId="164" fontId="34" fillId="0" borderId="0" xfId="0" applyNumberFormat="1" applyFont="1" applyBorder="1" applyAlignment="1">
      <alignment horizontal="center"/>
    </xf>
    <xf numFmtId="164" fontId="34" fillId="0" borderId="9" xfId="0" applyNumberFormat="1" applyFont="1" applyBorder="1" applyAlignment="1">
      <alignment horizontal="center"/>
    </xf>
    <xf numFmtId="168" fontId="26" fillId="0" borderId="0" xfId="52" applyNumberFormat="1" applyFont="1"/>
    <xf numFmtId="164" fontId="26" fillId="0" borderId="20" xfId="28" applyNumberFormat="1" applyFont="1" applyFill="1" applyBorder="1" applyAlignment="1">
      <alignment horizontal="left"/>
    </xf>
    <xf numFmtId="0" fontId="15" fillId="0" borderId="0" xfId="0" applyFont="1" applyBorder="1"/>
    <xf numFmtId="168" fontId="26" fillId="0" borderId="0" xfId="52" applyNumberFormat="1" applyFont="1" applyBorder="1"/>
    <xf numFmtId="0" fontId="4" fillId="0" borderId="0" xfId="0" applyFont="1" applyBorder="1"/>
    <xf numFmtId="164" fontId="40" fillId="0" borderId="0" xfId="28" applyNumberFormat="1" applyFont="1" applyBorder="1"/>
    <xf numFmtId="164" fontId="40" fillId="0" borderId="20" xfId="28" applyNumberFormat="1" applyFont="1" applyBorder="1"/>
    <xf numFmtId="164" fontId="38" fillId="0" borderId="0" xfId="0" applyNumberFormat="1" applyFont="1" applyFill="1" applyBorder="1" applyAlignment="1">
      <alignment horizontal="center" wrapText="1"/>
    </xf>
    <xf numFmtId="0" fontId="55" fillId="0" borderId="0" xfId="0" applyFont="1" applyAlignment="1">
      <alignment horizontal="center"/>
    </xf>
    <xf numFmtId="9" fontId="34" fillId="0" borderId="0" xfId="52" applyFont="1" applyBorder="1" applyAlignment="1">
      <alignment horizontal="center"/>
    </xf>
    <xf numFmtId="10" fontId="34" fillId="0" borderId="0" xfId="52" applyNumberFormat="1" applyFont="1" applyBorder="1" applyAlignment="1">
      <alignment horizontal="center"/>
    </xf>
    <xf numFmtId="164" fontId="34" fillId="0" borderId="18" xfId="0" applyNumberFormat="1" applyFont="1" applyFill="1" applyBorder="1" applyAlignment="1">
      <alignment horizontal="center"/>
    </xf>
    <xf numFmtId="164" fontId="34" fillId="27" borderId="17" xfId="0" applyNumberFormat="1" applyFont="1" applyFill="1" applyBorder="1" applyAlignment="1">
      <alignment horizontal="center"/>
    </xf>
    <xf numFmtId="164" fontId="34" fillId="27" borderId="18" xfId="0" applyNumberFormat="1" applyFont="1" applyFill="1" applyBorder="1" applyAlignment="1">
      <alignment horizontal="center"/>
    </xf>
    <xf numFmtId="0" fontId="10" fillId="0" borderId="0" xfId="0" applyFont="1" applyFill="1" applyBorder="1" applyAlignment="1">
      <alignment horizontal="right"/>
    </xf>
    <xf numFmtId="43" fontId="34" fillId="0" borderId="0" xfId="28" applyFont="1" applyFill="1" applyBorder="1" applyAlignment="1">
      <alignment horizontal="center" wrapText="1"/>
    </xf>
    <xf numFmtId="41" fontId="0" fillId="0" borderId="0" xfId="0" applyNumberFormat="1" applyAlignment="1">
      <alignment horizontal="left" vertical="center" wrapText="1"/>
    </xf>
    <xf numFmtId="168" fontId="26" fillId="0" borderId="0" xfId="0" applyNumberFormat="1" applyFont="1" applyBorder="1"/>
    <xf numFmtId="9" fontId="38" fillId="0" borderId="0" xfId="0" applyNumberFormat="1" applyFont="1" applyBorder="1"/>
    <xf numFmtId="164" fontId="26" fillId="0" borderId="0" xfId="28" applyNumberFormat="1" applyFont="1" applyBorder="1"/>
    <xf numFmtId="164" fontId="38" fillId="0" borderId="0" xfId="28" applyNumberFormat="1" applyFont="1" applyFill="1" applyBorder="1" applyAlignment="1">
      <alignment horizontal="center" wrapText="1"/>
    </xf>
    <xf numFmtId="43" fontId="34" fillId="0" borderId="0" xfId="0" applyNumberFormat="1" applyFont="1" applyFill="1" applyBorder="1" applyAlignment="1">
      <alignment horizontal="center" wrapText="1"/>
    </xf>
    <xf numFmtId="0" fontId="44" fillId="0" borderId="21" xfId="0" applyNumberFormat="1" applyFont="1" applyFill="1" applyBorder="1" applyAlignment="1">
      <alignment horizontal="left"/>
    </xf>
    <xf numFmtId="0" fontId="26" fillId="0" borderId="13" xfId="0" applyNumberFormat="1" applyFont="1" applyFill="1" applyBorder="1" applyAlignment="1">
      <alignment horizontal="center"/>
    </xf>
    <xf numFmtId="0" fontId="41" fillId="0" borderId="13" xfId="0" applyNumberFormat="1" applyFont="1" applyFill="1" applyBorder="1" applyAlignment="1">
      <alignment horizontal="center"/>
    </xf>
    <xf numFmtId="0" fontId="26" fillId="0" borderId="22" xfId="0" applyNumberFormat="1" applyFont="1" applyFill="1" applyBorder="1" applyAlignment="1">
      <alignment horizontal="center"/>
    </xf>
    <xf numFmtId="0" fontId="34" fillId="0" borderId="13" xfId="0" applyFont="1" applyBorder="1"/>
    <xf numFmtId="0" fontId="33" fillId="0" borderId="13" xfId="0" applyFont="1" applyBorder="1"/>
    <xf numFmtId="167" fontId="34" fillId="0" borderId="9" xfId="33" applyNumberFormat="1" applyFont="1" applyBorder="1"/>
    <xf numFmtId="0" fontId="38" fillId="0" borderId="20" xfId="0" applyFont="1" applyFill="1" applyBorder="1" applyAlignment="1">
      <alignment horizontal="center"/>
    </xf>
    <xf numFmtId="0" fontId="10" fillId="0" borderId="0" xfId="0" applyFont="1" applyAlignment="1">
      <alignment horizontal="center"/>
    </xf>
    <xf numFmtId="3" fontId="19" fillId="0" borderId="0" xfId="0" applyNumberFormat="1" applyFont="1" applyFill="1" applyBorder="1" applyAlignment="1">
      <alignment horizontal="right"/>
    </xf>
    <xf numFmtId="4" fontId="18" fillId="0" borderId="0" xfId="0" applyNumberFormat="1" applyFont="1" applyFill="1" applyAlignment="1">
      <alignment horizontal="right"/>
    </xf>
    <xf numFmtId="0" fontId="9" fillId="0" borderId="11" xfId="0" applyFont="1" applyFill="1" applyBorder="1" applyAlignment="1"/>
    <xf numFmtId="0" fontId="50" fillId="0" borderId="0" xfId="0" applyFont="1" applyFill="1" applyBorder="1"/>
    <xf numFmtId="0" fontId="40" fillId="0" borderId="0" xfId="0" applyNumberFormat="1" applyFont="1" applyFill="1" applyBorder="1" applyAlignment="1">
      <alignment horizontal="center"/>
    </xf>
    <xf numFmtId="0" fontId="26" fillId="0" borderId="0" xfId="0" applyNumberFormat="1" applyFont="1" applyFill="1" applyAlignment="1">
      <alignment horizontal="center"/>
    </xf>
    <xf numFmtId="0" fontId="0" fillId="0" borderId="0" xfId="0" applyFill="1" applyAlignment="1">
      <alignment horizontal="left"/>
    </xf>
    <xf numFmtId="0" fontId="0" fillId="0" borderId="0" xfId="0" applyFill="1" applyAlignment="1"/>
    <xf numFmtId="0" fontId="15" fillId="0" borderId="0" xfId="0" applyFont="1" applyFill="1" applyAlignment="1">
      <alignment vertical="center" wrapText="1"/>
    </xf>
    <xf numFmtId="0" fontId="26" fillId="0" borderId="0" xfId="0" applyFont="1" applyFill="1" applyAlignment="1">
      <alignment vertical="center" wrapText="1"/>
    </xf>
    <xf numFmtId="0" fontId="3" fillId="0" borderId="0" xfId="0" applyFont="1" applyFill="1" applyAlignment="1">
      <alignment vertical="top"/>
    </xf>
    <xf numFmtId="0" fontId="59" fillId="0" borderId="0" xfId="0" applyFont="1" applyFill="1" applyAlignment="1">
      <alignment vertical="top"/>
    </xf>
    <xf numFmtId="0" fontId="59" fillId="0" borderId="0" xfId="0" applyFont="1" applyFill="1"/>
    <xf numFmtId="0" fontId="59" fillId="0" borderId="0" xfId="0" applyFont="1" applyFill="1" applyAlignment="1"/>
    <xf numFmtId="0" fontId="42" fillId="0" borderId="0" xfId="0" applyFont="1" applyFill="1" applyBorder="1" applyAlignment="1">
      <alignment horizontal="center"/>
    </xf>
    <xf numFmtId="0" fontId="0" fillId="0" borderId="0" xfId="0" applyFill="1" applyBorder="1" applyAlignment="1">
      <alignment horizontal="right"/>
    </xf>
    <xf numFmtId="164" fontId="0" fillId="0" borderId="0" xfId="28" applyNumberFormat="1" applyFont="1" applyFill="1" applyBorder="1"/>
    <xf numFmtId="0" fontId="0" fillId="0" borderId="0" xfId="0" applyBorder="1" applyAlignment="1">
      <alignment horizontal="center"/>
    </xf>
    <xf numFmtId="0" fontId="0" fillId="0" borderId="20" xfId="0" applyBorder="1" applyAlignment="1">
      <alignment horizontal="center"/>
    </xf>
    <xf numFmtId="0" fontId="38" fillId="0" borderId="20" xfId="0" applyFont="1" applyBorder="1" applyAlignment="1">
      <alignment horizontal="center"/>
    </xf>
    <xf numFmtId="0" fontId="53" fillId="25" borderId="0" xfId="0" applyFont="1" applyFill="1"/>
    <xf numFmtId="0" fontId="40" fillId="0" borderId="20" xfId="0" applyNumberFormat="1" applyFont="1" applyFill="1" applyBorder="1" applyAlignment="1">
      <alignment horizontal="center"/>
    </xf>
    <xf numFmtId="0" fontId="10" fillId="0" borderId="0" xfId="0" applyNumberFormat="1" applyFont="1" applyAlignment="1"/>
    <xf numFmtId="0" fontId="10" fillId="0" borderId="0" xfId="0" applyNumberFormat="1" applyFont="1" applyFill="1" applyBorder="1" applyAlignment="1"/>
    <xf numFmtId="0" fontId="15" fillId="0" borderId="0" xfId="0" applyFont="1" applyFill="1" applyBorder="1"/>
    <xf numFmtId="0" fontId="34" fillId="0" borderId="0" xfId="0" applyFont="1" applyFill="1" applyBorder="1" applyAlignment="1">
      <alignment horizontal="centerContinuous"/>
    </xf>
    <xf numFmtId="0" fontId="34" fillId="0" borderId="20" xfId="0" applyFont="1" applyFill="1" applyBorder="1" applyAlignment="1">
      <alignment horizontal="centerContinuous"/>
    </xf>
    <xf numFmtId="3" fontId="40" fillId="0" borderId="0" xfId="0" applyNumberFormat="1" applyFont="1" applyBorder="1" applyAlignment="1"/>
    <xf numFmtId="0" fontId="38" fillId="0" borderId="17" xfId="0" applyFont="1" applyBorder="1"/>
    <xf numFmtId="164" fontId="38" fillId="25" borderId="17" xfId="28" applyNumberFormat="1" applyFont="1" applyFill="1" applyBorder="1" applyAlignment="1">
      <alignment horizontal="center"/>
    </xf>
    <xf numFmtId="0" fontId="38" fillId="25" borderId="17" xfId="0" applyFont="1" applyFill="1" applyBorder="1" applyAlignment="1">
      <alignment horizontal="center"/>
    </xf>
    <xf numFmtId="3" fontId="26" fillId="0" borderId="0" xfId="0" applyNumberFormat="1" applyFont="1" applyBorder="1" applyAlignment="1"/>
    <xf numFmtId="164" fontId="3" fillId="0" borderId="0" xfId="28" applyNumberFormat="1" applyFont="1" applyAlignment="1"/>
    <xf numFmtId="164" fontId="3" fillId="25" borderId="0" xfId="28" applyNumberFormat="1" applyFont="1" applyFill="1" applyBorder="1" applyAlignment="1">
      <alignment wrapText="1"/>
    </xf>
    <xf numFmtId="164" fontId="3" fillId="0" borderId="0" xfId="28" applyNumberFormat="1" applyFont="1" applyFill="1" applyBorder="1" applyAlignment="1">
      <alignment wrapText="1"/>
    </xf>
    <xf numFmtId="164" fontId="3" fillId="0" borderId="0" xfId="28" applyNumberFormat="1" applyFont="1" applyAlignment="1">
      <alignment vertical="center" wrapText="1"/>
    </xf>
    <xf numFmtId="167" fontId="3" fillId="0" borderId="0" xfId="0" applyNumberFormat="1" applyFont="1"/>
    <xf numFmtId="164" fontId="3" fillId="25" borderId="0" xfId="28" applyNumberFormat="1" applyFont="1" applyFill="1" applyAlignment="1">
      <alignment vertical="center" wrapText="1"/>
    </xf>
    <xf numFmtId="164" fontId="3" fillId="25" borderId="0" xfId="28" applyNumberFormat="1" applyFont="1" applyFill="1" applyAlignment="1"/>
    <xf numFmtId="164" fontId="3" fillId="0" borderId="0" xfId="28" applyNumberFormat="1" applyFont="1" applyFill="1" applyBorder="1" applyAlignment="1"/>
    <xf numFmtId="164" fontId="3" fillId="0" borderId="0" xfId="28" applyNumberFormat="1" applyFont="1" applyFill="1" applyAlignment="1"/>
    <xf numFmtId="164" fontId="3" fillId="0" borderId="0" xfId="28" applyNumberFormat="1" applyFont="1" applyFill="1" applyAlignment="1">
      <alignment vertical="center" wrapText="1"/>
    </xf>
    <xf numFmtId="164" fontId="3" fillId="0" borderId="0" xfId="28" applyNumberFormat="1" applyFont="1" applyBorder="1" applyAlignment="1"/>
    <xf numFmtId="164" fontId="3" fillId="0" borderId="0" xfId="0" applyNumberFormat="1" applyFont="1"/>
    <xf numFmtId="0" fontId="27" fillId="0" borderId="0" xfId="0" applyNumberFormat="1" applyFont="1" applyFill="1"/>
    <xf numFmtId="0" fontId="34" fillId="0" borderId="21" xfId="0" applyFont="1" applyFill="1" applyBorder="1"/>
    <xf numFmtId="0" fontId="0" fillId="0" borderId="17" xfId="0" applyFill="1" applyBorder="1"/>
    <xf numFmtId="0" fontId="40" fillId="0" borderId="17" xfId="0" applyNumberFormat="1" applyFont="1" applyFill="1" applyBorder="1" applyAlignment="1">
      <alignment horizontal="center"/>
    </xf>
    <xf numFmtId="0" fontId="0" fillId="0" borderId="18" xfId="0" applyFill="1" applyBorder="1"/>
    <xf numFmtId="0" fontId="40" fillId="0" borderId="17" xfId="0" applyFont="1" applyFill="1" applyBorder="1"/>
    <xf numFmtId="166" fontId="9" fillId="0" borderId="0" xfId="0" applyNumberFormat="1" applyFont="1" applyFill="1" applyAlignment="1"/>
    <xf numFmtId="0" fontId="4" fillId="0" borderId="0" xfId="0" applyFont="1" applyFill="1" applyAlignment="1"/>
    <xf numFmtId="0" fontId="0" fillId="0" borderId="0" xfId="0" applyFill="1" applyAlignment="1">
      <alignment horizontal="left" vertical="center"/>
    </xf>
    <xf numFmtId="0" fontId="0" fillId="0" borderId="0" xfId="0" applyFill="1" applyAlignment="1">
      <alignment vertical="top"/>
    </xf>
    <xf numFmtId="0" fontId="0" fillId="0" borderId="0" xfId="0" applyFill="1" applyAlignment="1">
      <alignment horizontal="left" wrapText="1"/>
    </xf>
    <xf numFmtId="0" fontId="52" fillId="0" borderId="0" xfId="0" applyFont="1" applyFill="1" applyAlignment="1"/>
    <xf numFmtId="0" fontId="15" fillId="0" borderId="0" xfId="0" applyFont="1" applyFill="1" applyAlignment="1">
      <alignment wrapText="1"/>
    </xf>
    <xf numFmtId="0" fontId="0" fillId="0" borderId="0" xfId="0" applyFill="1" applyAlignment="1">
      <alignment horizontal="center" vertical="top"/>
    </xf>
    <xf numFmtId="0" fontId="32" fillId="0" borderId="0" xfId="0" applyFont="1" applyFill="1" applyAlignment="1">
      <alignment horizontal="left"/>
    </xf>
    <xf numFmtId="0" fontId="17" fillId="0" borderId="0" xfId="0" applyNumberFormat="1" applyFont="1" applyFill="1" applyBorder="1" applyAlignment="1">
      <alignment horizontal="center"/>
    </xf>
    <xf numFmtId="0" fontId="60" fillId="0" borderId="0" xfId="0" applyNumberFormat="1" applyFont="1" applyFill="1" applyBorder="1" applyAlignment="1">
      <alignment horizontal="left"/>
    </xf>
    <xf numFmtId="0" fontId="28" fillId="0" borderId="0" xfId="0" applyFont="1" applyAlignment="1">
      <alignment horizontal="center"/>
    </xf>
    <xf numFmtId="0" fontId="0" fillId="25" borderId="17" xfId="0" applyFill="1" applyBorder="1"/>
    <xf numFmtId="164" fontId="38" fillId="25" borderId="18" xfId="28" applyNumberFormat="1" applyFont="1" applyFill="1" applyBorder="1" applyAlignment="1">
      <alignment horizontal="center"/>
    </xf>
    <xf numFmtId="10" fontId="16" fillId="25" borderId="0" xfId="0" applyNumberFormat="1" applyFont="1" applyFill="1"/>
    <xf numFmtId="10" fontId="34" fillId="25" borderId="18" xfId="52" applyNumberFormat="1" applyFont="1" applyFill="1" applyBorder="1" applyAlignment="1">
      <alignment horizontal="center"/>
    </xf>
    <xf numFmtId="168" fontId="34" fillId="25" borderId="9" xfId="52" applyNumberFormat="1" applyFont="1" applyFill="1" applyBorder="1" applyAlignment="1">
      <alignment horizontal="center"/>
    </xf>
    <xf numFmtId="164" fontId="26" fillId="25" borderId="0" xfId="28" applyNumberFormat="1" applyFont="1" applyFill="1" applyBorder="1"/>
    <xf numFmtId="167" fontId="34" fillId="25" borderId="17" xfId="33" applyNumberFormat="1" applyFont="1" applyFill="1" applyBorder="1"/>
    <xf numFmtId="37" fontId="0" fillId="0" borderId="0" xfId="0" applyNumberFormat="1" applyAlignment="1">
      <alignment horizontal="center"/>
    </xf>
    <xf numFmtId="37" fontId="26" fillId="0" borderId="0" xfId="0" applyNumberFormat="1" applyFont="1" applyFill="1" applyAlignment="1">
      <alignment vertical="center" wrapText="1"/>
    </xf>
    <xf numFmtId="37" fontId="59" fillId="0" borderId="0" xfId="0" applyNumberFormat="1" applyFont="1" applyFill="1"/>
    <xf numFmtId="0" fontId="61" fillId="0" borderId="0" xfId="0" applyFont="1" applyAlignment="1">
      <alignment wrapText="1"/>
    </xf>
    <xf numFmtId="167" fontId="0" fillId="0" borderId="0" xfId="33" applyNumberFormat="1" applyFont="1"/>
    <xf numFmtId="0" fontId="14" fillId="0" borderId="0" xfId="0" applyFont="1" applyAlignment="1">
      <alignment horizontal="left"/>
    </xf>
    <xf numFmtId="0" fontId="15" fillId="0" borderId="0" xfId="45"/>
    <xf numFmtId="0" fontId="14" fillId="0" borderId="0" xfId="45" applyFont="1"/>
    <xf numFmtId="0" fontId="15" fillId="0" borderId="0" xfId="45" applyAlignment="1">
      <alignment horizontal="center"/>
    </xf>
    <xf numFmtId="0" fontId="56" fillId="0" borderId="0" xfId="45" applyFont="1"/>
    <xf numFmtId="0" fontId="46" fillId="0" borderId="0" xfId="45" applyFont="1" applyAlignment="1">
      <alignment horizontal="center"/>
    </xf>
    <xf numFmtId="0" fontId="46" fillId="0" borderId="0" xfId="45" applyFont="1"/>
    <xf numFmtId="0" fontId="81" fillId="0" borderId="0" xfId="45" applyFont="1"/>
    <xf numFmtId="0" fontId="47" fillId="0" borderId="0" xfId="45" applyFont="1" applyAlignment="1">
      <alignment horizontal="left"/>
    </xf>
    <xf numFmtId="0" fontId="46" fillId="0" borderId="0" xfId="45" applyFont="1" applyFill="1" applyAlignment="1">
      <alignment horizontal="center"/>
    </xf>
    <xf numFmtId="0" fontId="46" fillId="0" borderId="0" xfId="45" applyFont="1" applyAlignment="1">
      <alignment horizontal="left"/>
    </xf>
    <xf numFmtId="16" fontId="46" fillId="0" borderId="0" xfId="45" applyNumberFormat="1" applyFont="1" applyAlignment="1">
      <alignment horizontal="center"/>
    </xf>
    <xf numFmtId="0" fontId="15" fillId="0" borderId="0" xfId="45" applyAlignment="1"/>
    <xf numFmtId="0" fontId="47" fillId="0" borderId="0" xfId="45" applyFont="1" applyFill="1" applyAlignment="1">
      <alignment horizontal="left"/>
    </xf>
    <xf numFmtId="164" fontId="46" fillId="0" borderId="0" xfId="30" applyNumberFormat="1" applyFont="1"/>
    <xf numFmtId="0" fontId="57" fillId="0" borderId="0" xfId="45" applyFont="1" applyFill="1" applyAlignment="1">
      <alignment horizontal="left"/>
    </xf>
    <xf numFmtId="0" fontId="46" fillId="0" borderId="0" xfId="49" applyFont="1" applyBorder="1" applyAlignment="1">
      <alignment horizontal="center"/>
    </xf>
    <xf numFmtId="164" fontId="46" fillId="25" borderId="0" xfId="30" applyNumberFormat="1" applyFont="1" applyFill="1"/>
    <xf numFmtId="0" fontId="46" fillId="25" borderId="0" xfId="45" applyFont="1" applyFill="1"/>
    <xf numFmtId="164" fontId="46" fillId="0" borderId="0" xfId="45" applyNumberFormat="1" applyFont="1"/>
    <xf numFmtId="164" fontId="46" fillId="0" borderId="0" xfId="30" applyNumberFormat="1" applyFont="1" applyFill="1"/>
    <xf numFmtId="43" fontId="46" fillId="0" borderId="0" xfId="45" applyNumberFormat="1" applyFont="1"/>
    <xf numFmtId="167" fontId="46" fillId="0" borderId="0" xfId="45" applyNumberFormat="1" applyFont="1"/>
    <xf numFmtId="167" fontId="46" fillId="0" borderId="0" xfId="34" applyNumberFormat="1" applyFont="1"/>
    <xf numFmtId="0" fontId="46" fillId="0" borderId="0" xfId="45" applyFont="1" applyBorder="1" applyAlignment="1">
      <alignment horizontal="center"/>
    </xf>
    <xf numFmtId="0" fontId="46" fillId="0" borderId="0" xfId="45" applyFont="1" applyBorder="1"/>
    <xf numFmtId="0" fontId="58" fillId="0" borderId="0" xfId="45" applyFont="1" applyBorder="1"/>
    <xf numFmtId="167" fontId="46" fillId="0" borderId="0" xfId="34" applyNumberFormat="1" applyFont="1" applyFill="1" applyAlignment="1">
      <alignment horizontal="left"/>
    </xf>
    <xf numFmtId="167" fontId="46" fillId="0" borderId="0" xfId="34" applyNumberFormat="1" applyFont="1" applyAlignment="1">
      <alignment horizontal="left"/>
    </xf>
    <xf numFmtId="0" fontId="46" fillId="0" borderId="0" xfId="45" applyFont="1" applyFill="1" applyAlignment="1"/>
    <xf numFmtId="0" fontId="15" fillId="0" borderId="0" xfId="45" applyFont="1" applyFill="1" applyAlignment="1"/>
    <xf numFmtId="0" fontId="15" fillId="0" borderId="0" xfId="45" applyAlignment="1">
      <alignment wrapText="1"/>
    </xf>
    <xf numFmtId="0" fontId="46" fillId="0" borderId="0" xfId="45" applyFont="1" applyFill="1"/>
    <xf numFmtId="167" fontId="46" fillId="27" borderId="0" xfId="45" applyNumberFormat="1" applyFont="1" applyFill="1"/>
    <xf numFmtId="0" fontId="46" fillId="0" borderId="0" xfId="34" applyNumberFormat="1" applyFont="1" applyFill="1" applyAlignment="1">
      <alignment horizontal="left"/>
    </xf>
    <xf numFmtId="164" fontId="57" fillId="0" borderId="0" xfId="45" applyNumberFormat="1" applyFont="1" applyFill="1"/>
    <xf numFmtId="0" fontId="57" fillId="0" borderId="0" xfId="45" applyFont="1" applyFill="1"/>
    <xf numFmtId="164" fontId="46" fillId="0" borderId="0" xfId="45" applyNumberFormat="1" applyFont="1" applyFill="1"/>
    <xf numFmtId="164" fontId="46" fillId="0" borderId="0" xfId="45" applyNumberFormat="1" applyFont="1" applyAlignment="1">
      <alignment horizontal="left"/>
    </xf>
    <xf numFmtId="0" fontId="46" fillId="0" borderId="0" xfId="45" applyNumberFormat="1" applyFont="1" applyAlignment="1">
      <alignment horizontal="left"/>
    </xf>
    <xf numFmtId="164" fontId="46" fillId="0" borderId="0" xfId="45" applyNumberFormat="1" applyFont="1" applyAlignment="1">
      <alignment horizontal="center"/>
    </xf>
    <xf numFmtId="0" fontId="46" fillId="0" borderId="0" xfId="45" applyFont="1" applyFill="1" applyAlignment="1">
      <alignment horizontal="left"/>
    </xf>
    <xf numFmtId="173" fontId="46" fillId="0" borderId="0" xfId="53" applyNumberFormat="1" applyFont="1"/>
    <xf numFmtId="173" fontId="46" fillId="0" borderId="0" xfId="45" applyNumberFormat="1" applyFont="1"/>
    <xf numFmtId="0" fontId="46" fillId="0" borderId="0" xfId="45" applyFont="1" applyAlignment="1">
      <alignment horizontal="center" wrapText="1"/>
    </xf>
    <xf numFmtId="168" fontId="46" fillId="0" borderId="0" xfId="53" applyNumberFormat="1" applyFont="1"/>
    <xf numFmtId="167" fontId="46" fillId="0" borderId="0" xfId="45" applyNumberFormat="1" applyFont="1" applyFill="1"/>
    <xf numFmtId="0" fontId="46" fillId="0" borderId="0" xfId="45" applyFont="1" applyAlignment="1"/>
    <xf numFmtId="167" fontId="46" fillId="0" borderId="0" xfId="45" applyNumberFormat="1" applyFont="1" applyAlignment="1">
      <alignment horizontal="center"/>
    </xf>
    <xf numFmtId="0" fontId="26" fillId="0" borderId="0" xfId="45" applyFont="1" applyAlignment="1">
      <alignment horizontal="center"/>
    </xf>
    <xf numFmtId="0" fontId="26" fillId="0" borderId="0" xfId="45" applyFont="1"/>
    <xf numFmtId="0" fontId="15" fillId="0" borderId="0" xfId="45" applyFill="1" applyBorder="1" applyAlignment="1">
      <alignment horizontal="center"/>
    </xf>
    <xf numFmtId="0" fontId="15" fillId="0" borderId="0" xfId="45" applyFill="1" applyBorder="1"/>
    <xf numFmtId="0" fontId="34" fillId="0" borderId="22" xfId="0" applyFont="1" applyBorder="1" applyAlignment="1">
      <alignment horizontal="center"/>
    </xf>
    <xf numFmtId="0" fontId="15" fillId="0" borderId="0" xfId="49" applyAlignment="1">
      <alignment horizontal="left" vertical="center" wrapText="1"/>
    </xf>
    <xf numFmtId="0" fontId="15" fillId="0" borderId="0" xfId="49" applyFill="1" applyAlignment="1">
      <alignment horizontal="left" vertical="center" wrapText="1"/>
    </xf>
    <xf numFmtId="173" fontId="34" fillId="0" borderId="17" xfId="0" applyNumberFormat="1" applyFont="1" applyBorder="1"/>
    <xf numFmtId="173" fontId="34" fillId="0" borderId="17" xfId="52" applyNumberFormat="1" applyFont="1" applyBorder="1"/>
    <xf numFmtId="173" fontId="34" fillId="0" borderId="0" xfId="52" applyNumberFormat="1" applyFont="1" applyBorder="1"/>
    <xf numFmtId="173" fontId="34" fillId="0" borderId="20" xfId="52" applyNumberFormat="1" applyFont="1" applyBorder="1"/>
    <xf numFmtId="0" fontId="34" fillId="0" borderId="0" xfId="49" applyFont="1" applyFill="1" applyBorder="1" applyAlignment="1">
      <alignment wrapText="1"/>
    </xf>
    <xf numFmtId="0" fontId="34" fillId="0" borderId="19" xfId="0" applyFont="1" applyBorder="1" applyAlignment="1">
      <alignment horizontal="center"/>
    </xf>
    <xf numFmtId="172" fontId="38" fillId="0" borderId="18" xfId="28" applyNumberFormat="1" applyFont="1" applyBorder="1" applyAlignment="1">
      <alignment horizontal="center"/>
    </xf>
    <xf numFmtId="164" fontId="46" fillId="25" borderId="0" xfId="28" applyNumberFormat="1" applyFont="1" applyFill="1" applyBorder="1" applyAlignment="1">
      <alignment horizontal="center"/>
    </xf>
    <xf numFmtId="0" fontId="38" fillId="0" borderId="21" xfId="0" applyFont="1" applyBorder="1" applyAlignment="1">
      <alignment horizontal="centerContinuous"/>
    </xf>
    <xf numFmtId="0" fontId="38" fillId="0" borderId="13" xfId="0" applyFont="1" applyBorder="1" applyAlignment="1">
      <alignment horizontal="centerContinuous"/>
    </xf>
    <xf numFmtId="0" fontId="38" fillId="0" borderId="22" xfId="0" applyFont="1" applyBorder="1" applyAlignment="1">
      <alignment horizontal="centerContinuous"/>
    </xf>
    <xf numFmtId="164" fontId="34" fillId="0" borderId="0" xfId="0" applyNumberFormat="1" applyFont="1" applyFill="1" applyBorder="1"/>
    <xf numFmtId="0" fontId="17" fillId="0" borderId="0" xfId="0" applyFont="1" applyAlignment="1"/>
    <xf numFmtId="0" fontId="5" fillId="0" borderId="0" xfId="0" applyFont="1" applyAlignment="1">
      <alignment horizontal="center"/>
    </xf>
    <xf numFmtId="167" fontId="7" fillId="25" borderId="0" xfId="33" applyNumberFormat="1" applyFont="1" applyFill="1"/>
    <xf numFmtId="0" fontId="5" fillId="0" borderId="0" xfId="0" applyNumberFormat="1" applyFont="1" applyBorder="1" applyAlignment="1">
      <alignment horizontal="center"/>
    </xf>
    <xf numFmtId="41" fontId="3" fillId="25" borderId="0" xfId="0" applyNumberFormat="1" applyFont="1" applyFill="1" applyAlignment="1">
      <alignment horizontal="right" wrapText="1"/>
    </xf>
    <xf numFmtId="0" fontId="3" fillId="0" borderId="0" xfId="0" applyFont="1" applyAlignment="1">
      <alignment horizontal="left" wrapText="1"/>
    </xf>
    <xf numFmtId="37" fontId="3" fillId="0" borderId="0" xfId="0" applyNumberFormat="1" applyFont="1" applyAlignment="1">
      <alignment horizontal="right" wrapText="1"/>
    </xf>
    <xf numFmtId="173" fontId="3" fillId="25" borderId="0" xfId="0" applyNumberFormat="1" applyFont="1" applyFill="1" applyAlignment="1">
      <alignment horizontal="center" wrapText="1"/>
    </xf>
    <xf numFmtId="0" fontId="3" fillId="0" borderId="0" xfId="0" applyFont="1" applyAlignment="1">
      <alignment horizontal="right" wrapText="1"/>
    </xf>
    <xf numFmtId="0" fontId="83" fillId="0" borderId="0" xfId="0" applyNumberFormat="1" applyFont="1" applyFill="1" applyBorder="1" applyAlignment="1">
      <alignment horizontal="center"/>
    </xf>
    <xf numFmtId="0" fontId="84" fillId="0" borderId="0" xfId="0" applyFont="1" applyAlignment="1">
      <alignment horizontal="right"/>
    </xf>
    <xf numFmtId="0" fontId="84" fillId="0" borderId="0" xfId="0" applyFont="1"/>
    <xf numFmtId="0" fontId="84" fillId="0" borderId="0" xfId="0" applyFont="1" applyAlignment="1">
      <alignment horizontal="right" wrapText="1"/>
    </xf>
    <xf numFmtId="0" fontId="84" fillId="0" borderId="0" xfId="0" applyFont="1" applyAlignment="1">
      <alignment horizontal="left" wrapText="1"/>
    </xf>
    <xf numFmtId="41" fontId="84" fillId="25" borderId="0" xfId="0" applyNumberFormat="1" applyFont="1" applyFill="1" applyAlignment="1">
      <alignment horizontal="right" wrapText="1"/>
    </xf>
    <xf numFmtId="0" fontId="84" fillId="0" borderId="0" xfId="0" applyFont="1" applyAlignment="1">
      <alignment horizontal="left" vertical="center" wrapText="1"/>
    </xf>
    <xf numFmtId="41" fontId="84" fillId="25" borderId="0" xfId="0" applyNumberFormat="1" applyFont="1" applyFill="1"/>
    <xf numFmtId="37" fontId="84" fillId="0" borderId="0" xfId="0" applyNumberFormat="1" applyFont="1" applyAlignment="1">
      <alignment horizontal="right" wrapText="1"/>
    </xf>
    <xf numFmtId="173" fontId="84" fillId="25" borderId="0" xfId="0" applyNumberFormat="1" applyFont="1" applyFill="1" applyAlignment="1">
      <alignment horizontal="center" wrapText="1"/>
    </xf>
    <xf numFmtId="0" fontId="84" fillId="0" borderId="0" xfId="0" applyFont="1" applyFill="1"/>
    <xf numFmtId="0" fontId="83" fillId="0" borderId="0" xfId="0" applyFont="1" applyBorder="1" applyAlignment="1">
      <alignment horizontal="center"/>
    </xf>
    <xf numFmtId="41" fontId="84" fillId="25" borderId="0" xfId="0" applyNumberFormat="1" applyFont="1" applyFill="1" applyAlignment="1">
      <alignment horizontal="right"/>
    </xf>
    <xf numFmtId="0" fontId="85" fillId="0" borderId="0" xfId="0" applyFont="1" applyBorder="1" applyAlignment="1">
      <alignment horizontal="center"/>
    </xf>
    <xf numFmtId="10" fontId="51" fillId="0" borderId="0" xfId="52" applyNumberFormat="1" applyFont="1"/>
    <xf numFmtId="10" fontId="0" fillId="0" borderId="0" xfId="52" applyNumberFormat="1" applyFont="1"/>
    <xf numFmtId="167" fontId="0" fillId="0" borderId="0" xfId="0" applyNumberFormat="1"/>
    <xf numFmtId="0" fontId="38" fillId="0" borderId="21" xfId="0" applyFont="1" applyBorder="1" applyAlignment="1">
      <alignment horizontal="left"/>
    </xf>
    <xf numFmtId="0" fontId="38" fillId="0" borderId="13" xfId="0" applyFont="1" applyBorder="1" applyAlignment="1">
      <alignment horizontal="left"/>
    </xf>
    <xf numFmtId="0" fontId="38" fillId="0" borderId="22" xfId="0" applyFont="1" applyBorder="1" applyAlignment="1">
      <alignment horizontal="left"/>
    </xf>
    <xf numFmtId="164" fontId="46" fillId="29" borderId="0" xfId="34" applyNumberFormat="1" applyFont="1" applyFill="1"/>
    <xf numFmtId="164" fontId="46" fillId="29" borderId="0" xfId="34" applyNumberFormat="1" applyFont="1" applyFill="1" applyAlignment="1">
      <alignment horizontal="left"/>
    </xf>
    <xf numFmtId="5" fontId="46" fillId="0" borderId="0" xfId="45" applyNumberFormat="1" applyFont="1" applyAlignment="1">
      <alignment horizontal="center"/>
    </xf>
    <xf numFmtId="164" fontId="46" fillId="29" borderId="0" xfId="30" applyNumberFormat="1" applyFont="1" applyFill="1" applyAlignment="1">
      <alignment horizontal="left"/>
    </xf>
    <xf numFmtId="164" fontId="46" fillId="29" borderId="0" xfId="45" applyNumberFormat="1" applyFont="1" applyFill="1"/>
    <xf numFmtId="0" fontId="13" fillId="25" borderId="33" xfId="0" quotePrefix="1" applyFont="1" applyFill="1" applyBorder="1" applyAlignment="1">
      <alignment horizontal="center" wrapText="1"/>
    </xf>
    <xf numFmtId="0" fontId="15" fillId="0" borderId="0" xfId="45" applyAlignment="1">
      <alignment horizontal="right"/>
    </xf>
    <xf numFmtId="0" fontId="15" fillId="0" borderId="0" xfId="45" quotePrefix="1"/>
    <xf numFmtId="167" fontId="34" fillId="0" borderId="20" xfId="0" applyNumberFormat="1" applyFont="1" applyFill="1" applyBorder="1"/>
    <xf numFmtId="167" fontId="34" fillId="0" borderId="0" xfId="0" applyNumberFormat="1" applyFont="1" applyFill="1" applyBorder="1"/>
    <xf numFmtId="164" fontId="0" fillId="0" borderId="0" xfId="0" applyNumberFormat="1" applyFill="1"/>
    <xf numFmtId="164" fontId="15" fillId="25" borderId="0" xfId="64" applyNumberFormat="1" applyFont="1" applyFill="1" applyAlignment="1">
      <alignment wrapText="1"/>
    </xf>
    <xf numFmtId="0" fontId="34" fillId="0" borderId="0" xfId="65" applyFont="1" applyFill="1"/>
    <xf numFmtId="0" fontId="86" fillId="0" borderId="0" xfId="65" applyFont="1" applyFill="1" applyAlignment="1">
      <alignment horizontal="center"/>
    </xf>
    <xf numFmtId="0" fontId="86" fillId="0" borderId="0" xfId="65" applyFont="1" applyFill="1"/>
    <xf numFmtId="37" fontId="34" fillId="0" borderId="0" xfId="65" applyNumberFormat="1" applyFont="1" applyFill="1"/>
    <xf numFmtId="37" fontId="34" fillId="25" borderId="0" xfId="65" applyNumberFormat="1" applyFont="1" applyFill="1"/>
    <xf numFmtId="0" fontId="34" fillId="0" borderId="0" xfId="65" applyFont="1" applyFill="1" applyAlignment="1">
      <alignment horizontal="left"/>
    </xf>
    <xf numFmtId="0" fontId="38" fillId="0" borderId="0" xfId="65" applyFont="1" applyFill="1" applyAlignment="1">
      <alignment horizontal="center"/>
    </xf>
    <xf numFmtId="0" fontId="38" fillId="0" borderId="0" xfId="65" applyFont="1"/>
    <xf numFmtId="41" fontId="38" fillId="0" borderId="0" xfId="65" applyNumberFormat="1" applyFont="1" applyFill="1" applyAlignment="1">
      <alignment horizontal="center" vertical="top"/>
    </xf>
    <xf numFmtId="41" fontId="38" fillId="0" borderId="0" xfId="65" applyNumberFormat="1" applyFont="1" applyFill="1" applyAlignment="1">
      <alignment horizontal="center" wrapText="1"/>
    </xf>
    <xf numFmtId="41" fontId="38" fillId="0" borderId="0" xfId="65" applyNumberFormat="1" applyFont="1" applyFill="1" applyAlignment="1">
      <alignment horizontal="center"/>
    </xf>
    <xf numFmtId="0" fontId="34" fillId="25" borderId="26" xfId="65" applyFont="1" applyFill="1" applyBorder="1" applyAlignment="1">
      <alignment wrapText="1"/>
    </xf>
    <xf numFmtId="0" fontId="33" fillId="0" borderId="26" xfId="65" applyFont="1" applyFill="1" applyBorder="1"/>
    <xf numFmtId="0" fontId="34" fillId="0" borderId="0" xfId="65" applyFont="1" applyBorder="1"/>
    <xf numFmtId="0" fontId="38" fillId="0" borderId="0" xfId="65" applyFont="1" applyFill="1" applyBorder="1" applyAlignment="1">
      <alignment horizontal="center"/>
    </xf>
    <xf numFmtId="0" fontId="38" fillId="0" borderId="0" xfId="65" applyFont="1" applyBorder="1"/>
    <xf numFmtId="0" fontId="38" fillId="0" borderId="0" xfId="65" applyFont="1" applyBorder="1" applyAlignment="1">
      <alignment horizontal="center"/>
    </xf>
    <xf numFmtId="173" fontId="26" fillId="0" borderId="19" xfId="52" applyNumberFormat="1" applyFont="1" applyBorder="1" applyAlignment="1">
      <alignment horizontal="left"/>
    </xf>
    <xf numFmtId="0" fontId="4" fillId="0" borderId="0" xfId="66" applyFont="1" applyBorder="1"/>
    <xf numFmtId="0" fontId="3" fillId="0" borderId="0" xfId="66"/>
    <xf numFmtId="0" fontId="3" fillId="0" borderId="0" xfId="66" applyFont="1" applyAlignment="1">
      <alignment horizontal="center"/>
    </xf>
    <xf numFmtId="0" fontId="3" fillId="0" borderId="0" xfId="66" applyFont="1" applyBorder="1" applyAlignment="1">
      <alignment horizontal="center"/>
    </xf>
    <xf numFmtId="0" fontId="3" fillId="0" borderId="0" xfId="66" applyFont="1" applyFill="1" applyBorder="1" applyAlignment="1">
      <alignment horizontal="center"/>
    </xf>
    <xf numFmtId="49" fontId="3" fillId="0" borderId="0" xfId="66" applyNumberFormat="1" applyFill="1" applyBorder="1" applyAlignment="1">
      <alignment horizontal="left"/>
    </xf>
    <xf numFmtId="42" fontId="3" fillId="0" borderId="0" xfId="66" applyNumberFormat="1" applyFont="1" applyFill="1" applyBorder="1"/>
    <xf numFmtId="42" fontId="3" fillId="0" borderId="0" xfId="66" applyNumberFormat="1" applyFont="1" applyBorder="1" applyAlignment="1">
      <alignment horizontal="center"/>
    </xf>
    <xf numFmtId="41" fontId="3" fillId="0" borderId="0" xfId="66" applyNumberFormat="1" applyFont="1" applyFill="1" applyBorder="1"/>
    <xf numFmtId="41" fontId="3" fillId="0" borderId="0" xfId="66" applyNumberFormat="1" applyFont="1" applyBorder="1" applyAlignment="1">
      <alignment horizontal="center"/>
    </xf>
    <xf numFmtId="49" fontId="3" fillId="0" borderId="0" xfId="66" applyNumberFormat="1" applyFont="1" applyFill="1" applyBorder="1" applyAlignment="1">
      <alignment horizontal="left"/>
    </xf>
    <xf numFmtId="41" fontId="6" fillId="0" borderId="0" xfId="66" applyNumberFormat="1" applyFont="1" applyFill="1" applyBorder="1"/>
    <xf numFmtId="0" fontId="3" fillId="0" borderId="0" xfId="66" applyFont="1" applyFill="1" applyBorder="1"/>
    <xf numFmtId="0" fontId="19" fillId="0" borderId="0" xfId="0" applyNumberFormat="1" applyFont="1" applyFill="1" applyBorder="1" applyAlignment="1">
      <alignment horizontal="center"/>
    </xf>
    <xf numFmtId="0" fontId="7" fillId="0" borderId="0" xfId="0" applyNumberFormat="1" applyFont="1" applyFill="1" applyAlignment="1"/>
    <xf numFmtId="3" fontId="7" fillId="0" borderId="0" xfId="0" applyNumberFormat="1" applyFont="1" applyAlignment="1"/>
    <xf numFmtId="0" fontId="7" fillId="0" borderId="11" xfId="0" applyNumberFormat="1" applyFont="1" applyBorder="1" applyAlignment="1"/>
    <xf numFmtId="3" fontId="7" fillId="0" borderId="11" xfId="0" applyNumberFormat="1" applyFont="1" applyBorder="1" applyAlignment="1"/>
    <xf numFmtId="3" fontId="7" fillId="0" borderId="11" xfId="0" applyNumberFormat="1" applyFont="1" applyBorder="1" applyAlignment="1">
      <alignment horizontal="center"/>
    </xf>
    <xf numFmtId="0" fontId="7" fillId="0" borderId="0" xfId="0" applyNumberFormat="1" applyFont="1" applyAlignment="1"/>
    <xf numFmtId="0" fontId="7" fillId="0" borderId="12" xfId="0" applyNumberFormat="1" applyFont="1" applyFill="1" applyBorder="1" applyAlignment="1"/>
    <xf numFmtId="3" fontId="7" fillId="0" borderId="12" xfId="0" applyNumberFormat="1" applyFont="1" applyFill="1" applyBorder="1" applyAlignment="1">
      <alignment horizontal="center"/>
    </xf>
    <xf numFmtId="3" fontId="7" fillId="0" borderId="12" xfId="0" applyNumberFormat="1" applyFont="1" applyBorder="1" applyAlignment="1"/>
    <xf numFmtId="173" fontId="7" fillId="0" borderId="12" xfId="52" applyNumberFormat="1" applyFont="1" applyBorder="1" applyAlignment="1"/>
    <xf numFmtId="3" fontId="7" fillId="0" borderId="0" xfId="0" applyNumberFormat="1" applyFont="1" applyFill="1" applyAlignment="1">
      <alignment horizontal="center"/>
    </xf>
    <xf numFmtId="173" fontId="7" fillId="0" borderId="0" xfId="52" applyNumberFormat="1" applyFont="1" applyAlignment="1"/>
    <xf numFmtId="3" fontId="7" fillId="0" borderId="14" xfId="0" applyNumberFormat="1" applyFont="1" applyBorder="1" applyAlignment="1"/>
    <xf numFmtId="3" fontId="7" fillId="0" borderId="0" xfId="0" applyNumberFormat="1" applyFont="1" applyFill="1" applyAlignment="1"/>
    <xf numFmtId="3" fontId="7" fillId="0" borderId="11" xfId="0" applyNumberFormat="1" applyFont="1" applyFill="1" applyBorder="1" applyAlignment="1"/>
    <xf numFmtId="0" fontId="22" fillId="26" borderId="0" xfId="0" applyFont="1" applyFill="1" applyBorder="1" applyAlignment="1">
      <alignment horizontal="left"/>
    </xf>
    <xf numFmtId="0" fontId="22" fillId="26" borderId="0" xfId="0" applyFont="1" applyFill="1" applyBorder="1" applyAlignment="1"/>
    <xf numFmtId="0" fontId="19" fillId="26" borderId="0" xfId="0" applyNumberFormat="1" applyFont="1" applyFill="1" applyBorder="1" applyAlignment="1">
      <alignment horizontal="center"/>
    </xf>
    <xf numFmtId="0" fontId="22" fillId="0" borderId="0" xfId="0" applyFont="1" applyFill="1" applyBorder="1" applyAlignment="1"/>
    <xf numFmtId="167" fontId="7" fillId="25" borderId="0" xfId="0" applyNumberFormat="1" applyFont="1" applyFill="1" applyAlignment="1"/>
    <xf numFmtId="0" fontId="7" fillId="0" borderId="14" xfId="0" applyNumberFormat="1" applyFont="1" applyFill="1" applyBorder="1" applyAlignment="1"/>
    <xf numFmtId="164" fontId="7" fillId="0" borderId="14" xfId="0" applyNumberFormat="1" applyFont="1" applyFill="1" applyBorder="1" applyAlignment="1"/>
    <xf numFmtId="3" fontId="7" fillId="0" borderId="0" xfId="0" applyNumberFormat="1" applyFont="1" applyBorder="1" applyAlignment="1"/>
    <xf numFmtId="3" fontId="7" fillId="0" borderId="14" xfId="0" applyNumberFormat="1" applyFont="1" applyFill="1" applyBorder="1" applyAlignment="1"/>
    <xf numFmtId="174" fontId="7" fillId="0" borderId="0" xfId="52" applyNumberFormat="1" applyFont="1" applyAlignment="1"/>
    <xf numFmtId="0" fontId="7" fillId="0" borderId="11" xfId="0" applyNumberFormat="1" applyFont="1" applyFill="1" applyBorder="1" applyAlignment="1"/>
    <xf numFmtId="3" fontId="7" fillId="25" borderId="11" xfId="0" applyNumberFormat="1" applyFont="1" applyFill="1" applyBorder="1" applyAlignment="1"/>
    <xf numFmtId="3" fontId="7" fillId="0" borderId="12" xfId="0" applyNumberFormat="1" applyFont="1" applyBorder="1"/>
    <xf numFmtId="168" fontId="7" fillId="0" borderId="0" xfId="0" applyNumberFormat="1" applyFont="1" applyAlignment="1">
      <alignment horizontal="center"/>
    </xf>
    <xf numFmtId="0" fontId="7" fillId="0" borderId="14" xfId="0" applyNumberFormat="1" applyFont="1" applyBorder="1" applyAlignment="1"/>
    <xf numFmtId="0" fontId="7" fillId="0" borderId="0" xfId="0" applyNumberFormat="1" applyFont="1" applyBorder="1" applyAlignment="1"/>
    <xf numFmtId="3" fontId="7" fillId="0" borderId="0" xfId="0" applyNumberFormat="1" applyFont="1" applyBorder="1" applyAlignment="1">
      <alignment horizontal="center"/>
    </xf>
    <xf numFmtId="174" fontId="7" fillId="0" borderId="0" xfId="52" applyNumberFormat="1" applyFont="1" applyBorder="1" applyAlignment="1"/>
    <xf numFmtId="0" fontId="87" fillId="0" borderId="0" xfId="0" applyFont="1" applyAlignment="1">
      <alignment horizontal="left"/>
    </xf>
    <xf numFmtId="0" fontId="87" fillId="0" borderId="0" xfId="0" applyFont="1"/>
    <xf numFmtId="0" fontId="7" fillId="0" borderId="0" xfId="0" applyNumberFormat="1" applyFont="1" applyFill="1" applyBorder="1" applyAlignment="1"/>
    <xf numFmtId="3" fontId="7" fillId="0" borderId="0" xfId="0" applyNumberFormat="1" applyFont="1" applyFill="1" applyBorder="1" applyAlignment="1"/>
    <xf numFmtId="3" fontId="7" fillId="25" borderId="0" xfId="0" applyNumberFormat="1" applyFont="1" applyFill="1" applyAlignment="1"/>
    <xf numFmtId="0" fontId="19" fillId="0" borderId="11" xfId="0" applyNumberFormat="1" applyFont="1" applyFill="1" applyBorder="1" applyAlignment="1">
      <alignment horizontal="left"/>
    </xf>
    <xf numFmtId="3" fontId="7" fillId="0" borderId="11" xfId="0" applyNumberFormat="1" applyFont="1" applyFill="1" applyBorder="1" applyAlignment="1">
      <alignment horizontal="right"/>
    </xf>
    <xf numFmtId="0" fontId="88" fillId="0" borderId="0" xfId="0" applyNumberFormat="1" applyFont="1" applyFill="1" applyAlignment="1">
      <alignment horizontal="left"/>
    </xf>
    <xf numFmtId="3" fontId="7" fillId="0" borderId="11" xfId="0" applyNumberFormat="1" applyFont="1" applyBorder="1"/>
    <xf numFmtId="0" fontId="7" fillId="0" borderId="11" xfId="0" applyFont="1" applyBorder="1" applyAlignment="1">
      <alignment horizontal="left"/>
    </xf>
    <xf numFmtId="3" fontId="19" fillId="0" borderId="11" xfId="0" applyNumberFormat="1" applyFont="1" applyBorder="1" applyAlignment="1">
      <alignment horizontal="right"/>
    </xf>
    <xf numFmtId="0" fontId="7" fillId="0" borderId="0" xfId="0" applyNumberFormat="1" applyFont="1" applyFill="1" applyBorder="1" applyAlignment="1">
      <alignment horizontal="left"/>
    </xf>
    <xf numFmtId="0" fontId="7" fillId="0" borderId="0" xfId="0" applyFont="1" applyBorder="1" applyAlignment="1">
      <alignment horizontal="left"/>
    </xf>
    <xf numFmtId="3" fontId="7" fillId="0" borderId="12" xfId="0" applyNumberFormat="1" applyFont="1" applyFill="1" applyBorder="1" applyAlignment="1"/>
    <xf numFmtId="0" fontId="7" fillId="0" borderId="12" xfId="0" applyFont="1" applyFill="1" applyBorder="1"/>
    <xf numFmtId="3" fontId="7" fillId="0" borderId="12" xfId="0" applyNumberFormat="1" applyFont="1" applyFill="1" applyBorder="1"/>
    <xf numFmtId="0" fontId="89" fillId="26" borderId="0" xfId="0" applyFont="1" applyFill="1" applyAlignment="1">
      <alignment horizontal="left"/>
    </xf>
    <xf numFmtId="0" fontId="89" fillId="26" borderId="0" xfId="0" applyFont="1" applyFill="1" applyAlignment="1"/>
    <xf numFmtId="0" fontId="19" fillId="26" borderId="0" xfId="0" applyNumberFormat="1" applyFont="1" applyFill="1" applyAlignment="1">
      <alignment horizontal="left"/>
    </xf>
    <xf numFmtId="0" fontId="19" fillId="26" borderId="0" xfId="0" applyNumberFormat="1" applyFont="1" applyFill="1" applyAlignment="1">
      <alignment horizontal="center"/>
    </xf>
    <xf numFmtId="0" fontId="19" fillId="0" borderId="0" xfId="0" applyNumberFormat="1" applyFont="1" applyFill="1" applyAlignment="1">
      <alignment horizontal="center"/>
    </xf>
    <xf numFmtId="3" fontId="7" fillId="0" borderId="11" xfId="0" applyNumberFormat="1" applyFont="1" applyFill="1" applyBorder="1" applyAlignment="1">
      <alignment horizontal="center"/>
    </xf>
    <xf numFmtId="3" fontId="7" fillId="0" borderId="12" xfId="0" applyNumberFormat="1" applyFont="1" applyBorder="1" applyAlignment="1">
      <alignment horizontal="center"/>
    </xf>
    <xf numFmtId="0" fontId="19" fillId="0" borderId="0" xfId="0" applyNumberFormat="1" applyFont="1" applyAlignment="1">
      <alignment horizontal="left"/>
    </xf>
    <xf numFmtId="0" fontId="19" fillId="0" borderId="12" xfId="0" applyNumberFormat="1" applyFont="1" applyBorder="1" applyAlignment="1">
      <alignment horizontal="left"/>
    </xf>
    <xf numFmtId="0" fontId="7" fillId="0" borderId="12" xfId="0" applyNumberFormat="1" applyFont="1" applyBorder="1" applyAlignment="1">
      <alignment horizontal="center"/>
    </xf>
    <xf numFmtId="0" fontId="7" fillId="0" borderId="12" xfId="0" applyFont="1" applyBorder="1" applyAlignment="1">
      <alignment horizontal="right"/>
    </xf>
    <xf numFmtId="3" fontId="7" fillId="0" borderId="12" xfId="0" applyNumberFormat="1" applyFont="1" applyBorder="1" applyAlignment="1">
      <alignment horizontal="right"/>
    </xf>
    <xf numFmtId="0" fontId="22" fillId="26" borderId="0" xfId="0" applyFont="1" applyFill="1" applyBorder="1" applyAlignment="1">
      <alignment horizontal="center"/>
    </xf>
    <xf numFmtId="164" fontId="7" fillId="25" borderId="0" xfId="28" applyNumberFormat="1" applyFont="1" applyFill="1"/>
    <xf numFmtId="3" fontId="7" fillId="25" borderId="0" xfId="0" applyNumberFormat="1" applyFont="1" applyFill="1" applyBorder="1" applyAlignment="1"/>
    <xf numFmtId="165" fontId="7" fillId="0" borderId="14" xfId="47" applyFont="1" applyFill="1" applyBorder="1" applyAlignment="1">
      <alignment vertical="center"/>
    </xf>
    <xf numFmtId="3" fontId="7" fillId="0" borderId="14" xfId="0" applyNumberFormat="1" applyFont="1" applyFill="1" applyBorder="1" applyAlignment="1">
      <alignment horizontal="right"/>
    </xf>
    <xf numFmtId="3" fontId="7" fillId="0" borderId="14" xfId="0" applyNumberFormat="1" applyFont="1" applyFill="1" applyBorder="1" applyAlignment="1">
      <alignment horizontal="center"/>
    </xf>
    <xf numFmtId="44" fontId="7" fillId="25" borderId="14" xfId="0" applyNumberFormat="1" applyFont="1" applyFill="1" applyBorder="1" applyAlignment="1"/>
    <xf numFmtId="9" fontId="7" fillId="0" borderId="0" xfId="0" applyNumberFormat="1" applyFont="1" applyAlignment="1"/>
    <xf numFmtId="3" fontId="7" fillId="0" borderId="0" xfId="0" applyNumberFormat="1" applyFont="1" applyAlignment="1">
      <alignment horizontal="left"/>
    </xf>
    <xf numFmtId="166" fontId="7" fillId="0" borderId="0" xfId="0" applyNumberFormat="1" applyFont="1" applyAlignment="1"/>
    <xf numFmtId="166" fontId="7" fillId="25" borderId="0" xfId="0" applyNumberFormat="1" applyFont="1" applyFill="1" applyAlignment="1"/>
    <xf numFmtId="3" fontId="7" fillId="0" borderId="0" xfId="0" quotePrefix="1" applyNumberFormat="1" applyFont="1" applyAlignment="1">
      <alignment horizontal="right"/>
    </xf>
    <xf numFmtId="3" fontId="7" fillId="0" borderId="14" xfId="0" applyNumberFormat="1" applyFont="1" applyBorder="1" applyAlignment="1">
      <alignment horizontal="right"/>
    </xf>
    <xf numFmtId="166" fontId="7" fillId="0" borderId="14" xfId="0" applyNumberFormat="1" applyFont="1" applyBorder="1" applyAlignment="1"/>
    <xf numFmtId="3" fontId="7" fillId="0" borderId="0" xfId="0" quotePrefix="1" applyNumberFormat="1" applyFont="1" applyBorder="1" applyAlignment="1">
      <alignment horizontal="right"/>
    </xf>
    <xf numFmtId="168" fontId="7" fillId="0" borderId="12" xfId="0" applyNumberFormat="1" applyFont="1" applyBorder="1" applyAlignment="1">
      <alignment horizontal="left"/>
    </xf>
    <xf numFmtId="169" fontId="7" fillId="0" borderId="12" xfId="0" applyNumberFormat="1" applyFont="1" applyBorder="1" applyAlignment="1">
      <alignment horizontal="center"/>
    </xf>
    <xf numFmtId="168" fontId="7" fillId="0" borderId="0" xfId="0" applyNumberFormat="1" applyFont="1" applyBorder="1" applyAlignment="1">
      <alignment horizontal="left"/>
    </xf>
    <xf numFmtId="169" fontId="7" fillId="0" borderId="0" xfId="0" applyNumberFormat="1" applyFont="1" applyAlignment="1">
      <alignment horizontal="center"/>
    </xf>
    <xf numFmtId="170" fontId="7" fillId="0" borderId="0" xfId="0" applyNumberFormat="1" applyFont="1" applyAlignment="1"/>
    <xf numFmtId="168" fontId="7" fillId="0" borderId="0" xfId="0" applyNumberFormat="1" applyFont="1" applyAlignment="1">
      <alignment horizontal="left"/>
    </xf>
    <xf numFmtId="10" fontId="7" fillId="0" borderId="0" xfId="52" applyNumberFormat="1" applyFont="1" applyAlignment="1"/>
    <xf numFmtId="10" fontId="7" fillId="0" borderId="0" xfId="52" applyNumberFormat="1" applyFont="1" applyFill="1" applyAlignment="1"/>
    <xf numFmtId="0" fontId="7" fillId="0" borderId="11" xfId="0" applyNumberFormat="1" applyFont="1" applyBorder="1" applyAlignment="1">
      <alignment horizontal="left"/>
    </xf>
    <xf numFmtId="10" fontId="12" fillId="0" borderId="0" xfId="0" applyNumberFormat="1" applyFont="1" applyFill="1" applyAlignment="1">
      <alignment horizontal="right"/>
    </xf>
    <xf numFmtId="164" fontId="7" fillId="0" borderId="0" xfId="28" applyNumberFormat="1" applyFont="1" applyFill="1" applyAlignment="1"/>
    <xf numFmtId="169" fontId="7" fillId="0" borderId="12" xfId="0" applyNumberFormat="1" applyFont="1" applyBorder="1" applyAlignment="1"/>
    <xf numFmtId="164" fontId="7" fillId="0" borderId="12" xfId="28" applyNumberFormat="1" applyFont="1" applyFill="1" applyBorder="1" applyAlignment="1">
      <alignment horizontal="right"/>
    </xf>
    <xf numFmtId="3" fontId="7" fillId="0" borderId="0" xfId="0" applyNumberFormat="1" applyFont="1" applyFill="1" applyAlignment="1">
      <alignment horizontal="right"/>
    </xf>
    <xf numFmtId="169" fontId="7" fillId="0" borderId="0" xfId="0" applyNumberFormat="1" applyFont="1" applyAlignment="1"/>
    <xf numFmtId="174" fontId="7" fillId="0" borderId="0" xfId="52" applyNumberFormat="1" applyFont="1" applyFill="1" applyAlignment="1">
      <alignment horizontal="right"/>
    </xf>
    <xf numFmtId="0" fontId="25" fillId="0" borderId="16" xfId="0" applyNumberFormat="1" applyFont="1" applyBorder="1" applyAlignment="1">
      <alignment horizontal="center"/>
    </xf>
    <xf numFmtId="0" fontId="25" fillId="0" borderId="15" xfId="0" applyNumberFormat="1" applyFont="1" applyFill="1" applyBorder="1" applyAlignment="1"/>
    <xf numFmtId="0" fontId="25" fillId="0" borderId="15" xfId="0" applyFont="1" applyFill="1" applyBorder="1" applyAlignment="1"/>
    <xf numFmtId="3" fontId="25" fillId="0" borderId="15" xfId="0" applyNumberFormat="1" applyFont="1" applyBorder="1" applyAlignment="1">
      <alignment horizontal="center"/>
    </xf>
    <xf numFmtId="3" fontId="25" fillId="0" borderId="15" xfId="0" applyNumberFormat="1" applyFont="1" applyBorder="1" applyAlignment="1"/>
    <xf numFmtId="3" fontId="7" fillId="0" borderId="15" xfId="0" applyNumberFormat="1" applyFont="1" applyBorder="1"/>
    <xf numFmtId="0" fontId="25" fillId="0" borderId="0" xfId="0" applyNumberFormat="1" applyFont="1" applyFill="1" applyBorder="1" applyAlignment="1"/>
    <xf numFmtId="0" fontId="25" fillId="0" borderId="0" xfId="0" applyFont="1" applyFill="1" applyBorder="1" applyAlignment="1"/>
    <xf numFmtId="3" fontId="25" fillId="0" borderId="0" xfId="0" applyNumberFormat="1" applyFont="1" applyBorder="1" applyAlignment="1">
      <alignment horizontal="center"/>
    </xf>
    <xf numFmtId="3" fontId="7" fillId="0" borderId="0" xfId="0" applyNumberFormat="1" applyFont="1" applyBorder="1"/>
    <xf numFmtId="3" fontId="7" fillId="0" borderId="0" xfId="0" applyNumberFormat="1" applyFont="1" applyFill="1" applyBorder="1"/>
    <xf numFmtId="0" fontId="25" fillId="0" borderId="14" xfId="0" applyFont="1" applyFill="1" applyBorder="1" applyAlignment="1"/>
    <xf numFmtId="3" fontId="7" fillId="0" borderId="14" xfId="0" applyNumberFormat="1" applyFont="1" applyFill="1" applyBorder="1"/>
    <xf numFmtId="3" fontId="25" fillId="0" borderId="0" xfId="0" applyNumberFormat="1" applyFont="1" applyFill="1" applyBorder="1" applyAlignment="1">
      <alignment horizontal="center"/>
    </xf>
    <xf numFmtId="10" fontId="7" fillId="0" borderId="0" xfId="52" applyNumberFormat="1" applyFont="1" applyFill="1" applyBorder="1"/>
    <xf numFmtId="3" fontId="25" fillId="0" borderId="14" xfId="0" applyNumberFormat="1" applyFont="1" applyBorder="1" applyAlignment="1">
      <alignment horizontal="center"/>
    </xf>
    <xf numFmtId="164" fontId="7" fillId="25" borderId="0" xfId="28" applyNumberFormat="1" applyFont="1" applyFill="1" applyAlignment="1"/>
    <xf numFmtId="0" fontId="25" fillId="0" borderId="16" xfId="0" applyNumberFormat="1" applyFont="1" applyFill="1" applyBorder="1" applyAlignment="1">
      <alignment horizontal="center"/>
    </xf>
    <xf numFmtId="0" fontId="7" fillId="0" borderId="15" xfId="0" applyFont="1" applyFill="1" applyBorder="1"/>
    <xf numFmtId="0" fontId="25" fillId="0" borderId="15" xfId="0" applyNumberFormat="1" applyFont="1" applyFill="1" applyBorder="1" applyAlignment="1">
      <alignment horizontal="left"/>
    </xf>
    <xf numFmtId="0" fontId="25" fillId="0" borderId="15" xfId="0" applyFont="1" applyFill="1" applyBorder="1"/>
    <xf numFmtId="0" fontId="25" fillId="0" borderId="15" xfId="0" applyFont="1" applyBorder="1" applyAlignment="1">
      <alignment horizontal="center"/>
    </xf>
    <xf numFmtId="0" fontId="87" fillId="0" borderId="0" xfId="0" applyFont="1" applyFill="1" applyAlignment="1">
      <alignment horizontal="left"/>
    </xf>
    <xf numFmtId="164" fontId="7" fillId="0" borderId="0" xfId="28" applyNumberFormat="1" applyFont="1" applyAlignment="1"/>
    <xf numFmtId="164" fontId="7" fillId="25" borderId="0" xfId="28" applyNumberFormat="1" applyFont="1" applyFill="1" applyBorder="1" applyAlignment="1"/>
    <xf numFmtId="37" fontId="19" fillId="25" borderId="0" xfId="0" applyNumberFormat="1" applyFont="1" applyFill="1" applyBorder="1" applyAlignment="1">
      <alignment horizontal="right"/>
    </xf>
    <xf numFmtId="0" fontId="90" fillId="0" borderId="0" xfId="0" applyFont="1" applyFill="1" applyAlignment="1"/>
    <xf numFmtId="0" fontId="29" fillId="0" borderId="0" xfId="0" applyFont="1" applyFill="1" applyBorder="1" applyAlignment="1">
      <alignment horizontal="center"/>
    </xf>
    <xf numFmtId="37" fontId="19" fillId="0" borderId="0" xfId="0" applyNumberFormat="1" applyFont="1" applyBorder="1" applyAlignment="1">
      <alignment horizontal="right"/>
    </xf>
    <xf numFmtId="0" fontId="29" fillId="0" borderId="0" xfId="0" applyFont="1" applyBorder="1" applyAlignment="1">
      <alignment horizontal="center"/>
    </xf>
    <xf numFmtId="0" fontId="25" fillId="0" borderId="15" xfId="0" applyNumberFormat="1" applyFont="1" applyFill="1" applyBorder="1" applyAlignment="1">
      <alignment horizontal="center"/>
    </xf>
    <xf numFmtId="37" fontId="7" fillId="0" borderId="15" xfId="0" applyNumberFormat="1" applyFont="1" applyBorder="1" applyAlignment="1">
      <alignment horizontal="center"/>
    </xf>
    <xf numFmtId="41" fontId="34" fillId="0" borderId="26" xfId="29" applyFont="1" applyFill="1" applyBorder="1"/>
    <xf numFmtId="37" fontId="0" fillId="0" borderId="0" xfId="0" applyNumberFormat="1" applyFill="1"/>
    <xf numFmtId="0" fontId="0" fillId="0" borderId="0" xfId="0" applyFill="1"/>
    <xf numFmtId="0" fontId="34" fillId="0" borderId="0" xfId="0" applyFont="1" applyFill="1" applyBorder="1"/>
    <xf numFmtId="0" fontId="34" fillId="0" borderId="26" xfId="95" applyFont="1" applyFill="1" applyBorder="1"/>
    <xf numFmtId="0" fontId="34" fillId="0" borderId="0" xfId="95" applyFont="1" applyFill="1" applyBorder="1"/>
    <xf numFmtId="41" fontId="84" fillId="0" borderId="0" xfId="0" applyNumberFormat="1" applyFont="1" applyFill="1" applyAlignment="1">
      <alignment horizontal="right"/>
    </xf>
    <xf numFmtId="0" fontId="84" fillId="0" borderId="0" xfId="0" applyFont="1" applyFill="1" applyAlignment="1">
      <alignment horizontal="right"/>
    </xf>
    <xf numFmtId="0" fontId="3" fillId="0" borderId="0" xfId="0" applyFont="1" applyFill="1" applyAlignment="1">
      <alignment horizontal="right" wrapText="1"/>
    </xf>
    <xf numFmtId="0" fontId="17" fillId="0" borderId="0" xfId="0" applyFont="1" applyAlignment="1">
      <alignment horizontal="center"/>
    </xf>
    <xf numFmtId="0" fontId="34" fillId="0" borderId="20" xfId="0" applyFont="1" applyBorder="1" applyAlignment="1">
      <alignment horizontal="center" wrapText="1"/>
    </xf>
    <xf numFmtId="0" fontId="0" fillId="0" borderId="0" xfId="0" applyAlignment="1"/>
    <xf numFmtId="0" fontId="38" fillId="0" borderId="21" xfId="0" applyFont="1" applyBorder="1" applyAlignment="1">
      <alignment horizontal="center"/>
    </xf>
    <xf numFmtId="0" fontId="0" fillId="0" borderId="0" xfId="0" applyAlignment="1">
      <alignment horizontal="center"/>
    </xf>
    <xf numFmtId="164" fontId="3" fillId="0" borderId="0" xfId="75" applyNumberFormat="1"/>
    <xf numFmtId="164" fontId="3" fillId="0" borderId="0" xfId="75" applyNumberFormat="1" applyFill="1"/>
    <xf numFmtId="173" fontId="3" fillId="0" borderId="0" xfId="120" applyNumberFormat="1"/>
    <xf numFmtId="0" fontId="3" fillId="0" borderId="0" xfId="0" applyFont="1" applyBorder="1" applyAlignment="1">
      <alignment horizontal="center"/>
    </xf>
    <xf numFmtId="0" fontId="3" fillId="0" borderId="20" xfId="0" applyFont="1" applyBorder="1" applyAlignment="1">
      <alignment horizontal="center"/>
    </xf>
    <xf numFmtId="164" fontId="34" fillId="0" borderId="20" xfId="75" applyNumberFormat="1" applyFont="1" applyBorder="1" applyAlignment="1">
      <alignment horizontal="center"/>
    </xf>
    <xf numFmtId="164" fontId="34" fillId="0" borderId="20" xfId="75" applyNumberFormat="1" applyFont="1" applyBorder="1"/>
    <xf numFmtId="0" fontId="3" fillId="0" borderId="0" xfId="49" applyFont="1" applyFill="1" applyAlignment="1">
      <alignment horizontal="left" vertical="center" wrapText="1"/>
    </xf>
    <xf numFmtId="0" fontId="3" fillId="0" borderId="0" xfId="49" applyFont="1" applyFill="1" applyAlignment="1">
      <alignment wrapText="1"/>
    </xf>
    <xf numFmtId="164" fontId="46" fillId="25" borderId="17" xfId="75" applyNumberFormat="1" applyFont="1" applyFill="1" applyBorder="1"/>
    <xf numFmtId="164" fontId="82" fillId="0" borderId="0" xfId="75" applyNumberFormat="1" applyFont="1" applyBorder="1"/>
    <xf numFmtId="164" fontId="82" fillId="0" borderId="20" xfId="75" applyNumberFormat="1" applyFont="1" applyBorder="1"/>
    <xf numFmtId="164" fontId="34" fillId="25" borderId="17" xfId="75" applyNumberFormat="1" applyFont="1" applyFill="1" applyBorder="1"/>
    <xf numFmtId="164" fontId="34" fillId="0" borderId="0" xfId="75" applyNumberFormat="1" applyFont="1" applyBorder="1"/>
    <xf numFmtId="164" fontId="34" fillId="0" borderId="17" xfId="75" applyNumberFormat="1" applyFont="1" applyBorder="1"/>
    <xf numFmtId="43" fontId="34" fillId="25" borderId="17" xfId="75" applyNumberFormat="1" applyFont="1" applyFill="1" applyBorder="1"/>
    <xf numFmtId="43" fontId="34" fillId="0" borderId="0" xfId="75" applyNumberFormat="1" applyFont="1" applyFill="1" applyBorder="1"/>
    <xf numFmtId="43" fontId="34" fillId="0" borderId="20" xfId="75" applyNumberFormat="1" applyFont="1" applyFill="1" applyBorder="1"/>
    <xf numFmtId="164" fontId="34" fillId="0" borderId="0" xfId="75" applyNumberFormat="1" applyFont="1" applyFill="1" applyBorder="1"/>
    <xf numFmtId="164" fontId="34" fillId="0" borderId="20" xfId="75" applyNumberFormat="1" applyFont="1" applyFill="1" applyBorder="1"/>
    <xf numFmtId="164" fontId="34" fillId="0" borderId="17" xfId="75" applyNumberFormat="1" applyFont="1" applyFill="1" applyBorder="1"/>
    <xf numFmtId="164" fontId="34" fillId="0" borderId="18" xfId="75" applyNumberFormat="1" applyFont="1" applyBorder="1"/>
    <xf numFmtId="164" fontId="34" fillId="0" borderId="9" xfId="75" applyNumberFormat="1" applyFont="1" applyBorder="1"/>
    <xf numFmtId="164" fontId="34" fillId="0" borderId="19" xfId="75" applyNumberFormat="1" applyFont="1" applyBorder="1"/>
    <xf numFmtId="164" fontId="38" fillId="0" borderId="22" xfId="75" applyNumberFormat="1" applyFont="1" applyBorder="1" applyAlignment="1">
      <alignment horizontal="center"/>
    </xf>
    <xf numFmtId="167" fontId="34" fillId="0" borderId="24" xfId="87" applyNumberFormat="1" applyFont="1" applyFill="1" applyBorder="1"/>
    <xf numFmtId="167" fontId="34" fillId="0" borderId="24" xfId="87" applyNumberFormat="1" applyFont="1" applyBorder="1"/>
    <xf numFmtId="164" fontId="38" fillId="0" borderId="20" xfId="75" applyNumberFormat="1" applyFont="1" applyBorder="1"/>
    <xf numFmtId="164" fontId="38" fillId="0" borderId="19" xfId="75" applyNumberFormat="1" applyFont="1" applyBorder="1"/>
    <xf numFmtId="167" fontId="34" fillId="0" borderId="25" xfId="87" applyNumberFormat="1" applyFont="1" applyBorder="1"/>
    <xf numFmtId="164" fontId="34" fillId="0" borderId="0" xfId="75" applyNumberFormat="1" applyFont="1"/>
    <xf numFmtId="167" fontId="34" fillId="0" borderId="0" xfId="87" applyNumberFormat="1" applyFont="1"/>
    <xf numFmtId="164" fontId="3" fillId="0" borderId="0" xfId="75" applyNumberFormat="1" applyFill="1" applyBorder="1"/>
    <xf numFmtId="37" fontId="34" fillId="0" borderId="0" xfId="0" applyNumberFormat="1" applyFont="1" applyFill="1"/>
    <xf numFmtId="41" fontId="46" fillId="25" borderId="0" xfId="0" applyNumberFormat="1" applyFont="1" applyFill="1"/>
    <xf numFmtId="0" fontId="34" fillId="0" borderId="0" xfId="95" applyFont="1" applyFill="1"/>
    <xf numFmtId="0" fontId="38" fillId="0" borderId="0" xfId="95" applyFont="1" applyFill="1" applyAlignment="1">
      <alignment horizontal="center"/>
    </xf>
    <xf numFmtId="0" fontId="34" fillId="0" borderId="0" xfId="95" applyFont="1" applyFill="1" applyAlignment="1">
      <alignment horizontal="left"/>
    </xf>
    <xf numFmtId="0" fontId="34" fillId="0" borderId="26" xfId="95" applyFont="1" applyFill="1" applyBorder="1" applyAlignment="1">
      <alignment horizontal="right"/>
    </xf>
    <xf numFmtId="41" fontId="34" fillId="0" borderId="26" xfId="95" applyNumberFormat="1" applyFont="1" applyFill="1" applyBorder="1"/>
    <xf numFmtId="0" fontId="34" fillId="0" borderId="26" xfId="95" applyFont="1" applyFill="1" applyBorder="1" applyAlignment="1">
      <alignment wrapText="1"/>
    </xf>
    <xf numFmtId="0" fontId="38" fillId="0" borderId="0" xfId="95" applyFont="1" applyFill="1" applyBorder="1"/>
    <xf numFmtId="0" fontId="34" fillId="48" borderId="26" xfId="95" applyFont="1" applyFill="1" applyBorder="1" applyAlignment="1">
      <alignment wrapText="1"/>
    </xf>
    <xf numFmtId="41" fontId="38" fillId="0" borderId="0" xfId="95" applyNumberFormat="1" applyFont="1" applyFill="1" applyBorder="1" applyAlignment="1">
      <alignment horizontal="center"/>
    </xf>
    <xf numFmtId="164" fontId="34" fillId="0" borderId="26" xfId="28" applyNumberFormat="1" applyFont="1" applyFill="1" applyBorder="1"/>
    <xf numFmtId="41" fontId="109" fillId="0" borderId="0" xfId="95" applyNumberFormat="1" applyFont="1" applyFill="1" applyBorder="1" applyAlignment="1">
      <alignment horizontal="left"/>
    </xf>
    <xf numFmtId="40" fontId="34" fillId="0" borderId="26" xfId="95" applyNumberFormat="1" applyFont="1" applyFill="1" applyBorder="1" applyAlignment="1">
      <alignment vertical="top"/>
    </xf>
    <xf numFmtId="41" fontId="34" fillId="0" borderId="0" xfId="95" applyNumberFormat="1" applyFont="1" applyFill="1"/>
    <xf numFmtId="164" fontId="34" fillId="25" borderId="26" xfId="28" applyNumberFormat="1" applyFont="1" applyFill="1" applyBorder="1" applyAlignment="1">
      <alignment wrapText="1"/>
    </xf>
    <xf numFmtId="164" fontId="34" fillId="0" borderId="26" xfId="29" applyNumberFormat="1" applyFont="1" applyFill="1" applyBorder="1"/>
    <xf numFmtId="164" fontId="34" fillId="0" borderId="26" xfId="95" applyNumberFormat="1" applyFont="1" applyFill="1" applyBorder="1"/>
    <xf numFmtId="164" fontId="34" fillId="0" borderId="0" xfId="28" applyNumberFormat="1" applyFont="1" applyFill="1"/>
    <xf numFmtId="3" fontId="7" fillId="25" borderId="0" xfId="0" applyNumberFormat="1" applyFont="1" applyFill="1" applyAlignment="1">
      <alignment horizontal="right"/>
    </xf>
    <xf numFmtId="3" fontId="7" fillId="25" borderId="14" xfId="0" applyNumberFormat="1" applyFont="1" applyFill="1" applyBorder="1" applyAlignment="1">
      <alignment horizontal="right"/>
    </xf>
    <xf numFmtId="3" fontId="7" fillId="0" borderId="0" xfId="0" applyNumberFormat="1" applyFont="1" applyBorder="1" applyAlignment="1">
      <alignment horizontal="right"/>
    </xf>
    <xf numFmtId="3" fontId="7" fillId="0" borderId="0" xfId="0" applyNumberFormat="1" applyFont="1" applyAlignment="1">
      <alignment horizontal="right"/>
    </xf>
    <xf numFmtId="0" fontId="159" fillId="0" borderId="0" xfId="45" applyFont="1"/>
    <xf numFmtId="43" fontId="46" fillId="0" borderId="0" xfId="28" applyFont="1" applyFill="1"/>
    <xf numFmtId="43" fontId="46" fillId="0" borderId="0" xfId="28" applyFont="1"/>
    <xf numFmtId="164" fontId="46" fillId="0" borderId="0" xfId="28" applyNumberFormat="1" applyFont="1" applyFill="1"/>
    <xf numFmtId="0" fontId="0" fillId="0" borderId="0" xfId="0" applyAlignment="1"/>
    <xf numFmtId="0" fontId="38" fillId="0" borderId="21" xfId="0" applyFont="1" applyBorder="1" applyAlignment="1">
      <alignment horizontal="center"/>
    </xf>
    <xf numFmtId="167" fontId="160" fillId="0" borderId="12" xfId="33" applyNumberFormat="1" applyFont="1" applyBorder="1"/>
    <xf numFmtId="0" fontId="4" fillId="0" borderId="0" xfId="66" applyFont="1" applyAlignment="1">
      <alignment horizontal="center"/>
    </xf>
    <xf numFmtId="0" fontId="4" fillId="0" borderId="0" xfId="66" applyFont="1" applyBorder="1" applyAlignment="1">
      <alignment horizontal="center"/>
    </xf>
    <xf numFmtId="0" fontId="4" fillId="0" borderId="0" xfId="66" applyFont="1" applyFill="1" applyBorder="1" applyAlignment="1">
      <alignment horizontal="center"/>
    </xf>
    <xf numFmtId="164" fontId="20" fillId="0" borderId="0" xfId="28" applyNumberFormat="1" applyFont="1" applyBorder="1" applyAlignment="1">
      <alignment horizontal="right"/>
    </xf>
    <xf numFmtId="0" fontId="34" fillId="0" borderId="0" xfId="32906" applyFont="1" applyFill="1"/>
    <xf numFmtId="0" fontId="107" fillId="0" borderId="0" xfId="32906" applyFont="1" applyFill="1" applyAlignment="1">
      <alignment horizontal="left"/>
    </xf>
    <xf numFmtId="0" fontId="106" fillId="0" borderId="0" xfId="32906" applyFont="1" applyFill="1" applyAlignment="1"/>
    <xf numFmtId="0" fontId="4" fillId="0" borderId="0" xfId="32906" applyFont="1" applyFill="1" applyAlignment="1">
      <alignment horizontal="center"/>
    </xf>
    <xf numFmtId="0" fontId="42" fillId="0" borderId="0" xfId="32906" applyFont="1" applyFill="1" applyAlignment="1">
      <alignment horizontal="center"/>
    </xf>
    <xf numFmtId="43" fontId="34" fillId="0" borderId="0" xfId="32906" applyNumberFormat="1" applyFont="1" applyFill="1"/>
    <xf numFmtId="0" fontId="38" fillId="0" borderId="0" xfId="32906" applyFont="1" applyFill="1" applyAlignment="1">
      <alignment horizontal="center"/>
    </xf>
    <xf numFmtId="0" fontId="109" fillId="0" borderId="0" xfId="32906" applyFont="1" applyFill="1"/>
    <xf numFmtId="0" fontId="38" fillId="0" borderId="0" xfId="32906" applyFont="1" applyFill="1"/>
    <xf numFmtId="37" fontId="34" fillId="0" borderId="0" xfId="32906" applyNumberFormat="1" applyFont="1" applyFill="1"/>
    <xf numFmtId="0" fontId="34" fillId="0" borderId="0" xfId="32906" applyFont="1" applyFill="1" applyAlignment="1">
      <alignment horizontal="left"/>
    </xf>
    <xf numFmtId="0" fontId="34" fillId="0" borderId="0" xfId="32906" applyFont="1"/>
    <xf numFmtId="0" fontId="34" fillId="0" borderId="50" xfId="32906" applyFont="1" applyFill="1" applyBorder="1" applyAlignment="1">
      <alignment horizontal="right"/>
    </xf>
    <xf numFmtId="0" fontId="108" fillId="0" borderId="0" xfId="32906" applyFont="1" applyFill="1"/>
    <xf numFmtId="0" fontId="34" fillId="0" borderId="0" xfId="32906" applyFont="1" applyFill="1" applyBorder="1"/>
    <xf numFmtId="0" fontId="161" fillId="0" borderId="0" xfId="32906" applyFont="1" applyFill="1" applyBorder="1" applyAlignment="1">
      <alignment horizontal="right"/>
    </xf>
    <xf numFmtId="164" fontId="34" fillId="107" borderId="0" xfId="32906" applyNumberFormat="1" applyFont="1" applyFill="1" applyBorder="1"/>
    <xf numFmtId="164" fontId="34" fillId="0" borderId="0" xfId="32906" applyNumberFormat="1" applyFont="1" applyFill="1" applyBorder="1"/>
    <xf numFmtId="164" fontId="38" fillId="0" borderId="0" xfId="32906" applyNumberFormat="1" applyFont="1" applyFill="1" applyBorder="1" applyAlignment="1">
      <alignment horizontal="left" wrapText="1"/>
    </xf>
    <xf numFmtId="0" fontId="38" fillId="0" borderId="27" xfId="32906" applyFont="1" applyFill="1" applyBorder="1" applyAlignment="1">
      <alignment horizontal="left" wrapText="1"/>
    </xf>
    <xf numFmtId="0" fontId="162" fillId="0" borderId="0" xfId="32906" applyFont="1" applyFill="1" applyBorder="1"/>
    <xf numFmtId="164" fontId="38" fillId="0" borderId="0" xfId="32906" applyNumberFormat="1" applyFont="1" applyFill="1" applyBorder="1" applyAlignment="1">
      <alignment horizontal="fill" wrapText="1"/>
    </xf>
    <xf numFmtId="0" fontId="38" fillId="0" borderId="27" xfId="32906" applyFont="1" applyFill="1" applyBorder="1" applyAlignment="1">
      <alignment horizontal="fill" wrapText="1"/>
    </xf>
    <xf numFmtId="0" fontId="162" fillId="0" borderId="30" xfId="32906" applyFont="1" applyFill="1" applyBorder="1"/>
    <xf numFmtId="0" fontId="162" fillId="0" borderId="14" xfId="32906" applyFont="1" applyFill="1" applyBorder="1"/>
    <xf numFmtId="164" fontId="34" fillId="0" borderId="14" xfId="32906" applyNumberFormat="1" applyFont="1" applyFill="1" applyBorder="1"/>
    <xf numFmtId="0" fontId="34" fillId="0" borderId="31" xfId="32906" applyFont="1" applyFill="1" applyBorder="1"/>
    <xf numFmtId="0" fontId="34" fillId="0" borderId="0" xfId="32906" applyFont="1" applyFill="1" applyBorder="1" applyAlignment="1">
      <alignment horizontal="right"/>
    </xf>
    <xf numFmtId="164" fontId="162" fillId="0" borderId="0" xfId="32906" quotePrefix="1" applyNumberFormat="1" applyFont="1" applyFill="1" applyBorder="1"/>
    <xf numFmtId="41" fontId="34" fillId="0" borderId="0" xfId="32906" applyNumberFormat="1" applyFont="1" applyFill="1" applyBorder="1"/>
    <xf numFmtId="41" fontId="162" fillId="0" borderId="0" xfId="32906" applyNumberFormat="1" applyFont="1" applyFill="1" applyBorder="1"/>
    <xf numFmtId="0" fontId="163" fillId="0" borderId="0" xfId="32906" applyFont="1" applyFill="1"/>
    <xf numFmtId="164" fontId="34" fillId="0" borderId="0" xfId="32907" applyNumberFormat="1" applyFont="1" applyFill="1" applyBorder="1"/>
    <xf numFmtId="164" fontId="162" fillId="0" borderId="0" xfId="32907" applyNumberFormat="1" applyFont="1" applyFill="1" applyBorder="1"/>
    <xf numFmtId="0" fontId="163" fillId="0" borderId="0" xfId="32906" applyFont="1" applyFill="1" applyBorder="1"/>
    <xf numFmtId="164" fontId="162" fillId="0" borderId="0" xfId="32906" applyNumberFormat="1" applyFont="1" applyFill="1" applyBorder="1"/>
    <xf numFmtId="164" fontId="162" fillId="0" borderId="0" xfId="32907" applyNumberFormat="1" applyFont="1" applyFill="1"/>
    <xf numFmtId="0" fontId="162" fillId="0" borderId="0" xfId="32906" applyFont="1" applyFill="1"/>
    <xf numFmtId="41" fontId="38" fillId="0" borderId="0" xfId="32906" applyNumberFormat="1" applyFont="1" applyFill="1" applyBorder="1" applyAlignment="1">
      <alignment horizontal="center"/>
    </xf>
    <xf numFmtId="0" fontId="34" fillId="0" borderId="50" xfId="32906" applyFont="1" applyFill="1" applyBorder="1" applyAlignment="1">
      <alignment horizontal="left"/>
    </xf>
    <xf numFmtId="0" fontId="34" fillId="0" borderId="26" xfId="32906" applyFont="1" applyFill="1" applyBorder="1" applyAlignment="1">
      <alignment horizontal="left"/>
    </xf>
    <xf numFmtId="0" fontId="34" fillId="0" borderId="26" xfId="32906" applyFont="1" applyFill="1" applyBorder="1"/>
    <xf numFmtId="0" fontId="34" fillId="0" borderId="51" xfId="32906" applyFont="1" applyFill="1" applyBorder="1"/>
    <xf numFmtId="40" fontId="34" fillId="0" borderId="26" xfId="32906" applyNumberFormat="1" applyFont="1" applyFill="1" applyBorder="1" applyAlignment="1">
      <alignment vertical="top"/>
    </xf>
    <xf numFmtId="40" fontId="34" fillId="0" borderId="0" xfId="32906" applyNumberFormat="1" applyFont="1" applyFill="1" applyBorder="1" applyAlignment="1">
      <alignment vertical="top"/>
    </xf>
    <xf numFmtId="40" fontId="34" fillId="0" borderId="0" xfId="32906" applyNumberFormat="1" applyFont="1" applyFill="1" applyAlignment="1">
      <alignment vertical="top"/>
    </xf>
    <xf numFmtId="0" fontId="108" fillId="0" borderId="0" xfId="32906" applyFont="1" applyFill="1" applyBorder="1"/>
    <xf numFmtId="0" fontId="34" fillId="0" borderId="50" xfId="32906" applyFont="1" applyFill="1" applyBorder="1"/>
    <xf numFmtId="0" fontId="34" fillId="0" borderId="52" xfId="32906" applyFont="1" applyFill="1" applyBorder="1" applyAlignment="1">
      <alignment horizontal="left"/>
    </xf>
    <xf numFmtId="0" fontId="34" fillId="0" borderId="53" xfId="32906" applyFont="1" applyFill="1" applyBorder="1"/>
    <xf numFmtId="0" fontId="34" fillId="0" borderId="0" xfId="32906" applyFont="1" applyFill="1" applyBorder="1" applyAlignment="1">
      <alignment horizontal="left"/>
    </xf>
    <xf numFmtId="0" fontId="38" fillId="0" borderId="0" xfId="32906" applyFont="1" applyFill="1" applyBorder="1" applyAlignment="1">
      <alignment horizontal="left"/>
    </xf>
    <xf numFmtId="0" fontId="34" fillId="0" borderId="0" xfId="14984" applyFont="1" applyFill="1"/>
    <xf numFmtId="173" fontId="34" fillId="0" borderId="0" xfId="14984" applyNumberFormat="1" applyFont="1" applyFill="1"/>
    <xf numFmtId="0" fontId="108" fillId="0" borderId="26" xfId="95" applyFont="1" applyFill="1" applyBorder="1"/>
    <xf numFmtId="0" fontId="108" fillId="0" borderId="14" xfId="95" applyFont="1" applyFill="1" applyBorder="1"/>
    <xf numFmtId="0" fontId="108" fillId="0" borderId="0" xfId="95" applyFont="1" applyFill="1" applyBorder="1"/>
    <xf numFmtId="164" fontId="108" fillId="0" borderId="0" xfId="95" applyNumberFormat="1" applyFont="1" applyFill="1" applyBorder="1"/>
    <xf numFmtId="0" fontId="108" fillId="0" borderId="0" xfId="95" applyFont="1" applyFill="1" applyBorder="1" applyAlignment="1">
      <alignment horizontal="left"/>
    </xf>
    <xf numFmtId="0" fontId="108" fillId="0" borderId="11" xfId="95" applyFont="1" applyFill="1" applyBorder="1" applyAlignment="1">
      <alignment horizontal="left" wrapText="1"/>
    </xf>
    <xf numFmtId="164" fontId="108" fillId="0" borderId="11" xfId="95" applyNumberFormat="1" applyFont="1" applyFill="1" applyBorder="1" applyAlignment="1">
      <alignment horizontal="left" wrapText="1"/>
    </xf>
    <xf numFmtId="0" fontId="108" fillId="0" borderId="32" xfId="95" applyFont="1" applyFill="1" applyBorder="1" applyAlignment="1">
      <alignment horizontal="left" wrapText="1"/>
    </xf>
    <xf numFmtId="0" fontId="108" fillId="0" borderId="28" xfId="95" applyFont="1" applyFill="1" applyBorder="1" applyAlignment="1">
      <alignment horizontal="left"/>
    </xf>
    <xf numFmtId="0" fontId="108" fillId="0" borderId="27" xfId="95" applyFont="1" applyFill="1" applyBorder="1"/>
    <xf numFmtId="0" fontId="108" fillId="0" borderId="28" xfId="95" applyFont="1" applyFill="1" applyBorder="1" applyAlignment="1">
      <alignment horizontal="fill" wrapText="1"/>
    </xf>
    <xf numFmtId="0" fontId="108" fillId="0" borderId="0" xfId="95" applyFont="1" applyFill="1" applyBorder="1" applyAlignment="1">
      <alignment horizontal="fill" wrapText="1"/>
    </xf>
    <xf numFmtId="164" fontId="108" fillId="0" borderId="0" xfId="95" applyNumberFormat="1" applyFont="1" applyFill="1" applyBorder="1" applyAlignment="1">
      <alignment horizontal="fill" wrapText="1"/>
    </xf>
    <xf numFmtId="0" fontId="108" fillId="0" borderId="27" xfId="95" applyFont="1" applyFill="1" applyBorder="1" applyAlignment="1">
      <alignment horizontal="fill" wrapText="1"/>
    </xf>
    <xf numFmtId="0" fontId="108" fillId="0" borderId="30" xfId="95" applyFont="1" applyFill="1" applyBorder="1" applyAlignment="1">
      <alignment horizontal="left"/>
    </xf>
    <xf numFmtId="0" fontId="108" fillId="0" borderId="14" xfId="95" applyFont="1" applyFill="1" applyBorder="1" applyAlignment="1"/>
    <xf numFmtId="164" fontId="108" fillId="0" borderId="14" xfId="95" applyNumberFormat="1" applyFont="1" applyFill="1" applyBorder="1" applyAlignment="1"/>
    <xf numFmtId="164" fontId="108" fillId="0" borderId="14" xfId="95" applyNumberFormat="1" applyFont="1" applyFill="1" applyBorder="1"/>
    <xf numFmtId="0" fontId="108" fillId="0" borderId="31" xfId="95" applyFont="1" applyFill="1" applyBorder="1"/>
    <xf numFmtId="0" fontId="108" fillId="0" borderId="29" xfId="32906" applyFont="1" applyFill="1" applyBorder="1"/>
    <xf numFmtId="0" fontId="108" fillId="0" borderId="11" xfId="32906" applyFont="1" applyFill="1" applyBorder="1"/>
    <xf numFmtId="164" fontId="108" fillId="0" borderId="11" xfId="32906" applyNumberFormat="1" applyFont="1" applyFill="1" applyBorder="1"/>
    <xf numFmtId="0" fontId="164" fillId="0" borderId="11" xfId="32906" applyFont="1" applyBorder="1"/>
    <xf numFmtId="164" fontId="38" fillId="0" borderId="11" xfId="32906" applyNumberFormat="1" applyFont="1" applyFill="1" applyBorder="1"/>
    <xf numFmtId="0" fontId="38" fillId="0" borderId="32" xfId="32906" applyFont="1" applyFill="1" applyBorder="1"/>
    <xf numFmtId="0" fontId="108" fillId="0" borderId="28" xfId="32906" applyFont="1" applyFill="1" applyBorder="1" applyAlignment="1">
      <alignment horizontal="left"/>
    </xf>
    <xf numFmtId="0" fontId="108" fillId="0" borderId="0" xfId="32906" applyFont="1" applyFill="1" applyBorder="1" applyAlignment="1">
      <alignment horizontal="left" wrapText="1"/>
    </xf>
    <xf numFmtId="164" fontId="38" fillId="0" borderId="0" xfId="32906" applyNumberFormat="1" applyFont="1" applyFill="1" applyBorder="1"/>
    <xf numFmtId="0" fontId="38" fillId="0" borderId="27" xfId="32906" applyFont="1" applyFill="1" applyBorder="1"/>
    <xf numFmtId="0" fontId="108" fillId="0" borderId="28" xfId="32906" applyFont="1" applyFill="1" applyBorder="1" applyAlignment="1">
      <alignment horizontal="fill" wrapText="1"/>
    </xf>
    <xf numFmtId="0" fontId="108" fillId="0" borderId="0" xfId="32906" applyFont="1" applyFill="1" applyBorder="1" applyAlignment="1">
      <alignment horizontal="fill" wrapText="1"/>
    </xf>
    <xf numFmtId="0" fontId="108" fillId="0" borderId="0" xfId="32906" applyFont="1" applyFill="1" applyBorder="1" applyAlignment="1"/>
    <xf numFmtId="164" fontId="38" fillId="0" borderId="0" xfId="32906" applyNumberFormat="1" applyFont="1" applyFill="1" applyBorder="1" applyAlignment="1"/>
    <xf numFmtId="0" fontId="108" fillId="0" borderId="30" xfId="32906" applyFont="1" applyFill="1" applyBorder="1"/>
    <xf numFmtId="0" fontId="108" fillId="0" borderId="14" xfId="32906" applyFont="1" applyFill="1" applyBorder="1"/>
    <xf numFmtId="164" fontId="38" fillId="0" borderId="14" xfId="32906" applyNumberFormat="1" applyFont="1" applyFill="1" applyBorder="1"/>
    <xf numFmtId="0" fontId="38" fillId="0" borderId="31" xfId="32906" applyFont="1" applyFill="1" applyBorder="1"/>
    <xf numFmtId="0" fontId="108" fillId="0" borderId="26" xfId="95" applyFont="1" applyFill="1" applyBorder="1" applyAlignment="1"/>
    <xf numFmtId="164" fontId="34" fillId="0" borderId="26" xfId="28" applyNumberFormat="1" applyFont="1" applyFill="1" applyBorder="1" applyAlignment="1">
      <alignment wrapText="1"/>
    </xf>
    <xf numFmtId="0" fontId="43" fillId="0" borderId="17" xfId="0" applyFont="1" applyFill="1" applyBorder="1" applyAlignment="1">
      <alignment horizontal="center"/>
    </xf>
    <xf numFmtId="0" fontId="43" fillId="0" borderId="0" xfId="0" applyFont="1" applyFill="1" applyBorder="1" applyAlignment="1">
      <alignment horizontal="center"/>
    </xf>
    <xf numFmtId="0" fontId="43" fillId="0" borderId="20" xfId="0" applyFont="1" applyFill="1" applyBorder="1" applyAlignment="1">
      <alignment horizontal="center"/>
    </xf>
    <xf numFmtId="0" fontId="39" fillId="0" borderId="0" xfId="0" applyFont="1" applyFill="1" applyBorder="1" applyAlignment="1">
      <alignment horizontal="center" wrapText="1"/>
    </xf>
    <xf numFmtId="0" fontId="39" fillId="0" borderId="20" xfId="0" applyFont="1" applyFill="1" applyBorder="1" applyAlignment="1">
      <alignment horizontal="center" wrapText="1"/>
    </xf>
    <xf numFmtId="164" fontId="34" fillId="0" borderId="0" xfId="28" applyNumberFormat="1" applyFont="1" applyBorder="1"/>
    <xf numFmtId="0" fontId="39" fillId="27" borderId="13" xfId="0" applyFont="1" applyFill="1" applyBorder="1" applyAlignment="1">
      <alignment wrapText="1"/>
    </xf>
    <xf numFmtId="0" fontId="39" fillId="27" borderId="22" xfId="0" applyFont="1" applyFill="1" applyBorder="1" applyAlignment="1">
      <alignment wrapText="1"/>
    </xf>
    <xf numFmtId="164" fontId="34" fillId="0" borderId="0" xfId="28" applyNumberFormat="1" applyFont="1" applyFill="1" applyBorder="1" applyAlignment="1">
      <alignment horizontal="center"/>
    </xf>
    <xf numFmtId="3" fontId="7" fillId="0" borderId="13" xfId="0" applyNumberFormat="1" applyFont="1" applyFill="1" applyBorder="1" applyAlignment="1">
      <alignment horizontal="right"/>
    </xf>
    <xf numFmtId="0" fontId="34" fillId="0" borderId="0" xfId="0" applyFont="1" applyFill="1" applyBorder="1" applyAlignment="1">
      <alignment horizontal="left"/>
    </xf>
    <xf numFmtId="0" fontId="0" fillId="0" borderId="0" xfId="0" applyAlignment="1"/>
    <xf numFmtId="0" fontId="38" fillId="0" borderId="21" xfId="0" applyFont="1" applyBorder="1" applyAlignment="1">
      <alignment horizontal="center"/>
    </xf>
    <xf numFmtId="0" fontId="164" fillId="0" borderId="0" xfId="66" applyFont="1" applyBorder="1"/>
    <xf numFmtId="42" fontId="0" fillId="0" borderId="0" xfId="0" applyNumberFormat="1"/>
    <xf numFmtId="164" fontId="34" fillId="0" borderId="9" xfId="28" applyNumberFormat="1" applyFont="1" applyFill="1" applyBorder="1" applyAlignment="1">
      <alignment horizontal="center"/>
    </xf>
    <xf numFmtId="164" fontId="3" fillId="0" borderId="0" xfId="28" applyNumberFormat="1" applyFont="1" applyFill="1" applyBorder="1" applyAlignment="1">
      <alignment horizontal="center"/>
    </xf>
    <xf numFmtId="164" fontId="40" fillId="0" borderId="0" xfId="28" applyNumberFormat="1" applyFont="1" applyFill="1" applyBorder="1" applyAlignment="1">
      <alignment horizontal="center"/>
    </xf>
    <xf numFmtId="0" fontId="165" fillId="0" borderId="0" xfId="0" applyFont="1" applyFill="1" applyBorder="1" applyAlignment="1">
      <alignment horizontal="left"/>
    </xf>
    <xf numFmtId="9" fontId="34" fillId="0" borderId="0" xfId="52" applyFont="1" applyBorder="1" applyAlignment="1">
      <alignment horizontal="left"/>
    </xf>
    <xf numFmtId="0" fontId="33" fillId="27" borderId="13" xfId="0" applyFont="1" applyFill="1" applyBorder="1" applyAlignment="1">
      <alignment horizontal="center" wrapText="1"/>
    </xf>
    <xf numFmtId="0" fontId="33" fillId="0" borderId="0" xfId="0" applyFont="1" applyFill="1" applyBorder="1" applyAlignment="1">
      <alignment horizontal="center" wrapText="1"/>
    </xf>
    <xf numFmtId="0" fontId="26" fillId="0" borderId="0" xfId="0" applyNumberFormat="1" applyFont="1" applyFill="1" applyAlignment="1">
      <alignment wrapText="1"/>
    </xf>
    <xf numFmtId="0" fontId="0" fillId="0" borderId="0" xfId="0" applyAlignment="1">
      <alignment wrapText="1"/>
    </xf>
    <xf numFmtId="0" fontId="17" fillId="0" borderId="0" xfId="0" applyFont="1" applyAlignment="1">
      <alignment horizontal="center"/>
    </xf>
    <xf numFmtId="0" fontId="4" fillId="0" borderId="0" xfId="0" applyFont="1" applyFill="1" applyAlignment="1">
      <alignment horizontal="center"/>
    </xf>
    <xf numFmtId="0" fontId="31" fillId="0" borderId="0" xfId="0" applyFont="1" applyAlignment="1">
      <alignment horizontal="center"/>
    </xf>
    <xf numFmtId="0" fontId="9" fillId="0" borderId="0" xfId="0" applyFont="1" applyAlignment="1">
      <alignment horizontal="center"/>
    </xf>
    <xf numFmtId="0" fontId="42" fillId="0" borderId="0" xfId="0" applyFont="1" applyFill="1" applyAlignment="1">
      <alignment horizontal="center"/>
    </xf>
    <xf numFmtId="0" fontId="43" fillId="27" borderId="21" xfId="0" applyFont="1" applyFill="1" applyBorder="1" applyAlignment="1">
      <alignment horizontal="center"/>
    </xf>
    <xf numFmtId="0" fontId="43" fillId="27" borderId="13" xfId="0" applyFont="1" applyFill="1" applyBorder="1" applyAlignment="1">
      <alignment horizontal="center"/>
    </xf>
    <xf numFmtId="0" fontId="43" fillId="27" borderId="22" xfId="0" applyFont="1" applyFill="1" applyBorder="1" applyAlignment="1">
      <alignment horizontal="center"/>
    </xf>
    <xf numFmtId="0" fontId="43" fillId="27" borderId="16" xfId="0" applyFont="1" applyFill="1" applyBorder="1" applyAlignment="1">
      <alignment horizontal="left"/>
    </xf>
    <xf numFmtId="0" fontId="43" fillId="27" borderId="15" xfId="0" applyFont="1" applyFill="1" applyBorder="1" applyAlignment="1">
      <alignment horizontal="left"/>
    </xf>
    <xf numFmtId="0" fontId="43" fillId="27" borderId="54" xfId="0" applyFont="1" applyFill="1" applyBorder="1" applyAlignment="1">
      <alignment horizontal="left"/>
    </xf>
    <xf numFmtId="0" fontId="27" fillId="27" borderId="21" xfId="0" applyFont="1" applyFill="1" applyBorder="1" applyAlignment="1">
      <alignment horizontal="center"/>
    </xf>
    <xf numFmtId="0" fontId="0" fillId="0" borderId="13" xfId="0" applyBorder="1" applyAlignment="1">
      <alignment horizontal="center"/>
    </xf>
    <xf numFmtId="0" fontId="27" fillId="27" borderId="13" xfId="0" applyFont="1" applyFill="1" applyBorder="1" applyAlignment="1">
      <alignment horizontal="center"/>
    </xf>
    <xf numFmtId="0" fontId="43" fillId="27" borderId="17" xfId="0" applyFont="1" applyFill="1" applyBorder="1" applyAlignment="1">
      <alignment horizontal="center"/>
    </xf>
    <xf numFmtId="0" fontId="43" fillId="27" borderId="0" xfId="0" applyFont="1" applyFill="1" applyBorder="1" applyAlignment="1">
      <alignment horizontal="center"/>
    </xf>
    <xf numFmtId="0" fontId="43" fillId="27" borderId="20" xfId="0" applyFont="1" applyFill="1" applyBorder="1" applyAlignment="1">
      <alignment horizontal="center"/>
    </xf>
    <xf numFmtId="0" fontId="38" fillId="0" borderId="0" xfId="0" applyFont="1" applyFill="1" applyBorder="1" applyAlignment="1">
      <alignment horizontal="center" wrapText="1"/>
    </xf>
    <xf numFmtId="0" fontId="34" fillId="0" borderId="0" xfId="0" applyFont="1" applyFill="1" applyBorder="1" applyAlignment="1">
      <alignment horizontal="center" wrapText="1"/>
    </xf>
    <xf numFmtId="0" fontId="34" fillId="0" borderId="20" xfId="0" applyFont="1" applyFill="1" applyBorder="1" applyAlignment="1">
      <alignment horizontal="center" wrapText="1"/>
    </xf>
    <xf numFmtId="0" fontId="33" fillId="27" borderId="13" xfId="0" applyFont="1" applyFill="1" applyBorder="1" applyAlignment="1">
      <alignment horizontal="center" wrapText="1"/>
    </xf>
    <xf numFmtId="0" fontId="39" fillId="27" borderId="13" xfId="0" applyFont="1" applyFill="1" applyBorder="1" applyAlignment="1">
      <alignment horizontal="center" wrapText="1"/>
    </xf>
    <xf numFmtId="0" fontId="39" fillId="27" borderId="22" xfId="0" applyFont="1" applyFill="1" applyBorder="1" applyAlignment="1">
      <alignment horizontal="center" wrapText="1"/>
    </xf>
    <xf numFmtId="0" fontId="38" fillId="0" borderId="9" xfId="0" applyFont="1" applyFill="1" applyBorder="1" applyAlignment="1">
      <alignment horizontal="center" wrapText="1"/>
    </xf>
    <xf numFmtId="0" fontId="34" fillId="0" borderId="9" xfId="0" applyFont="1" applyFill="1" applyBorder="1" applyAlignment="1">
      <alignment horizontal="center" wrapText="1"/>
    </xf>
    <xf numFmtId="0" fontId="34" fillId="0" borderId="19" xfId="0" applyFont="1" applyFill="1" applyBorder="1" applyAlignment="1">
      <alignment horizontal="center" wrapText="1"/>
    </xf>
    <xf numFmtId="0" fontId="34" fillId="0" borderId="13" xfId="0" applyFont="1" applyBorder="1" applyAlignment="1">
      <alignment horizontal="center" wrapText="1"/>
    </xf>
    <xf numFmtId="0" fontId="34" fillId="0" borderId="22" xfId="0" applyFont="1" applyBorder="1" applyAlignment="1">
      <alignment horizontal="center" wrapText="1"/>
    </xf>
    <xf numFmtId="0" fontId="33" fillId="0" borderId="0" xfId="0" applyFont="1" applyFill="1" applyBorder="1" applyAlignment="1">
      <alignment horizontal="center" wrapText="1"/>
    </xf>
    <xf numFmtId="0" fontId="38" fillId="0" borderId="20" xfId="0" applyFont="1" applyFill="1" applyBorder="1" applyAlignment="1">
      <alignment horizontal="center" wrapText="1"/>
    </xf>
    <xf numFmtId="3" fontId="34" fillId="0" borderId="0" xfId="0" applyNumberFormat="1" applyFont="1" applyBorder="1" applyAlignment="1">
      <alignment horizontal="left" wrapText="1"/>
    </xf>
    <xf numFmtId="0" fontId="0" fillId="0" borderId="0" xfId="0" applyBorder="1" applyAlignment="1">
      <alignment wrapText="1"/>
    </xf>
    <xf numFmtId="0" fontId="0" fillId="0" borderId="20" xfId="0" applyBorder="1" applyAlignment="1">
      <alignment wrapText="1"/>
    </xf>
    <xf numFmtId="3" fontId="34" fillId="0" borderId="20" xfId="0" applyNumberFormat="1" applyFont="1" applyBorder="1" applyAlignment="1">
      <alignment horizontal="left" wrapText="1"/>
    </xf>
    <xf numFmtId="0" fontId="34" fillId="0" borderId="0" xfId="0" applyFont="1" applyFill="1" applyBorder="1" applyAlignment="1">
      <alignment horizontal="left" wrapText="1"/>
    </xf>
    <xf numFmtId="0" fontId="34" fillId="0" borderId="20" xfId="0" applyFont="1" applyFill="1" applyBorder="1" applyAlignment="1">
      <alignment horizontal="left" wrapText="1"/>
    </xf>
    <xf numFmtId="0" fontId="34" fillId="0" borderId="9" xfId="0" applyFont="1" applyFill="1" applyBorder="1" applyAlignment="1">
      <alignment horizontal="left" wrapText="1"/>
    </xf>
    <xf numFmtId="0" fontId="34" fillId="0" borderId="19" xfId="0" applyFont="1" applyFill="1" applyBorder="1" applyAlignment="1">
      <alignment horizontal="left" wrapText="1"/>
    </xf>
    <xf numFmtId="164" fontId="34" fillId="0" borderId="9" xfId="28" applyNumberFormat="1" applyFont="1" applyFill="1" applyBorder="1" applyAlignment="1">
      <alignment horizontal="center" wrapText="1"/>
    </xf>
    <xf numFmtId="164" fontId="34" fillId="0" borderId="19" xfId="28" applyNumberFormat="1" applyFont="1" applyFill="1" applyBorder="1" applyAlignment="1">
      <alignment horizontal="center" wrapText="1"/>
    </xf>
    <xf numFmtId="164" fontId="40" fillId="0" borderId="18" xfId="28" applyNumberFormat="1" applyFont="1" applyFill="1" applyBorder="1" applyAlignment="1">
      <alignment horizontal="center"/>
    </xf>
    <xf numFmtId="164" fontId="3" fillId="0" borderId="9" xfId="28" applyNumberFormat="1" applyFont="1" applyFill="1" applyBorder="1" applyAlignment="1">
      <alignment horizontal="center"/>
    </xf>
    <xf numFmtId="164" fontId="40" fillId="0" borderId="9" xfId="28" applyNumberFormat="1" applyFont="1" applyFill="1" applyBorder="1" applyAlignment="1">
      <alignment horizontal="center"/>
    </xf>
    <xf numFmtId="164" fontId="40" fillId="0" borderId="17" xfId="28" applyNumberFormat="1" applyFont="1" applyFill="1" applyBorder="1" applyAlignment="1">
      <alignment horizontal="center"/>
    </xf>
    <xf numFmtId="164" fontId="3" fillId="0" borderId="0" xfId="28" applyNumberFormat="1" applyFont="1" applyFill="1" applyBorder="1" applyAlignment="1">
      <alignment horizontal="center"/>
    </xf>
    <xf numFmtId="164" fontId="40" fillId="0" borderId="0" xfId="28" applyNumberFormat="1" applyFont="1" applyFill="1" applyBorder="1" applyAlignment="1">
      <alignment horizontal="center"/>
    </xf>
    <xf numFmtId="0" fontId="34" fillId="0" borderId="0" xfId="0" applyFont="1" applyAlignment="1">
      <alignment horizontal="center" wrapText="1"/>
    </xf>
    <xf numFmtId="0" fontId="34" fillId="0" borderId="20" xfId="0" applyFont="1" applyBorder="1" applyAlignment="1">
      <alignment horizontal="center" wrapText="1"/>
    </xf>
    <xf numFmtId="0" fontId="34" fillId="25" borderId="9" xfId="0" applyFont="1" applyFill="1" applyBorder="1" applyAlignment="1">
      <alignment horizontal="center" wrapText="1"/>
    </xf>
    <xf numFmtId="0" fontId="34" fillId="25" borderId="19" xfId="0" applyFont="1" applyFill="1" applyBorder="1" applyAlignment="1">
      <alignment horizontal="center" wrapText="1"/>
    </xf>
    <xf numFmtId="164" fontId="34" fillId="0" borderId="9" xfId="0" applyNumberFormat="1" applyFont="1" applyFill="1" applyBorder="1" applyAlignment="1">
      <alignment horizontal="center" wrapText="1"/>
    </xf>
    <xf numFmtId="2" fontId="40" fillId="0" borderId="17" xfId="0" applyNumberFormat="1" applyFont="1" applyFill="1" applyBorder="1" applyAlignment="1">
      <alignment horizontal="center"/>
    </xf>
    <xf numFmtId="2" fontId="3" fillId="0" borderId="0" xfId="0" applyNumberFormat="1" applyFont="1" applyFill="1" applyBorder="1" applyAlignment="1">
      <alignment horizontal="center"/>
    </xf>
    <xf numFmtId="2" fontId="40" fillId="0" borderId="0" xfId="0" applyNumberFormat="1" applyFont="1" applyFill="1" applyBorder="1" applyAlignment="1">
      <alignment horizontal="center"/>
    </xf>
    <xf numFmtId="0" fontId="3" fillId="0" borderId="0" xfId="0" applyFont="1" applyFill="1" applyBorder="1" applyAlignment="1">
      <alignment horizontal="center"/>
    </xf>
    <xf numFmtId="0" fontId="42" fillId="0" borderId="0" xfId="0" applyFont="1" applyAlignment="1">
      <alignment horizontal="center"/>
    </xf>
    <xf numFmtId="0" fontId="0" fillId="0" borderId="0" xfId="0" applyAlignment="1"/>
    <xf numFmtId="0" fontId="17" fillId="0" borderId="0" xfId="45" applyFont="1" applyAlignment="1">
      <alignment horizontal="center"/>
    </xf>
    <xf numFmtId="0" fontId="17" fillId="0" borderId="0" xfId="45" applyFont="1" applyAlignment="1"/>
    <xf numFmtId="0" fontId="55" fillId="0" borderId="0" xfId="45" applyFont="1" applyAlignment="1">
      <alignment horizontal="center"/>
    </xf>
    <xf numFmtId="0" fontId="61" fillId="0" borderId="0" xfId="45" applyFont="1" applyAlignment="1"/>
    <xf numFmtId="0" fontId="14" fillId="0" borderId="9" xfId="0" applyFont="1" applyFill="1" applyBorder="1" applyAlignment="1">
      <alignment wrapText="1"/>
    </xf>
    <xf numFmtId="0" fontId="0" fillId="0" borderId="9" xfId="0" applyBorder="1" applyAlignment="1">
      <alignment wrapText="1"/>
    </xf>
    <xf numFmtId="0" fontId="46" fillId="0" borderId="17" xfId="66" applyFont="1" applyBorder="1" applyAlignment="1">
      <alignment horizontal="left" wrapText="1"/>
    </xf>
    <xf numFmtId="0" fontId="46" fillId="0" borderId="20" xfId="66" applyFont="1" applyBorder="1" applyAlignment="1">
      <alignment horizontal="left" wrapText="1"/>
    </xf>
    <xf numFmtId="0" fontId="38" fillId="0" borderId="21" xfId="0" applyFont="1" applyBorder="1" applyAlignment="1">
      <alignment horizontal="center"/>
    </xf>
    <xf numFmtId="0" fontId="0" fillId="0" borderId="22" xfId="0" applyBorder="1" applyAlignment="1">
      <alignment horizontal="center"/>
    </xf>
    <xf numFmtId="0" fontId="0" fillId="0" borderId="0" xfId="0" applyAlignment="1">
      <alignment horizontal="center"/>
    </xf>
    <xf numFmtId="164" fontId="34" fillId="0" borderId="9" xfId="28" applyNumberFormat="1" applyFont="1" applyBorder="1"/>
    <xf numFmtId="164" fontId="34" fillId="0" borderId="9" xfId="0" applyNumberFormat="1" applyFont="1" applyBorder="1"/>
  </cellXfs>
  <cellStyles count="32917">
    <cellStyle name=" 1" xfId="176"/>
    <cellStyle name=" 1 2" xfId="177"/>
    <cellStyle name="_Interim Rule" xfId="178"/>
    <cellStyle name="_Interim Rule 10" xfId="179"/>
    <cellStyle name="_Interim Rule 10 10" xfId="180"/>
    <cellStyle name="_Interim Rule 10 11" xfId="181"/>
    <cellStyle name="_Interim Rule 10 12" xfId="182"/>
    <cellStyle name="_Interim Rule 10 13" xfId="183"/>
    <cellStyle name="_Interim Rule 10 14" xfId="184"/>
    <cellStyle name="_Interim Rule 10 15" xfId="185"/>
    <cellStyle name="_Interim Rule 10 16" xfId="186"/>
    <cellStyle name="_Interim Rule 10 17" xfId="187"/>
    <cellStyle name="_Interim Rule 10 18" xfId="188"/>
    <cellStyle name="_Interim Rule 10 19" xfId="189"/>
    <cellStyle name="_Interim Rule 10 2" xfId="190"/>
    <cellStyle name="_Interim Rule 10 20" xfId="191"/>
    <cellStyle name="_Interim Rule 10 21" xfId="192"/>
    <cellStyle name="_Interim Rule 10 22" xfId="193"/>
    <cellStyle name="_Interim Rule 10 23" xfId="194"/>
    <cellStyle name="_Interim Rule 10 3" xfId="195"/>
    <cellStyle name="_Interim Rule 10 4" xfId="196"/>
    <cellStyle name="_Interim Rule 10 5" xfId="197"/>
    <cellStyle name="_Interim Rule 10 6" xfId="198"/>
    <cellStyle name="_Interim Rule 10 7" xfId="199"/>
    <cellStyle name="_Interim Rule 10 8" xfId="200"/>
    <cellStyle name="_Interim Rule 10 9" xfId="201"/>
    <cellStyle name="_Interim Rule 11" xfId="202"/>
    <cellStyle name="_Interim Rule 11 10" xfId="203"/>
    <cellStyle name="_Interim Rule 11 11" xfId="204"/>
    <cellStyle name="_Interim Rule 11 12" xfId="205"/>
    <cellStyle name="_Interim Rule 11 13" xfId="206"/>
    <cellStyle name="_Interim Rule 11 14" xfId="207"/>
    <cellStyle name="_Interim Rule 11 15" xfId="208"/>
    <cellStyle name="_Interim Rule 11 16" xfId="209"/>
    <cellStyle name="_Interim Rule 11 17" xfId="210"/>
    <cellStyle name="_Interim Rule 11 18" xfId="211"/>
    <cellStyle name="_Interim Rule 11 19" xfId="212"/>
    <cellStyle name="_Interim Rule 11 2" xfId="213"/>
    <cellStyle name="_Interim Rule 11 20" xfId="214"/>
    <cellStyle name="_Interim Rule 11 21" xfId="215"/>
    <cellStyle name="_Interim Rule 11 22" xfId="216"/>
    <cellStyle name="_Interim Rule 11 23" xfId="217"/>
    <cellStyle name="_Interim Rule 11 3" xfId="218"/>
    <cellStyle name="_Interim Rule 11 4" xfId="219"/>
    <cellStyle name="_Interim Rule 11 5" xfId="220"/>
    <cellStyle name="_Interim Rule 11 6" xfId="221"/>
    <cellStyle name="_Interim Rule 11 7" xfId="222"/>
    <cellStyle name="_Interim Rule 11 8" xfId="223"/>
    <cellStyle name="_Interim Rule 11 9" xfId="224"/>
    <cellStyle name="_Interim Rule 12" xfId="225"/>
    <cellStyle name="_Interim Rule 12 2" xfId="226"/>
    <cellStyle name="_Interim Rule 12 3" xfId="227"/>
    <cellStyle name="_Interim Rule 12 4" xfId="228"/>
    <cellStyle name="_Interim Rule 12_12.31.09 TELP #27 TBBS" xfId="229"/>
    <cellStyle name="_Interim Rule 12_2009 Workpapers - #27-TELP" xfId="230"/>
    <cellStyle name="_Interim Rule 12_2009 Workpapers - #27-TELP 2" xfId="231"/>
    <cellStyle name="_Interim Rule 12_2009 Workpapers - #27-TELP_1" xfId="232"/>
    <cellStyle name="_Interim Rule 12_2009 Workpapers - #27-TELP_1 2" xfId="233"/>
    <cellStyle name="_Interim Rule 12_Deprec Template" xfId="234"/>
    <cellStyle name="_Interim Rule 12_PES Prov to Ret 2009 true up" xfId="235"/>
    <cellStyle name="_Interim Rule 12_Return 2009 - #26-AJTS" xfId="236"/>
    <cellStyle name="_Interim Rule 13" xfId="237"/>
    <cellStyle name="_Interim Rule 14" xfId="238"/>
    <cellStyle name="_Interim Rule 15" xfId="239"/>
    <cellStyle name="_Interim Rule 16" xfId="240"/>
    <cellStyle name="_Interim Rule 2" xfId="241"/>
    <cellStyle name="_Interim Rule 2 10" xfId="242"/>
    <cellStyle name="_Interim Rule 2 11" xfId="243"/>
    <cellStyle name="_Interim Rule 2 12" xfId="244"/>
    <cellStyle name="_Interim Rule 2 13" xfId="245"/>
    <cellStyle name="_Interim Rule 2 14" xfId="246"/>
    <cellStyle name="_Interim Rule 2 15" xfId="247"/>
    <cellStyle name="_Interim Rule 2 16" xfId="248"/>
    <cellStyle name="_Interim Rule 2 17" xfId="249"/>
    <cellStyle name="_Interim Rule 2 18" xfId="250"/>
    <cellStyle name="_Interim Rule 2 19" xfId="251"/>
    <cellStyle name="_Interim Rule 2 2" xfId="252"/>
    <cellStyle name="_Interim Rule 2 2 10" xfId="253"/>
    <cellStyle name="_Interim Rule 2 2 11" xfId="254"/>
    <cellStyle name="_Interim Rule 2 2 12" xfId="255"/>
    <cellStyle name="_Interim Rule 2 2 13" xfId="256"/>
    <cellStyle name="_Interim Rule 2 2 14" xfId="257"/>
    <cellStyle name="_Interim Rule 2 2 15" xfId="258"/>
    <cellStyle name="_Interim Rule 2 2 16" xfId="259"/>
    <cellStyle name="_Interim Rule 2 2 17" xfId="260"/>
    <cellStyle name="_Interim Rule 2 2 18" xfId="261"/>
    <cellStyle name="_Interim Rule 2 2 19" xfId="262"/>
    <cellStyle name="_Interim Rule 2 2 2" xfId="263"/>
    <cellStyle name="_Interim Rule 2 2 20" xfId="264"/>
    <cellStyle name="_Interim Rule 2 2 21" xfId="265"/>
    <cellStyle name="_Interim Rule 2 2 22" xfId="266"/>
    <cellStyle name="_Interim Rule 2 2 23" xfId="267"/>
    <cellStyle name="_Interim Rule 2 2 3" xfId="268"/>
    <cellStyle name="_Interim Rule 2 2 4" xfId="269"/>
    <cellStyle name="_Interim Rule 2 2 5" xfId="270"/>
    <cellStyle name="_Interim Rule 2 2 6" xfId="271"/>
    <cellStyle name="_Interim Rule 2 2 7" xfId="272"/>
    <cellStyle name="_Interim Rule 2 2 8" xfId="273"/>
    <cellStyle name="_Interim Rule 2 2 9" xfId="274"/>
    <cellStyle name="_Interim Rule 2 20" xfId="275"/>
    <cellStyle name="_Interim Rule 2 21" xfId="276"/>
    <cellStyle name="_Interim Rule 2 22" xfId="277"/>
    <cellStyle name="_Interim Rule 2 23" xfId="278"/>
    <cellStyle name="_Interim Rule 2 24" xfId="279"/>
    <cellStyle name="_Interim Rule 2 25" xfId="280"/>
    <cellStyle name="_Interim Rule 2 26" xfId="281"/>
    <cellStyle name="_Interim Rule 2 27" xfId="282"/>
    <cellStyle name="_Interim Rule 2 3" xfId="283"/>
    <cellStyle name="_Interim Rule 2 3 10" xfId="284"/>
    <cellStyle name="_Interim Rule 2 3 11" xfId="285"/>
    <cellStyle name="_Interim Rule 2 3 12" xfId="286"/>
    <cellStyle name="_Interim Rule 2 3 13" xfId="287"/>
    <cellStyle name="_Interim Rule 2 3 14" xfId="288"/>
    <cellStyle name="_Interim Rule 2 3 15" xfId="289"/>
    <cellStyle name="_Interim Rule 2 3 16" xfId="290"/>
    <cellStyle name="_Interim Rule 2 3 17" xfId="291"/>
    <cellStyle name="_Interim Rule 2 3 18" xfId="292"/>
    <cellStyle name="_Interim Rule 2 3 19" xfId="293"/>
    <cellStyle name="_Interim Rule 2 3 2" xfId="294"/>
    <cellStyle name="_Interim Rule 2 3 20" xfId="295"/>
    <cellStyle name="_Interim Rule 2 3 21" xfId="296"/>
    <cellStyle name="_Interim Rule 2 3 22" xfId="297"/>
    <cellStyle name="_Interim Rule 2 3 23" xfId="298"/>
    <cellStyle name="_Interim Rule 2 3 3" xfId="299"/>
    <cellStyle name="_Interim Rule 2 3 4" xfId="300"/>
    <cellStyle name="_Interim Rule 2 3 5" xfId="301"/>
    <cellStyle name="_Interim Rule 2 3 6" xfId="302"/>
    <cellStyle name="_Interim Rule 2 3 7" xfId="303"/>
    <cellStyle name="_Interim Rule 2 3 8" xfId="304"/>
    <cellStyle name="_Interim Rule 2 3 9" xfId="305"/>
    <cellStyle name="_Interim Rule 2 4" xfId="306"/>
    <cellStyle name="_Interim Rule 2 4 10" xfId="307"/>
    <cellStyle name="_Interim Rule 2 4 11" xfId="308"/>
    <cellStyle name="_Interim Rule 2 4 12" xfId="309"/>
    <cellStyle name="_Interim Rule 2 4 13" xfId="310"/>
    <cellStyle name="_Interim Rule 2 4 14" xfId="311"/>
    <cellStyle name="_Interim Rule 2 4 15" xfId="312"/>
    <cellStyle name="_Interim Rule 2 4 16" xfId="313"/>
    <cellStyle name="_Interim Rule 2 4 17" xfId="314"/>
    <cellStyle name="_Interim Rule 2 4 18" xfId="315"/>
    <cellStyle name="_Interim Rule 2 4 19" xfId="316"/>
    <cellStyle name="_Interim Rule 2 4 2" xfId="317"/>
    <cellStyle name="_Interim Rule 2 4 20" xfId="318"/>
    <cellStyle name="_Interim Rule 2 4 21" xfId="319"/>
    <cellStyle name="_Interim Rule 2 4 22" xfId="320"/>
    <cellStyle name="_Interim Rule 2 4 23" xfId="321"/>
    <cellStyle name="_Interim Rule 2 4 3" xfId="322"/>
    <cellStyle name="_Interim Rule 2 4 4" xfId="323"/>
    <cellStyle name="_Interim Rule 2 4 5" xfId="324"/>
    <cellStyle name="_Interim Rule 2 4 6" xfId="325"/>
    <cellStyle name="_Interim Rule 2 4 7" xfId="326"/>
    <cellStyle name="_Interim Rule 2 4 8" xfId="327"/>
    <cellStyle name="_Interim Rule 2 4 9" xfId="328"/>
    <cellStyle name="_Interim Rule 2 5" xfId="329"/>
    <cellStyle name="_Interim Rule 2 5 10" xfId="330"/>
    <cellStyle name="_Interim Rule 2 5 11" xfId="331"/>
    <cellStyle name="_Interim Rule 2 5 12" xfId="332"/>
    <cellStyle name="_Interim Rule 2 5 13" xfId="333"/>
    <cellStyle name="_Interim Rule 2 5 14" xfId="334"/>
    <cellStyle name="_Interim Rule 2 5 15" xfId="335"/>
    <cellStyle name="_Interim Rule 2 5 16" xfId="336"/>
    <cellStyle name="_Interim Rule 2 5 17" xfId="337"/>
    <cellStyle name="_Interim Rule 2 5 18" xfId="338"/>
    <cellStyle name="_Interim Rule 2 5 19" xfId="339"/>
    <cellStyle name="_Interim Rule 2 5 2" xfId="340"/>
    <cellStyle name="_Interim Rule 2 5 20" xfId="341"/>
    <cellStyle name="_Interim Rule 2 5 21" xfId="342"/>
    <cellStyle name="_Interim Rule 2 5 22" xfId="343"/>
    <cellStyle name="_Interim Rule 2 5 23" xfId="344"/>
    <cellStyle name="_Interim Rule 2 5 3" xfId="345"/>
    <cellStyle name="_Interim Rule 2 5 4" xfId="346"/>
    <cellStyle name="_Interim Rule 2 5 5" xfId="347"/>
    <cellStyle name="_Interim Rule 2 5 6" xfId="348"/>
    <cellStyle name="_Interim Rule 2 5 7" xfId="349"/>
    <cellStyle name="_Interim Rule 2 5 8" xfId="350"/>
    <cellStyle name="_Interim Rule 2 5 9" xfId="351"/>
    <cellStyle name="_Interim Rule 2 6" xfId="352"/>
    <cellStyle name="_Interim Rule 2 7" xfId="353"/>
    <cellStyle name="_Interim Rule 2 8" xfId="354"/>
    <cellStyle name="_Interim Rule 2 9" xfId="355"/>
    <cellStyle name="_Interim Rule 3" xfId="356"/>
    <cellStyle name="_Interim Rule 3 10" xfId="357"/>
    <cellStyle name="_Interim Rule 3 11" xfId="358"/>
    <cellStyle name="_Interim Rule 3 12" xfId="359"/>
    <cellStyle name="_Interim Rule 3 13" xfId="360"/>
    <cellStyle name="_Interim Rule 3 14" xfId="361"/>
    <cellStyle name="_Interim Rule 3 15" xfId="362"/>
    <cellStyle name="_Interim Rule 3 16" xfId="363"/>
    <cellStyle name="_Interim Rule 3 17" xfId="364"/>
    <cellStyle name="_Interim Rule 3 18" xfId="365"/>
    <cellStyle name="_Interim Rule 3 19" xfId="366"/>
    <cellStyle name="_Interim Rule 3 2" xfId="367"/>
    <cellStyle name="_Interim Rule 3 20" xfId="368"/>
    <cellStyle name="_Interim Rule 3 21" xfId="369"/>
    <cellStyle name="_Interim Rule 3 22" xfId="370"/>
    <cellStyle name="_Interim Rule 3 23" xfId="371"/>
    <cellStyle name="_Interim Rule 3 3" xfId="372"/>
    <cellStyle name="_Interim Rule 3 4" xfId="373"/>
    <cellStyle name="_Interim Rule 3 5" xfId="374"/>
    <cellStyle name="_Interim Rule 3 6" xfId="375"/>
    <cellStyle name="_Interim Rule 3 7" xfId="376"/>
    <cellStyle name="_Interim Rule 3 8" xfId="377"/>
    <cellStyle name="_Interim Rule 3 9" xfId="378"/>
    <cellStyle name="_Interim Rule 4" xfId="379"/>
    <cellStyle name="_Interim Rule 4 10" xfId="380"/>
    <cellStyle name="_Interim Rule 4 11" xfId="381"/>
    <cellStyle name="_Interim Rule 4 12" xfId="382"/>
    <cellStyle name="_Interim Rule 4 13" xfId="383"/>
    <cellStyle name="_Interim Rule 4 14" xfId="384"/>
    <cellStyle name="_Interim Rule 4 15" xfId="385"/>
    <cellStyle name="_Interim Rule 4 16" xfId="386"/>
    <cellStyle name="_Interim Rule 4 17" xfId="387"/>
    <cellStyle name="_Interim Rule 4 18" xfId="388"/>
    <cellStyle name="_Interim Rule 4 19" xfId="389"/>
    <cellStyle name="_Interim Rule 4 2" xfId="390"/>
    <cellStyle name="_Interim Rule 4 20" xfId="391"/>
    <cellStyle name="_Interim Rule 4 21" xfId="392"/>
    <cellStyle name="_Interim Rule 4 22" xfId="393"/>
    <cellStyle name="_Interim Rule 4 23" xfId="394"/>
    <cellStyle name="_Interim Rule 4 3" xfId="395"/>
    <cellStyle name="_Interim Rule 4 4" xfId="396"/>
    <cellStyle name="_Interim Rule 4 5" xfId="397"/>
    <cellStyle name="_Interim Rule 4 6" xfId="398"/>
    <cellStyle name="_Interim Rule 4 7" xfId="399"/>
    <cellStyle name="_Interim Rule 4 8" xfId="400"/>
    <cellStyle name="_Interim Rule 4 9" xfId="401"/>
    <cellStyle name="_Interim Rule 4_2009 Workpapers - #27-TELP" xfId="402"/>
    <cellStyle name="_Interim Rule 4_2009 Workpapers - #27-TELP 2" xfId="403"/>
    <cellStyle name="_Interim Rule 4_2009 Workpapers - #27-TELP_1" xfId="404"/>
    <cellStyle name="_Interim Rule 4_2009 Workpapers - #27-TELP_1 2" xfId="405"/>
    <cellStyle name="_Interim Rule 4_Deprec Template" xfId="406"/>
    <cellStyle name="_Interim Rule 4_Return 2009 - #26-AJTS" xfId="407"/>
    <cellStyle name="_Interim Rule 4_Return 2009 - #65-Unitemp" xfId="408"/>
    <cellStyle name="_Interim Rule 5" xfId="409"/>
    <cellStyle name="_Interim Rule 5 10" xfId="410"/>
    <cellStyle name="_Interim Rule 5 11" xfId="411"/>
    <cellStyle name="_Interim Rule 5 12" xfId="412"/>
    <cellStyle name="_Interim Rule 5 13" xfId="413"/>
    <cellStyle name="_Interim Rule 5 14" xfId="414"/>
    <cellStyle name="_Interim Rule 5 15" xfId="415"/>
    <cellStyle name="_Interim Rule 5 16" xfId="416"/>
    <cellStyle name="_Interim Rule 5 17" xfId="417"/>
    <cellStyle name="_Interim Rule 5 18" xfId="418"/>
    <cellStyle name="_Interim Rule 5 19" xfId="419"/>
    <cellStyle name="_Interim Rule 5 2" xfId="420"/>
    <cellStyle name="_Interim Rule 5 20" xfId="421"/>
    <cellStyle name="_Interim Rule 5 21" xfId="422"/>
    <cellStyle name="_Interim Rule 5 22" xfId="423"/>
    <cellStyle name="_Interim Rule 5 23" xfId="424"/>
    <cellStyle name="_Interim Rule 5 3" xfId="425"/>
    <cellStyle name="_Interim Rule 5 4" xfId="426"/>
    <cellStyle name="_Interim Rule 5 5" xfId="427"/>
    <cellStyle name="_Interim Rule 5 6" xfId="428"/>
    <cellStyle name="_Interim Rule 5 7" xfId="429"/>
    <cellStyle name="_Interim Rule 5 8" xfId="430"/>
    <cellStyle name="_Interim Rule 5 9" xfId="431"/>
    <cellStyle name="_Interim Rule 5_2009 Workpapers - #27-TELP" xfId="432"/>
    <cellStyle name="_Interim Rule 5_2009 Workpapers - #27-TELP 2" xfId="433"/>
    <cellStyle name="_Interim Rule 5_2009 Workpapers - #27-TELP_1" xfId="434"/>
    <cellStyle name="_Interim Rule 5_2009 Workpapers - #27-TELP_1 2" xfId="435"/>
    <cellStyle name="_Interim Rule 5_Deprec Template" xfId="436"/>
    <cellStyle name="_Interim Rule 5_Return 2009 - #26-AJTS" xfId="437"/>
    <cellStyle name="_Interim Rule 5_Return 2009 - #65-Unitemp" xfId="438"/>
    <cellStyle name="_Interim Rule 6" xfId="439"/>
    <cellStyle name="_Interim Rule 6 10" xfId="440"/>
    <cellStyle name="_Interim Rule 6 11" xfId="441"/>
    <cellStyle name="_Interim Rule 6 12" xfId="442"/>
    <cellStyle name="_Interim Rule 6 13" xfId="443"/>
    <cellStyle name="_Interim Rule 6 14" xfId="444"/>
    <cellStyle name="_Interim Rule 6 15" xfId="445"/>
    <cellStyle name="_Interim Rule 6 16" xfId="446"/>
    <cellStyle name="_Interim Rule 6 17" xfId="447"/>
    <cellStyle name="_Interim Rule 6 18" xfId="448"/>
    <cellStyle name="_Interim Rule 6 19" xfId="449"/>
    <cellStyle name="_Interim Rule 6 2" xfId="450"/>
    <cellStyle name="_Interim Rule 6 20" xfId="451"/>
    <cellStyle name="_Interim Rule 6 21" xfId="452"/>
    <cellStyle name="_Interim Rule 6 22" xfId="453"/>
    <cellStyle name="_Interim Rule 6 23" xfId="454"/>
    <cellStyle name="_Interim Rule 6 3" xfId="455"/>
    <cellStyle name="_Interim Rule 6 4" xfId="456"/>
    <cellStyle name="_Interim Rule 6 5" xfId="457"/>
    <cellStyle name="_Interim Rule 6 6" xfId="458"/>
    <cellStyle name="_Interim Rule 6 7" xfId="459"/>
    <cellStyle name="_Interim Rule 6 8" xfId="460"/>
    <cellStyle name="_Interim Rule 6 9" xfId="461"/>
    <cellStyle name="_Interim Rule 6_2009 Workpapers - #27-TELP" xfId="462"/>
    <cellStyle name="_Interim Rule 6_2009 Workpapers - #27-TELP 2" xfId="463"/>
    <cellStyle name="_Interim Rule 6_2009 Workpapers - #27-TELP_1" xfId="464"/>
    <cellStyle name="_Interim Rule 6_2009 Workpapers - #27-TELP_1 2" xfId="465"/>
    <cellStyle name="_Interim Rule 6_Deprec Template" xfId="466"/>
    <cellStyle name="_Interim Rule 6_Return 2009 - #26-AJTS" xfId="467"/>
    <cellStyle name="_Interim Rule 6_Return 2009 - #65-Unitemp" xfId="468"/>
    <cellStyle name="_Interim Rule 7" xfId="469"/>
    <cellStyle name="_Interim Rule 7 10" xfId="470"/>
    <cellStyle name="_Interim Rule 7 11" xfId="471"/>
    <cellStyle name="_Interim Rule 7 12" xfId="472"/>
    <cellStyle name="_Interim Rule 7 13" xfId="473"/>
    <cellStyle name="_Interim Rule 7 14" xfId="474"/>
    <cellStyle name="_Interim Rule 7 15" xfId="475"/>
    <cellStyle name="_Interim Rule 7 16" xfId="476"/>
    <cellStyle name="_Interim Rule 7 17" xfId="477"/>
    <cellStyle name="_Interim Rule 7 18" xfId="478"/>
    <cellStyle name="_Interim Rule 7 19" xfId="479"/>
    <cellStyle name="_Interim Rule 7 2" xfId="480"/>
    <cellStyle name="_Interim Rule 7 20" xfId="481"/>
    <cellStyle name="_Interim Rule 7 21" xfId="482"/>
    <cellStyle name="_Interim Rule 7 22" xfId="483"/>
    <cellStyle name="_Interim Rule 7 23" xfId="484"/>
    <cellStyle name="_Interim Rule 7 3" xfId="485"/>
    <cellStyle name="_Interim Rule 7 4" xfId="486"/>
    <cellStyle name="_Interim Rule 7 5" xfId="487"/>
    <cellStyle name="_Interim Rule 7 6" xfId="488"/>
    <cellStyle name="_Interim Rule 7 7" xfId="489"/>
    <cellStyle name="_Interim Rule 7 8" xfId="490"/>
    <cellStyle name="_Interim Rule 7 9" xfId="491"/>
    <cellStyle name="_Interim Rule 7_2009 Workpapers - #27-TELP" xfId="492"/>
    <cellStyle name="_Interim Rule 7_2009 Workpapers - #27-TELP 2" xfId="493"/>
    <cellStyle name="_Interim Rule 7_2009 Workpapers - #27-TELP_1" xfId="494"/>
    <cellStyle name="_Interim Rule 7_2009 Workpapers - #27-TELP_1 2" xfId="495"/>
    <cellStyle name="_Interim Rule 7_Deprec Template" xfId="496"/>
    <cellStyle name="_Interim Rule 7_Return 2009 - #26-AJTS" xfId="497"/>
    <cellStyle name="_Interim Rule 7_Return 2009 - #65-Unitemp" xfId="498"/>
    <cellStyle name="_Interim Rule 8" xfId="499"/>
    <cellStyle name="_Interim Rule 8 10" xfId="500"/>
    <cellStyle name="_Interim Rule 8 11" xfId="501"/>
    <cellStyle name="_Interim Rule 8 12" xfId="502"/>
    <cellStyle name="_Interim Rule 8 13" xfId="503"/>
    <cellStyle name="_Interim Rule 8 14" xfId="504"/>
    <cellStyle name="_Interim Rule 8 15" xfId="505"/>
    <cellStyle name="_Interim Rule 8 16" xfId="506"/>
    <cellStyle name="_Interim Rule 8 17" xfId="507"/>
    <cellStyle name="_Interim Rule 8 18" xfId="508"/>
    <cellStyle name="_Interim Rule 8 19" xfId="509"/>
    <cellStyle name="_Interim Rule 8 2" xfId="510"/>
    <cellStyle name="_Interim Rule 8 20" xfId="511"/>
    <cellStyle name="_Interim Rule 8 21" xfId="512"/>
    <cellStyle name="_Interim Rule 8 22" xfId="513"/>
    <cellStyle name="_Interim Rule 8 23" xfId="514"/>
    <cellStyle name="_Interim Rule 8 3" xfId="515"/>
    <cellStyle name="_Interim Rule 8 4" xfId="516"/>
    <cellStyle name="_Interim Rule 8 5" xfId="517"/>
    <cellStyle name="_Interim Rule 8 6" xfId="518"/>
    <cellStyle name="_Interim Rule 8 7" xfId="519"/>
    <cellStyle name="_Interim Rule 8 8" xfId="520"/>
    <cellStyle name="_Interim Rule 8 9" xfId="521"/>
    <cellStyle name="_Interim Rule 9" xfId="522"/>
    <cellStyle name="_Interim Rule 9 10" xfId="523"/>
    <cellStyle name="_Interim Rule 9 11" xfId="524"/>
    <cellStyle name="_Interim Rule 9 12" xfId="525"/>
    <cellStyle name="_Interim Rule 9 13" xfId="526"/>
    <cellStyle name="_Interim Rule 9 14" xfId="527"/>
    <cellStyle name="_Interim Rule 9 15" xfId="528"/>
    <cellStyle name="_Interim Rule 9 16" xfId="529"/>
    <cellStyle name="_Interim Rule 9 17" xfId="530"/>
    <cellStyle name="_Interim Rule 9 18" xfId="531"/>
    <cellStyle name="_Interim Rule 9 19" xfId="532"/>
    <cellStyle name="_Interim Rule 9 2" xfId="533"/>
    <cellStyle name="_Interim Rule 9 20" xfId="534"/>
    <cellStyle name="_Interim Rule 9 21" xfId="535"/>
    <cellStyle name="_Interim Rule 9 22" xfId="536"/>
    <cellStyle name="_Interim Rule 9 23" xfId="537"/>
    <cellStyle name="_Interim Rule 9 3" xfId="538"/>
    <cellStyle name="_Interim Rule 9 4" xfId="539"/>
    <cellStyle name="_Interim Rule 9 5" xfId="540"/>
    <cellStyle name="_Interim Rule 9 6" xfId="541"/>
    <cellStyle name="_Interim Rule 9 7" xfId="542"/>
    <cellStyle name="_Interim Rule 9 8" xfId="543"/>
    <cellStyle name="_Interim Rule 9 9" xfId="544"/>
    <cellStyle name="_Interim Rule_12.31.2009 Sev TBBS # 82 (version 2)" xfId="545"/>
    <cellStyle name="_Interim Rule_12-31-2009 ELEC C&amp;I TBBS(NEW)" xfId="546"/>
    <cellStyle name="_Interim Rule_2010 TAX PROVISION MODEL - MAY" xfId="547"/>
    <cellStyle name="_Interim Rule_DEFERRED_ENTRY_-_JANUARY_CLOSE" xfId="548"/>
    <cellStyle name="_Interim Rule_DEFERRED_ENTRY_-_JANUARY_CLOSE_Book1(1)" xfId="549"/>
    <cellStyle name="_Interim Rule_DEFERRED_ENTRY_-_JANUARY_CLOSE_STATE EFFECTIVE RATES (3)(1)" xfId="550"/>
    <cellStyle name="_Interim Rule_PES Prov to Ret 2009 true up" xfId="551"/>
    <cellStyle name="_Interim Rule_PES TBBS Dec 2009 Revised for PES OPEB &amp; Pension" xfId="552"/>
    <cellStyle name="_Interim Rule_Return 2009 - #82-Severn Construction" xfId="553"/>
    <cellStyle name="_Interim Rule_STATE EFFECTIVE RATES" xfId="554"/>
    <cellStyle name="_Interim Rule_TBBS Dec 2008 11-21-09" xfId="555"/>
    <cellStyle name="_Permanent Rule" xfId="556"/>
    <cellStyle name="_Permanent Rule 10" xfId="557"/>
    <cellStyle name="_Permanent Rule 10 10" xfId="558"/>
    <cellStyle name="_Permanent Rule 10 11" xfId="559"/>
    <cellStyle name="_Permanent Rule 10 12" xfId="560"/>
    <cellStyle name="_Permanent Rule 10 13" xfId="561"/>
    <cellStyle name="_Permanent Rule 10 14" xfId="562"/>
    <cellStyle name="_Permanent Rule 10 15" xfId="563"/>
    <cellStyle name="_Permanent Rule 10 16" xfId="564"/>
    <cellStyle name="_Permanent Rule 10 17" xfId="565"/>
    <cellStyle name="_Permanent Rule 10 18" xfId="566"/>
    <cellStyle name="_Permanent Rule 10 19" xfId="567"/>
    <cellStyle name="_Permanent Rule 10 2" xfId="568"/>
    <cellStyle name="_Permanent Rule 10 20" xfId="569"/>
    <cellStyle name="_Permanent Rule 10 21" xfId="570"/>
    <cellStyle name="_Permanent Rule 10 22" xfId="571"/>
    <cellStyle name="_Permanent Rule 10 23" xfId="572"/>
    <cellStyle name="_Permanent Rule 10 3" xfId="573"/>
    <cellStyle name="_Permanent Rule 10 4" xfId="574"/>
    <cellStyle name="_Permanent Rule 10 5" xfId="575"/>
    <cellStyle name="_Permanent Rule 10 6" xfId="576"/>
    <cellStyle name="_Permanent Rule 10 7" xfId="577"/>
    <cellStyle name="_Permanent Rule 10 8" xfId="578"/>
    <cellStyle name="_Permanent Rule 10 9" xfId="579"/>
    <cellStyle name="_Permanent Rule 11" xfId="580"/>
    <cellStyle name="_Permanent Rule 11 10" xfId="581"/>
    <cellStyle name="_Permanent Rule 11 11" xfId="582"/>
    <cellStyle name="_Permanent Rule 11 12" xfId="583"/>
    <cellStyle name="_Permanent Rule 11 13" xfId="584"/>
    <cellStyle name="_Permanent Rule 11 14" xfId="585"/>
    <cellStyle name="_Permanent Rule 11 15" xfId="586"/>
    <cellStyle name="_Permanent Rule 11 16" xfId="587"/>
    <cellStyle name="_Permanent Rule 11 17" xfId="588"/>
    <cellStyle name="_Permanent Rule 11 18" xfId="589"/>
    <cellStyle name="_Permanent Rule 11 19" xfId="590"/>
    <cellStyle name="_Permanent Rule 11 2" xfId="591"/>
    <cellStyle name="_Permanent Rule 11 20" xfId="592"/>
    <cellStyle name="_Permanent Rule 11 21" xfId="593"/>
    <cellStyle name="_Permanent Rule 11 22" xfId="594"/>
    <cellStyle name="_Permanent Rule 11 23" xfId="595"/>
    <cellStyle name="_Permanent Rule 11 3" xfId="596"/>
    <cellStyle name="_Permanent Rule 11 4" xfId="597"/>
    <cellStyle name="_Permanent Rule 11 5" xfId="598"/>
    <cellStyle name="_Permanent Rule 11 6" xfId="599"/>
    <cellStyle name="_Permanent Rule 11 7" xfId="600"/>
    <cellStyle name="_Permanent Rule 11 8" xfId="601"/>
    <cellStyle name="_Permanent Rule 11 9" xfId="602"/>
    <cellStyle name="_Permanent Rule 12" xfId="603"/>
    <cellStyle name="_Permanent Rule 12 2" xfId="604"/>
    <cellStyle name="_Permanent Rule 12 3" xfId="605"/>
    <cellStyle name="_Permanent Rule 12 4" xfId="606"/>
    <cellStyle name="_Permanent Rule 12_12.31.09 TELP #27 TBBS" xfId="607"/>
    <cellStyle name="_Permanent Rule 12_2009 Workpapers - #27-TELP" xfId="608"/>
    <cellStyle name="_Permanent Rule 12_2009 Workpapers - #27-TELP 2" xfId="609"/>
    <cellStyle name="_Permanent Rule 12_2009 Workpapers - #27-TELP_1" xfId="610"/>
    <cellStyle name="_Permanent Rule 12_2009 Workpapers - #27-TELP_1 2" xfId="611"/>
    <cellStyle name="_Permanent Rule 12_Deprec Template" xfId="612"/>
    <cellStyle name="_Permanent Rule 12_PES Prov to Ret 2009 true up" xfId="613"/>
    <cellStyle name="_Permanent Rule 12_Return 2009 - #26-AJTS" xfId="614"/>
    <cellStyle name="_Permanent Rule 13" xfId="615"/>
    <cellStyle name="_Permanent Rule 14" xfId="616"/>
    <cellStyle name="_Permanent Rule 15" xfId="617"/>
    <cellStyle name="_Permanent Rule 16" xfId="618"/>
    <cellStyle name="_Permanent Rule 2" xfId="619"/>
    <cellStyle name="_Permanent Rule 2 10" xfId="620"/>
    <cellStyle name="_Permanent Rule 2 11" xfId="621"/>
    <cellStyle name="_Permanent Rule 2 12" xfId="622"/>
    <cellStyle name="_Permanent Rule 2 13" xfId="623"/>
    <cellStyle name="_Permanent Rule 2 14" xfId="624"/>
    <cellStyle name="_Permanent Rule 2 15" xfId="625"/>
    <cellStyle name="_Permanent Rule 2 16" xfId="626"/>
    <cellStyle name="_Permanent Rule 2 17" xfId="627"/>
    <cellStyle name="_Permanent Rule 2 18" xfId="628"/>
    <cellStyle name="_Permanent Rule 2 19" xfId="629"/>
    <cellStyle name="_Permanent Rule 2 2" xfId="630"/>
    <cellStyle name="_Permanent Rule 2 2 10" xfId="631"/>
    <cellStyle name="_Permanent Rule 2 2 11" xfId="632"/>
    <cellStyle name="_Permanent Rule 2 2 12" xfId="633"/>
    <cellStyle name="_Permanent Rule 2 2 13" xfId="634"/>
    <cellStyle name="_Permanent Rule 2 2 14" xfId="635"/>
    <cellStyle name="_Permanent Rule 2 2 15" xfId="636"/>
    <cellStyle name="_Permanent Rule 2 2 16" xfId="637"/>
    <cellStyle name="_Permanent Rule 2 2 17" xfId="638"/>
    <cellStyle name="_Permanent Rule 2 2 18" xfId="639"/>
    <cellStyle name="_Permanent Rule 2 2 19" xfId="640"/>
    <cellStyle name="_Permanent Rule 2 2 2" xfId="641"/>
    <cellStyle name="_Permanent Rule 2 2 20" xfId="642"/>
    <cellStyle name="_Permanent Rule 2 2 21" xfId="643"/>
    <cellStyle name="_Permanent Rule 2 2 22" xfId="644"/>
    <cellStyle name="_Permanent Rule 2 2 23" xfId="645"/>
    <cellStyle name="_Permanent Rule 2 2 3" xfId="646"/>
    <cellStyle name="_Permanent Rule 2 2 4" xfId="647"/>
    <cellStyle name="_Permanent Rule 2 2 5" xfId="648"/>
    <cellStyle name="_Permanent Rule 2 2 6" xfId="649"/>
    <cellStyle name="_Permanent Rule 2 2 7" xfId="650"/>
    <cellStyle name="_Permanent Rule 2 2 8" xfId="651"/>
    <cellStyle name="_Permanent Rule 2 2 9" xfId="652"/>
    <cellStyle name="_Permanent Rule 2 20" xfId="653"/>
    <cellStyle name="_Permanent Rule 2 21" xfId="654"/>
    <cellStyle name="_Permanent Rule 2 22" xfId="655"/>
    <cellStyle name="_Permanent Rule 2 23" xfId="656"/>
    <cellStyle name="_Permanent Rule 2 24" xfId="657"/>
    <cellStyle name="_Permanent Rule 2 25" xfId="658"/>
    <cellStyle name="_Permanent Rule 2 26" xfId="659"/>
    <cellStyle name="_Permanent Rule 2 27" xfId="660"/>
    <cellStyle name="_Permanent Rule 2 3" xfId="661"/>
    <cellStyle name="_Permanent Rule 2 3 10" xfId="662"/>
    <cellStyle name="_Permanent Rule 2 3 11" xfId="663"/>
    <cellStyle name="_Permanent Rule 2 3 12" xfId="664"/>
    <cellStyle name="_Permanent Rule 2 3 13" xfId="665"/>
    <cellStyle name="_Permanent Rule 2 3 14" xfId="666"/>
    <cellStyle name="_Permanent Rule 2 3 15" xfId="667"/>
    <cellStyle name="_Permanent Rule 2 3 16" xfId="668"/>
    <cellStyle name="_Permanent Rule 2 3 17" xfId="669"/>
    <cellStyle name="_Permanent Rule 2 3 18" xfId="670"/>
    <cellStyle name="_Permanent Rule 2 3 19" xfId="671"/>
    <cellStyle name="_Permanent Rule 2 3 2" xfId="672"/>
    <cellStyle name="_Permanent Rule 2 3 20" xfId="673"/>
    <cellStyle name="_Permanent Rule 2 3 21" xfId="674"/>
    <cellStyle name="_Permanent Rule 2 3 22" xfId="675"/>
    <cellStyle name="_Permanent Rule 2 3 23" xfId="676"/>
    <cellStyle name="_Permanent Rule 2 3 3" xfId="677"/>
    <cellStyle name="_Permanent Rule 2 3 4" xfId="678"/>
    <cellStyle name="_Permanent Rule 2 3 5" xfId="679"/>
    <cellStyle name="_Permanent Rule 2 3 6" xfId="680"/>
    <cellStyle name="_Permanent Rule 2 3 7" xfId="681"/>
    <cellStyle name="_Permanent Rule 2 3 8" xfId="682"/>
    <cellStyle name="_Permanent Rule 2 3 9" xfId="683"/>
    <cellStyle name="_Permanent Rule 2 4" xfId="684"/>
    <cellStyle name="_Permanent Rule 2 4 10" xfId="685"/>
    <cellStyle name="_Permanent Rule 2 4 11" xfId="686"/>
    <cellStyle name="_Permanent Rule 2 4 12" xfId="687"/>
    <cellStyle name="_Permanent Rule 2 4 13" xfId="688"/>
    <cellStyle name="_Permanent Rule 2 4 14" xfId="689"/>
    <cellStyle name="_Permanent Rule 2 4 15" xfId="690"/>
    <cellStyle name="_Permanent Rule 2 4 16" xfId="691"/>
    <cellStyle name="_Permanent Rule 2 4 17" xfId="692"/>
    <cellStyle name="_Permanent Rule 2 4 18" xfId="693"/>
    <cellStyle name="_Permanent Rule 2 4 19" xfId="694"/>
    <cellStyle name="_Permanent Rule 2 4 2" xfId="695"/>
    <cellStyle name="_Permanent Rule 2 4 20" xfId="696"/>
    <cellStyle name="_Permanent Rule 2 4 21" xfId="697"/>
    <cellStyle name="_Permanent Rule 2 4 22" xfId="698"/>
    <cellStyle name="_Permanent Rule 2 4 23" xfId="699"/>
    <cellStyle name="_Permanent Rule 2 4 3" xfId="700"/>
    <cellStyle name="_Permanent Rule 2 4 4" xfId="701"/>
    <cellStyle name="_Permanent Rule 2 4 5" xfId="702"/>
    <cellStyle name="_Permanent Rule 2 4 6" xfId="703"/>
    <cellStyle name="_Permanent Rule 2 4 7" xfId="704"/>
    <cellStyle name="_Permanent Rule 2 4 8" xfId="705"/>
    <cellStyle name="_Permanent Rule 2 4 9" xfId="706"/>
    <cellStyle name="_Permanent Rule 2 5" xfId="707"/>
    <cellStyle name="_Permanent Rule 2 5 10" xfId="708"/>
    <cellStyle name="_Permanent Rule 2 5 11" xfId="709"/>
    <cellStyle name="_Permanent Rule 2 5 12" xfId="710"/>
    <cellStyle name="_Permanent Rule 2 5 13" xfId="711"/>
    <cellStyle name="_Permanent Rule 2 5 14" xfId="712"/>
    <cellStyle name="_Permanent Rule 2 5 15" xfId="713"/>
    <cellStyle name="_Permanent Rule 2 5 16" xfId="714"/>
    <cellStyle name="_Permanent Rule 2 5 17" xfId="715"/>
    <cellStyle name="_Permanent Rule 2 5 18" xfId="716"/>
    <cellStyle name="_Permanent Rule 2 5 19" xfId="717"/>
    <cellStyle name="_Permanent Rule 2 5 2" xfId="718"/>
    <cellStyle name="_Permanent Rule 2 5 20" xfId="719"/>
    <cellStyle name="_Permanent Rule 2 5 21" xfId="720"/>
    <cellStyle name="_Permanent Rule 2 5 22" xfId="721"/>
    <cellStyle name="_Permanent Rule 2 5 23" xfId="722"/>
    <cellStyle name="_Permanent Rule 2 5 3" xfId="723"/>
    <cellStyle name="_Permanent Rule 2 5 4" xfId="724"/>
    <cellStyle name="_Permanent Rule 2 5 5" xfId="725"/>
    <cellStyle name="_Permanent Rule 2 5 6" xfId="726"/>
    <cellStyle name="_Permanent Rule 2 5 7" xfId="727"/>
    <cellStyle name="_Permanent Rule 2 5 8" xfId="728"/>
    <cellStyle name="_Permanent Rule 2 5 9" xfId="729"/>
    <cellStyle name="_Permanent Rule 2 6" xfId="730"/>
    <cellStyle name="_Permanent Rule 2 7" xfId="731"/>
    <cellStyle name="_Permanent Rule 2 8" xfId="732"/>
    <cellStyle name="_Permanent Rule 2 9" xfId="733"/>
    <cellStyle name="_Permanent Rule 3" xfId="734"/>
    <cellStyle name="_Permanent Rule 3 10" xfId="735"/>
    <cellStyle name="_Permanent Rule 3 11" xfId="736"/>
    <cellStyle name="_Permanent Rule 3 12" xfId="737"/>
    <cellStyle name="_Permanent Rule 3 13" xfId="738"/>
    <cellStyle name="_Permanent Rule 3 14" xfId="739"/>
    <cellStyle name="_Permanent Rule 3 15" xfId="740"/>
    <cellStyle name="_Permanent Rule 3 16" xfId="741"/>
    <cellStyle name="_Permanent Rule 3 17" xfId="742"/>
    <cellStyle name="_Permanent Rule 3 18" xfId="743"/>
    <cellStyle name="_Permanent Rule 3 19" xfId="744"/>
    <cellStyle name="_Permanent Rule 3 2" xfId="745"/>
    <cellStyle name="_Permanent Rule 3 20" xfId="746"/>
    <cellStyle name="_Permanent Rule 3 21" xfId="747"/>
    <cellStyle name="_Permanent Rule 3 22" xfId="748"/>
    <cellStyle name="_Permanent Rule 3 23" xfId="749"/>
    <cellStyle name="_Permanent Rule 3 3" xfId="750"/>
    <cellStyle name="_Permanent Rule 3 4" xfId="751"/>
    <cellStyle name="_Permanent Rule 3 5" xfId="752"/>
    <cellStyle name="_Permanent Rule 3 6" xfId="753"/>
    <cellStyle name="_Permanent Rule 3 7" xfId="754"/>
    <cellStyle name="_Permanent Rule 3 8" xfId="755"/>
    <cellStyle name="_Permanent Rule 3 9" xfId="756"/>
    <cellStyle name="_Permanent Rule 4" xfId="757"/>
    <cellStyle name="_Permanent Rule 4 10" xfId="758"/>
    <cellStyle name="_Permanent Rule 4 11" xfId="759"/>
    <cellStyle name="_Permanent Rule 4 12" xfId="760"/>
    <cellStyle name="_Permanent Rule 4 13" xfId="761"/>
    <cellStyle name="_Permanent Rule 4 14" xfId="762"/>
    <cellStyle name="_Permanent Rule 4 15" xfId="763"/>
    <cellStyle name="_Permanent Rule 4 16" xfId="764"/>
    <cellStyle name="_Permanent Rule 4 17" xfId="765"/>
    <cellStyle name="_Permanent Rule 4 18" xfId="766"/>
    <cellStyle name="_Permanent Rule 4 19" xfId="767"/>
    <cellStyle name="_Permanent Rule 4 2" xfId="768"/>
    <cellStyle name="_Permanent Rule 4 20" xfId="769"/>
    <cellStyle name="_Permanent Rule 4 21" xfId="770"/>
    <cellStyle name="_Permanent Rule 4 22" xfId="771"/>
    <cellStyle name="_Permanent Rule 4 23" xfId="772"/>
    <cellStyle name="_Permanent Rule 4 3" xfId="773"/>
    <cellStyle name="_Permanent Rule 4 4" xfId="774"/>
    <cellStyle name="_Permanent Rule 4 5" xfId="775"/>
    <cellStyle name="_Permanent Rule 4 6" xfId="776"/>
    <cellStyle name="_Permanent Rule 4 7" xfId="777"/>
    <cellStyle name="_Permanent Rule 4 8" xfId="778"/>
    <cellStyle name="_Permanent Rule 4 9" xfId="779"/>
    <cellStyle name="_Permanent Rule 4_2009 Workpapers - #27-TELP" xfId="780"/>
    <cellStyle name="_Permanent Rule 4_2009 Workpapers - #27-TELP 2" xfId="781"/>
    <cellStyle name="_Permanent Rule 4_2009 Workpapers - #27-TELP_1" xfId="782"/>
    <cellStyle name="_Permanent Rule 4_2009 Workpapers - #27-TELP_1 2" xfId="783"/>
    <cellStyle name="_Permanent Rule 4_Deprec Template" xfId="784"/>
    <cellStyle name="_Permanent Rule 4_Return 2009 - #26-AJTS" xfId="785"/>
    <cellStyle name="_Permanent Rule 4_Return 2009 - #65-Unitemp" xfId="786"/>
    <cellStyle name="_Permanent Rule 5" xfId="787"/>
    <cellStyle name="_Permanent Rule 5 10" xfId="788"/>
    <cellStyle name="_Permanent Rule 5 11" xfId="789"/>
    <cellStyle name="_Permanent Rule 5 12" xfId="790"/>
    <cellStyle name="_Permanent Rule 5 13" xfId="791"/>
    <cellStyle name="_Permanent Rule 5 14" xfId="792"/>
    <cellStyle name="_Permanent Rule 5 15" xfId="793"/>
    <cellStyle name="_Permanent Rule 5 16" xfId="794"/>
    <cellStyle name="_Permanent Rule 5 17" xfId="795"/>
    <cellStyle name="_Permanent Rule 5 18" xfId="796"/>
    <cellStyle name="_Permanent Rule 5 19" xfId="797"/>
    <cellStyle name="_Permanent Rule 5 2" xfId="798"/>
    <cellStyle name="_Permanent Rule 5 20" xfId="799"/>
    <cellStyle name="_Permanent Rule 5 21" xfId="800"/>
    <cellStyle name="_Permanent Rule 5 22" xfId="801"/>
    <cellStyle name="_Permanent Rule 5 23" xfId="802"/>
    <cellStyle name="_Permanent Rule 5 3" xfId="803"/>
    <cellStyle name="_Permanent Rule 5 4" xfId="804"/>
    <cellStyle name="_Permanent Rule 5 5" xfId="805"/>
    <cellStyle name="_Permanent Rule 5 6" xfId="806"/>
    <cellStyle name="_Permanent Rule 5 7" xfId="807"/>
    <cellStyle name="_Permanent Rule 5 8" xfId="808"/>
    <cellStyle name="_Permanent Rule 5 9" xfId="809"/>
    <cellStyle name="_Permanent Rule 5_2009 Workpapers - #27-TELP" xfId="810"/>
    <cellStyle name="_Permanent Rule 5_2009 Workpapers - #27-TELP 2" xfId="811"/>
    <cellStyle name="_Permanent Rule 5_2009 Workpapers - #27-TELP_1" xfId="812"/>
    <cellStyle name="_Permanent Rule 5_2009 Workpapers - #27-TELP_1 2" xfId="813"/>
    <cellStyle name="_Permanent Rule 5_Deprec Template" xfId="814"/>
    <cellStyle name="_Permanent Rule 5_Return 2009 - #26-AJTS" xfId="815"/>
    <cellStyle name="_Permanent Rule 5_Return 2009 - #65-Unitemp" xfId="816"/>
    <cellStyle name="_Permanent Rule 6" xfId="817"/>
    <cellStyle name="_Permanent Rule 6 10" xfId="818"/>
    <cellStyle name="_Permanent Rule 6 11" xfId="819"/>
    <cellStyle name="_Permanent Rule 6 12" xfId="820"/>
    <cellStyle name="_Permanent Rule 6 13" xfId="821"/>
    <cellStyle name="_Permanent Rule 6 14" xfId="822"/>
    <cellStyle name="_Permanent Rule 6 15" xfId="823"/>
    <cellStyle name="_Permanent Rule 6 16" xfId="824"/>
    <cellStyle name="_Permanent Rule 6 17" xfId="825"/>
    <cellStyle name="_Permanent Rule 6 18" xfId="826"/>
    <cellStyle name="_Permanent Rule 6 19" xfId="827"/>
    <cellStyle name="_Permanent Rule 6 2" xfId="828"/>
    <cellStyle name="_Permanent Rule 6 20" xfId="829"/>
    <cellStyle name="_Permanent Rule 6 21" xfId="830"/>
    <cellStyle name="_Permanent Rule 6 22" xfId="831"/>
    <cellStyle name="_Permanent Rule 6 23" xfId="832"/>
    <cellStyle name="_Permanent Rule 6 3" xfId="833"/>
    <cellStyle name="_Permanent Rule 6 4" xfId="834"/>
    <cellStyle name="_Permanent Rule 6 5" xfId="835"/>
    <cellStyle name="_Permanent Rule 6 6" xfId="836"/>
    <cellStyle name="_Permanent Rule 6 7" xfId="837"/>
    <cellStyle name="_Permanent Rule 6 8" xfId="838"/>
    <cellStyle name="_Permanent Rule 6 9" xfId="839"/>
    <cellStyle name="_Permanent Rule 6_2009 Workpapers - #27-TELP" xfId="840"/>
    <cellStyle name="_Permanent Rule 6_2009 Workpapers - #27-TELP 2" xfId="841"/>
    <cellStyle name="_Permanent Rule 6_2009 Workpapers - #27-TELP_1" xfId="842"/>
    <cellStyle name="_Permanent Rule 6_2009 Workpapers - #27-TELP_1 2" xfId="843"/>
    <cellStyle name="_Permanent Rule 6_Deprec Template" xfId="844"/>
    <cellStyle name="_Permanent Rule 6_Return 2009 - #26-AJTS" xfId="845"/>
    <cellStyle name="_Permanent Rule 6_Return 2009 - #65-Unitemp" xfId="846"/>
    <cellStyle name="_Permanent Rule 7" xfId="847"/>
    <cellStyle name="_Permanent Rule 7 10" xfId="848"/>
    <cellStyle name="_Permanent Rule 7 11" xfId="849"/>
    <cellStyle name="_Permanent Rule 7 12" xfId="850"/>
    <cellStyle name="_Permanent Rule 7 13" xfId="851"/>
    <cellStyle name="_Permanent Rule 7 14" xfId="852"/>
    <cellStyle name="_Permanent Rule 7 15" xfId="853"/>
    <cellStyle name="_Permanent Rule 7 16" xfId="854"/>
    <cellStyle name="_Permanent Rule 7 17" xfId="855"/>
    <cellStyle name="_Permanent Rule 7 18" xfId="856"/>
    <cellStyle name="_Permanent Rule 7 19" xfId="857"/>
    <cellStyle name="_Permanent Rule 7 2" xfId="858"/>
    <cellStyle name="_Permanent Rule 7 20" xfId="859"/>
    <cellStyle name="_Permanent Rule 7 21" xfId="860"/>
    <cellStyle name="_Permanent Rule 7 22" xfId="861"/>
    <cellStyle name="_Permanent Rule 7 23" xfId="862"/>
    <cellStyle name="_Permanent Rule 7 3" xfId="863"/>
    <cellStyle name="_Permanent Rule 7 4" xfId="864"/>
    <cellStyle name="_Permanent Rule 7 5" xfId="865"/>
    <cellStyle name="_Permanent Rule 7 6" xfId="866"/>
    <cellStyle name="_Permanent Rule 7 7" xfId="867"/>
    <cellStyle name="_Permanent Rule 7 8" xfId="868"/>
    <cellStyle name="_Permanent Rule 7 9" xfId="869"/>
    <cellStyle name="_Permanent Rule 7_2009 Workpapers - #27-TELP" xfId="870"/>
    <cellStyle name="_Permanent Rule 7_2009 Workpapers - #27-TELP 2" xfId="871"/>
    <cellStyle name="_Permanent Rule 7_2009 Workpapers - #27-TELP_1" xfId="872"/>
    <cellStyle name="_Permanent Rule 7_2009 Workpapers - #27-TELP_1 2" xfId="873"/>
    <cellStyle name="_Permanent Rule 7_Deprec Template" xfId="874"/>
    <cellStyle name="_Permanent Rule 7_Return 2009 - #26-AJTS" xfId="875"/>
    <cellStyle name="_Permanent Rule 7_Return 2009 - #65-Unitemp" xfId="876"/>
    <cellStyle name="_Permanent Rule 8" xfId="877"/>
    <cellStyle name="_Permanent Rule 8 10" xfId="878"/>
    <cellStyle name="_Permanent Rule 8 11" xfId="879"/>
    <cellStyle name="_Permanent Rule 8 12" xfId="880"/>
    <cellStyle name="_Permanent Rule 8 13" xfId="881"/>
    <cellStyle name="_Permanent Rule 8 14" xfId="882"/>
    <cellStyle name="_Permanent Rule 8 15" xfId="883"/>
    <cellStyle name="_Permanent Rule 8 16" xfId="884"/>
    <cellStyle name="_Permanent Rule 8 17" xfId="885"/>
    <cellStyle name="_Permanent Rule 8 18" xfId="886"/>
    <cellStyle name="_Permanent Rule 8 19" xfId="887"/>
    <cellStyle name="_Permanent Rule 8 2" xfId="888"/>
    <cellStyle name="_Permanent Rule 8 20" xfId="889"/>
    <cellStyle name="_Permanent Rule 8 21" xfId="890"/>
    <cellStyle name="_Permanent Rule 8 22" xfId="891"/>
    <cellStyle name="_Permanent Rule 8 23" xfId="892"/>
    <cellStyle name="_Permanent Rule 8 3" xfId="893"/>
    <cellStyle name="_Permanent Rule 8 4" xfId="894"/>
    <cellStyle name="_Permanent Rule 8 5" xfId="895"/>
    <cellStyle name="_Permanent Rule 8 6" xfId="896"/>
    <cellStyle name="_Permanent Rule 8 7" xfId="897"/>
    <cellStyle name="_Permanent Rule 8 8" xfId="898"/>
    <cellStyle name="_Permanent Rule 8 9" xfId="899"/>
    <cellStyle name="_Permanent Rule 9" xfId="900"/>
    <cellStyle name="_Permanent Rule 9 10" xfId="901"/>
    <cellStyle name="_Permanent Rule 9 11" xfId="902"/>
    <cellStyle name="_Permanent Rule 9 12" xfId="903"/>
    <cellStyle name="_Permanent Rule 9 13" xfId="904"/>
    <cellStyle name="_Permanent Rule 9 14" xfId="905"/>
    <cellStyle name="_Permanent Rule 9 15" xfId="906"/>
    <cellStyle name="_Permanent Rule 9 16" xfId="907"/>
    <cellStyle name="_Permanent Rule 9 17" xfId="908"/>
    <cellStyle name="_Permanent Rule 9 18" xfId="909"/>
    <cellStyle name="_Permanent Rule 9 19" xfId="910"/>
    <cellStyle name="_Permanent Rule 9 2" xfId="911"/>
    <cellStyle name="_Permanent Rule 9 20" xfId="912"/>
    <cellStyle name="_Permanent Rule 9 21" xfId="913"/>
    <cellStyle name="_Permanent Rule 9 22" xfId="914"/>
    <cellStyle name="_Permanent Rule 9 23" xfId="915"/>
    <cellStyle name="_Permanent Rule 9 3" xfId="916"/>
    <cellStyle name="_Permanent Rule 9 4" xfId="917"/>
    <cellStyle name="_Permanent Rule 9 5" xfId="918"/>
    <cellStyle name="_Permanent Rule 9 6" xfId="919"/>
    <cellStyle name="_Permanent Rule 9 7" xfId="920"/>
    <cellStyle name="_Permanent Rule 9 8" xfId="921"/>
    <cellStyle name="_Permanent Rule 9 9" xfId="922"/>
    <cellStyle name="_Permanent Rule_12.31.2009 Sev TBBS # 82 (version 2)" xfId="923"/>
    <cellStyle name="_Permanent Rule_12-31-2009 ELEC C&amp;I TBBS(NEW)" xfId="924"/>
    <cellStyle name="_Permanent Rule_2010 TAX PROVISION MODEL - MAY" xfId="925"/>
    <cellStyle name="_Permanent Rule_DEFERRED_ENTRY_-_JANUARY_CLOSE" xfId="926"/>
    <cellStyle name="_Permanent Rule_DEFERRED_ENTRY_-_JANUARY_CLOSE_Book1(1)" xfId="927"/>
    <cellStyle name="_Permanent Rule_DEFERRED_ENTRY_-_JANUARY_CLOSE_STATE EFFECTIVE RATES (3)(1)" xfId="928"/>
    <cellStyle name="_Permanent Rule_PES Prov to Ret 2009 true up" xfId="929"/>
    <cellStyle name="_Permanent Rule_PES TBBS Dec 2009 Revised for PES OPEB &amp; Pension" xfId="930"/>
    <cellStyle name="_Permanent Rule_Return 2009 - #82-Severn Construction" xfId="931"/>
    <cellStyle name="_Permanent Rule_STATE EFFECTIVE RATES" xfId="932"/>
    <cellStyle name="_Permanent Rule_TBBS Dec 2008 11-21-09" xfId="933"/>
    <cellStyle name="_PMG Base Monthly" xfId="67"/>
    <cellStyle name="_PMG Base Monthly 2" xfId="934"/>
    <cellStyle name="_PMG Base Monthly 2 2" xfId="935"/>
    <cellStyle name="_PMG Base Monthly 2 2 2" xfId="936"/>
    <cellStyle name="_PMG Base Monthly 2 3" xfId="937"/>
    <cellStyle name="_PMG Base Monthly 3" xfId="938"/>
    <cellStyle name="_PMG Thermal Monthly" xfId="68"/>
    <cellStyle name="_PMG Thermal Monthly 2" xfId="939"/>
    <cellStyle name="_PMG Thermal Monthly 2 2" xfId="940"/>
    <cellStyle name="_PMG Thermal Monthly 2 2 2" xfId="941"/>
    <cellStyle name="_PMG Thermal Monthly 2 3" xfId="942"/>
    <cellStyle name="_PMG Thermal Monthly 3" xfId="943"/>
    <cellStyle name="20% - Accent1" xfId="1" builtinId="30" customBuiltin="1"/>
    <cellStyle name="20% - Accent1 10" xfId="944"/>
    <cellStyle name="20% - Accent1 10 2" xfId="945"/>
    <cellStyle name="20% - Accent1 10 3" xfId="946"/>
    <cellStyle name="20% - Accent1 11" xfId="947"/>
    <cellStyle name="20% - Accent1 11 2" xfId="948"/>
    <cellStyle name="20% - Accent1 11 3" xfId="949"/>
    <cellStyle name="20% - Accent1 12" xfId="950"/>
    <cellStyle name="20% - Accent1 12 2" xfId="951"/>
    <cellStyle name="20% - Accent1 13" xfId="952"/>
    <cellStyle name="20% - Accent1 13 2" xfId="953"/>
    <cellStyle name="20% - Accent1 14" xfId="954"/>
    <cellStyle name="20% - Accent1 14 2" xfId="955"/>
    <cellStyle name="20% - Accent1 15" xfId="956"/>
    <cellStyle name="20% - Accent1 15 2" xfId="957"/>
    <cellStyle name="20% - Accent1 16" xfId="958"/>
    <cellStyle name="20% - Accent1 16 2" xfId="959"/>
    <cellStyle name="20% - Accent1 17" xfId="960"/>
    <cellStyle name="20% - Accent1 17 2" xfId="961"/>
    <cellStyle name="20% - Accent1 18" xfId="962"/>
    <cellStyle name="20% - Accent1 18 2" xfId="963"/>
    <cellStyle name="20% - Accent1 19" xfId="964"/>
    <cellStyle name="20% - Accent1 19 2" xfId="965"/>
    <cellStyle name="20% - Accent1 2" xfId="966"/>
    <cellStyle name="20% - Accent1 2 2" xfId="967"/>
    <cellStyle name="20% - Accent1 2 2 2" xfId="968"/>
    <cellStyle name="20% - Accent1 2 2 2 2" xfId="969"/>
    <cellStyle name="20% - Accent1 2 2 2 3" xfId="970"/>
    <cellStyle name="20% - Accent1 2 2 3" xfId="971"/>
    <cellStyle name="20% - Accent1 2 2 3 2" xfId="972"/>
    <cellStyle name="20% - Accent1 2 2 4" xfId="973"/>
    <cellStyle name="20% - Accent1 2 2 5" xfId="974"/>
    <cellStyle name="20% - Accent1 2 2 6" xfId="975"/>
    <cellStyle name="20% - Accent1 2 2_PwrTax 51040" xfId="976"/>
    <cellStyle name="20% - Accent1 2 3" xfId="977"/>
    <cellStyle name="20% - Accent1 2 3 10" xfId="978"/>
    <cellStyle name="20% - Accent1 2 3 2" xfId="979"/>
    <cellStyle name="20% - Accent1 2 3 2 2" xfId="980"/>
    <cellStyle name="20% - Accent1 2 3 2 2 2" xfId="981"/>
    <cellStyle name="20% - Accent1 2 3 2 2 2 2" xfId="982"/>
    <cellStyle name="20% - Accent1 2 3 2 2 2 2 2" xfId="983"/>
    <cellStyle name="20% - Accent1 2 3 2 2 2 2 3" xfId="984"/>
    <cellStyle name="20% - Accent1 2 3 2 2 2 3" xfId="985"/>
    <cellStyle name="20% - Accent1 2 3 2 2 2 4" xfId="986"/>
    <cellStyle name="20% - Accent1 2 3 2 2 3" xfId="987"/>
    <cellStyle name="20% - Accent1 2 3 2 2 3 2" xfId="988"/>
    <cellStyle name="20% - Accent1 2 3 2 2 3 3" xfId="989"/>
    <cellStyle name="20% - Accent1 2 3 2 2 4" xfId="990"/>
    <cellStyle name="20% - Accent1 2 3 2 2 5" xfId="991"/>
    <cellStyle name="20% - Accent1 2 3 2 3" xfId="992"/>
    <cellStyle name="20% - Accent1 2 3 2 3 2" xfId="993"/>
    <cellStyle name="20% - Accent1 2 3 2 3 2 2" xfId="994"/>
    <cellStyle name="20% - Accent1 2 3 2 3 2 3" xfId="995"/>
    <cellStyle name="20% - Accent1 2 3 2 3 3" xfId="996"/>
    <cellStyle name="20% - Accent1 2 3 2 3 4" xfId="997"/>
    <cellStyle name="20% - Accent1 2 3 2 4" xfId="998"/>
    <cellStyle name="20% - Accent1 2 3 2 4 2" xfId="999"/>
    <cellStyle name="20% - Accent1 2 3 2 4 3" xfId="1000"/>
    <cellStyle name="20% - Accent1 2 3 2 5" xfId="1001"/>
    <cellStyle name="20% - Accent1 2 3 2 6" xfId="1002"/>
    <cellStyle name="20% - Accent1 2 3 2 7" xfId="1003"/>
    <cellStyle name="20% - Accent1 2 3 3" xfId="1004"/>
    <cellStyle name="20% - Accent1 2 3 3 2" xfId="1005"/>
    <cellStyle name="20% - Accent1 2 3 3 2 2" xfId="1006"/>
    <cellStyle name="20% - Accent1 2 3 3 2 2 2" xfId="1007"/>
    <cellStyle name="20% - Accent1 2 3 3 2 2 3" xfId="1008"/>
    <cellStyle name="20% - Accent1 2 3 3 2 3" xfId="1009"/>
    <cellStyle name="20% - Accent1 2 3 3 2 4" xfId="1010"/>
    <cellStyle name="20% - Accent1 2 3 3 3" xfId="1011"/>
    <cellStyle name="20% - Accent1 2 3 3 3 2" xfId="1012"/>
    <cellStyle name="20% - Accent1 2 3 3 3 3" xfId="1013"/>
    <cellStyle name="20% - Accent1 2 3 3 4" xfId="1014"/>
    <cellStyle name="20% - Accent1 2 3 3 5" xfId="1015"/>
    <cellStyle name="20% - Accent1 2 3 3 6" xfId="1016"/>
    <cellStyle name="20% - Accent1 2 3 4" xfId="1017"/>
    <cellStyle name="20% - Accent1 2 3 4 2" xfId="1018"/>
    <cellStyle name="20% - Accent1 2 3 4 2 2" xfId="1019"/>
    <cellStyle name="20% - Accent1 2 3 4 2 3" xfId="1020"/>
    <cellStyle name="20% - Accent1 2 3 4 3" xfId="1021"/>
    <cellStyle name="20% - Accent1 2 3 4 4" xfId="1022"/>
    <cellStyle name="20% - Accent1 2 3 5" xfId="1023"/>
    <cellStyle name="20% - Accent1 2 3 5 2" xfId="1024"/>
    <cellStyle name="20% - Accent1 2 3 5 2 2" xfId="1025"/>
    <cellStyle name="20% - Accent1 2 3 5 2 3" xfId="1026"/>
    <cellStyle name="20% - Accent1 2 3 5 3" xfId="1027"/>
    <cellStyle name="20% - Accent1 2 3 5 4" xfId="1028"/>
    <cellStyle name="20% - Accent1 2 3 6" xfId="1029"/>
    <cellStyle name="20% - Accent1 2 3 6 2" xfId="1030"/>
    <cellStyle name="20% - Accent1 2 3 6 3" xfId="1031"/>
    <cellStyle name="20% - Accent1 2 3 7" xfId="1032"/>
    <cellStyle name="20% - Accent1 2 3 8" xfId="1033"/>
    <cellStyle name="20% - Accent1 2 3 9" xfId="1034"/>
    <cellStyle name="20% - Accent1 2 4" xfId="1035"/>
    <cellStyle name="20% - Accent1 2 4 2" xfId="1036"/>
    <cellStyle name="20% - Accent1 2 4 2 2" xfId="1037"/>
    <cellStyle name="20% - Accent1 2 4 2 3" xfId="1038"/>
    <cellStyle name="20% - Accent1 2 4 3" xfId="1039"/>
    <cellStyle name="20% - Accent1 2 4 4" xfId="1040"/>
    <cellStyle name="20% - Accent1 2 4 5" xfId="1041"/>
    <cellStyle name="20% - Accent1 2_PwrTax 51040" xfId="1042"/>
    <cellStyle name="20% - Accent1 20" xfId="1043"/>
    <cellStyle name="20% - Accent1 21" xfId="1044"/>
    <cellStyle name="20% - Accent1 22" xfId="1045"/>
    <cellStyle name="20% - Accent1 23" xfId="1046"/>
    <cellStyle name="20% - Accent1 24" xfId="1047"/>
    <cellStyle name="20% - Accent1 25" xfId="1048"/>
    <cellStyle name="20% - Accent1 26" xfId="1049"/>
    <cellStyle name="20% - Accent1 27" xfId="1050"/>
    <cellStyle name="20% - Accent1 28" xfId="1051"/>
    <cellStyle name="20% - Accent1 29" xfId="1052"/>
    <cellStyle name="20% - Accent1 3" xfId="1053"/>
    <cellStyle name="20% - Accent1 3 2" xfId="1054"/>
    <cellStyle name="20% - Accent1 3 3" xfId="1055"/>
    <cellStyle name="20% - Accent1 3 3 2" xfId="1056"/>
    <cellStyle name="20% - Accent1 3 3 2 2" xfId="1057"/>
    <cellStyle name="20% - Accent1 3 3 2 2 2" xfId="1058"/>
    <cellStyle name="20% - Accent1 3 3 2 2 2 2" xfId="1059"/>
    <cellStyle name="20% - Accent1 3 3 2 2 2 3" xfId="1060"/>
    <cellStyle name="20% - Accent1 3 3 2 2 3" xfId="1061"/>
    <cellStyle name="20% - Accent1 3 3 2 2 4" xfId="1062"/>
    <cellStyle name="20% - Accent1 3 3 2 3" xfId="1063"/>
    <cellStyle name="20% - Accent1 3 3 2 3 2" xfId="1064"/>
    <cellStyle name="20% - Accent1 3 3 2 3 3" xfId="1065"/>
    <cellStyle name="20% - Accent1 3 3 2 4" xfId="1066"/>
    <cellStyle name="20% - Accent1 3 3 2 5" xfId="1067"/>
    <cellStyle name="20% - Accent1 3 3 2 6" xfId="1068"/>
    <cellStyle name="20% - Accent1 3 3 3" xfId="1069"/>
    <cellStyle name="20% - Accent1 3 3 3 2" xfId="1070"/>
    <cellStyle name="20% - Accent1 3 3 3 2 2" xfId="1071"/>
    <cellStyle name="20% - Accent1 3 3 3 2 3" xfId="1072"/>
    <cellStyle name="20% - Accent1 3 3 3 3" xfId="1073"/>
    <cellStyle name="20% - Accent1 3 3 3 4" xfId="1074"/>
    <cellStyle name="20% - Accent1 3 3 3 5" xfId="1075"/>
    <cellStyle name="20% - Accent1 3 3 4" xfId="1076"/>
    <cellStyle name="20% - Accent1 3 3 4 2" xfId="1077"/>
    <cellStyle name="20% - Accent1 3 3 4 2 2" xfId="1078"/>
    <cellStyle name="20% - Accent1 3 3 4 2 3" xfId="1079"/>
    <cellStyle name="20% - Accent1 3 3 4 3" xfId="1080"/>
    <cellStyle name="20% - Accent1 3 3 4 4" xfId="1081"/>
    <cellStyle name="20% - Accent1 3 3 5" xfId="1082"/>
    <cellStyle name="20% - Accent1 3 3 5 2" xfId="1083"/>
    <cellStyle name="20% - Accent1 3 3 5 3" xfId="1084"/>
    <cellStyle name="20% - Accent1 3 3 6" xfId="1085"/>
    <cellStyle name="20% - Accent1 3 3 7" xfId="1086"/>
    <cellStyle name="20% - Accent1 3 3 8" xfId="1087"/>
    <cellStyle name="20% - Accent1 3 4" xfId="1088"/>
    <cellStyle name="20% - Accent1 3 4 2" xfId="1089"/>
    <cellStyle name="20% - Accent1 3 4 2 2" xfId="1090"/>
    <cellStyle name="20% - Accent1 3 4 2 2 2" xfId="1091"/>
    <cellStyle name="20% - Accent1 3 4 2 2 3" xfId="1092"/>
    <cellStyle name="20% - Accent1 3 4 2 3" xfId="1093"/>
    <cellStyle name="20% - Accent1 3 4 2 4" xfId="1094"/>
    <cellStyle name="20% - Accent1 3 4 3" xfId="1095"/>
    <cellStyle name="20% - Accent1 3 4 3 2" xfId="1096"/>
    <cellStyle name="20% - Accent1 3 4 3 3" xfId="1097"/>
    <cellStyle name="20% - Accent1 3 4 4" xfId="1098"/>
    <cellStyle name="20% - Accent1 3 4 5" xfId="1099"/>
    <cellStyle name="20% - Accent1 3 4 6" xfId="1100"/>
    <cellStyle name="20% - Accent1 3 5" xfId="1101"/>
    <cellStyle name="20% - Accent1 3 5 2" xfId="1102"/>
    <cellStyle name="20% - Accent1 3 5 2 2" xfId="1103"/>
    <cellStyle name="20% - Accent1 3 5 2 3" xfId="1104"/>
    <cellStyle name="20% - Accent1 3 5 3" xfId="1105"/>
    <cellStyle name="20% - Accent1 3 5 4" xfId="1106"/>
    <cellStyle name="20% - Accent1 3 6" xfId="1107"/>
    <cellStyle name="20% - Accent1 3 6 2" xfId="1108"/>
    <cellStyle name="20% - Accent1 3 6 2 2" xfId="1109"/>
    <cellStyle name="20% - Accent1 3 6 2 3" xfId="1110"/>
    <cellStyle name="20% - Accent1 3 6 3" xfId="1111"/>
    <cellStyle name="20% - Accent1 3 6 4" xfId="1112"/>
    <cellStyle name="20% - Accent1 3 7" xfId="1113"/>
    <cellStyle name="20% - Accent1 3 7 2" xfId="1114"/>
    <cellStyle name="20% - Accent1 3 7 2 2" xfId="1115"/>
    <cellStyle name="20% - Accent1 3 7 2 3" xfId="1116"/>
    <cellStyle name="20% - Accent1 3 7 3" xfId="1117"/>
    <cellStyle name="20% - Accent1 3 7 4" xfId="1118"/>
    <cellStyle name="20% - Accent1 3 8" xfId="1119"/>
    <cellStyle name="20% - Accent1 3_PwrTax 51040" xfId="1120"/>
    <cellStyle name="20% - Accent1 30" xfId="1121"/>
    <cellStyle name="20% - Accent1 31" xfId="1122"/>
    <cellStyle name="20% - Accent1 32" xfId="1123"/>
    <cellStyle name="20% - Accent1 33" xfId="1124"/>
    <cellStyle name="20% - Accent1 34" xfId="1125"/>
    <cellStyle name="20% - Accent1 35" xfId="1126"/>
    <cellStyle name="20% - Accent1 36" xfId="1127"/>
    <cellStyle name="20% - Accent1 37" xfId="1128"/>
    <cellStyle name="20% - Accent1 37 2" xfId="1129"/>
    <cellStyle name="20% - Accent1 37 2 2" xfId="1130"/>
    <cellStyle name="20% - Accent1 37 3" xfId="1131"/>
    <cellStyle name="20% - Accent1 37 3 2" xfId="1132"/>
    <cellStyle name="20% - Accent1 37 4" xfId="1133"/>
    <cellStyle name="20% - Accent1 37_PwrTax 51040" xfId="1134"/>
    <cellStyle name="20% - Accent1 38" xfId="1135"/>
    <cellStyle name="20% - Accent1 4" xfId="1136"/>
    <cellStyle name="20% - Accent1 4 2" xfId="1137"/>
    <cellStyle name="20% - Accent1 4 2 2" xfId="1138"/>
    <cellStyle name="20% - Accent1 4 3" xfId="1139"/>
    <cellStyle name="20% - Accent1 4 3 2" xfId="1140"/>
    <cellStyle name="20% - Accent1 4 3 3" xfId="1141"/>
    <cellStyle name="20% - Accent1 4 4" xfId="1142"/>
    <cellStyle name="20% - Accent1 4 4 2" xfId="1143"/>
    <cellStyle name="20% - Accent1 4 4 2 2" xfId="1144"/>
    <cellStyle name="20% - Accent1 4 4 2 3" xfId="1145"/>
    <cellStyle name="20% - Accent1 4 4 3" xfId="1146"/>
    <cellStyle name="20% - Accent1 4 4 4" xfId="1147"/>
    <cellStyle name="20% - Accent1 4 4 5" xfId="1148"/>
    <cellStyle name="20% - Accent1 4 5" xfId="1149"/>
    <cellStyle name="20% - Accent1 4 5 2" xfId="1150"/>
    <cellStyle name="20% - Accent1 4 5 3" xfId="1151"/>
    <cellStyle name="20% - Accent1 4 6" xfId="1152"/>
    <cellStyle name="20% - Accent1 4_PwrTax 51040" xfId="1153"/>
    <cellStyle name="20% - Accent1 5" xfId="1154"/>
    <cellStyle name="20% - Accent1 5 2" xfId="1155"/>
    <cellStyle name="20% - Accent1 5 3" xfId="1156"/>
    <cellStyle name="20% - Accent1 6" xfId="1157"/>
    <cellStyle name="20% - Accent1 6 2" xfId="1158"/>
    <cellStyle name="20% - Accent1 6 3" xfId="1159"/>
    <cellStyle name="20% - Accent1 7" xfId="1160"/>
    <cellStyle name="20% - Accent1 7 2" xfId="1161"/>
    <cellStyle name="20% - Accent1 7 3" xfId="1162"/>
    <cellStyle name="20% - Accent1 8" xfId="1163"/>
    <cellStyle name="20% - Accent1 8 2" xfId="1164"/>
    <cellStyle name="20% - Accent1 8 3" xfId="1165"/>
    <cellStyle name="20% - Accent1 9" xfId="1166"/>
    <cellStyle name="20% - Accent1 9 2" xfId="1167"/>
    <cellStyle name="20% - Accent1 9 3" xfId="1168"/>
    <cellStyle name="20% - Accent2" xfId="2" builtinId="34" customBuiltin="1"/>
    <cellStyle name="20% - Accent2 10" xfId="1169"/>
    <cellStyle name="20% - Accent2 10 2" xfId="1170"/>
    <cellStyle name="20% - Accent2 10 3" xfId="1171"/>
    <cellStyle name="20% - Accent2 11" xfId="1172"/>
    <cellStyle name="20% - Accent2 11 2" xfId="1173"/>
    <cellStyle name="20% - Accent2 11 3" xfId="1174"/>
    <cellStyle name="20% - Accent2 12" xfId="1175"/>
    <cellStyle name="20% - Accent2 12 2" xfId="1176"/>
    <cellStyle name="20% - Accent2 13" xfId="1177"/>
    <cellStyle name="20% - Accent2 13 2" xfId="1178"/>
    <cellStyle name="20% - Accent2 14" xfId="1179"/>
    <cellStyle name="20% - Accent2 14 2" xfId="1180"/>
    <cellStyle name="20% - Accent2 15" xfId="1181"/>
    <cellStyle name="20% - Accent2 15 2" xfId="1182"/>
    <cellStyle name="20% - Accent2 16" xfId="1183"/>
    <cellStyle name="20% - Accent2 16 2" xfId="1184"/>
    <cellStyle name="20% - Accent2 17" xfId="1185"/>
    <cellStyle name="20% - Accent2 17 2" xfId="1186"/>
    <cellStyle name="20% - Accent2 18" xfId="1187"/>
    <cellStyle name="20% - Accent2 18 2" xfId="1188"/>
    <cellStyle name="20% - Accent2 19" xfId="1189"/>
    <cellStyle name="20% - Accent2 19 2" xfId="1190"/>
    <cellStyle name="20% - Accent2 2" xfId="1191"/>
    <cellStyle name="20% - Accent2 2 2" xfId="1192"/>
    <cellStyle name="20% - Accent2 2 2 2" xfId="1193"/>
    <cellStyle name="20% - Accent2 2 2 2 2" xfId="1194"/>
    <cellStyle name="20% - Accent2 2 2 2 3" xfId="1195"/>
    <cellStyle name="20% - Accent2 2 2 3" xfId="1196"/>
    <cellStyle name="20% - Accent2 2 2 3 2" xfId="1197"/>
    <cellStyle name="20% - Accent2 2 2 4" xfId="1198"/>
    <cellStyle name="20% - Accent2 2 2 5" xfId="1199"/>
    <cellStyle name="20% - Accent2 2 2 6" xfId="1200"/>
    <cellStyle name="20% - Accent2 2 2_PwrTax 51040" xfId="1201"/>
    <cellStyle name="20% - Accent2 2 3" xfId="1202"/>
    <cellStyle name="20% - Accent2 2 3 10" xfId="1203"/>
    <cellStyle name="20% - Accent2 2 3 2" xfId="1204"/>
    <cellStyle name="20% - Accent2 2 3 2 2" xfId="1205"/>
    <cellStyle name="20% - Accent2 2 3 2 2 2" xfId="1206"/>
    <cellStyle name="20% - Accent2 2 3 2 2 2 2" xfId="1207"/>
    <cellStyle name="20% - Accent2 2 3 2 2 2 2 2" xfId="1208"/>
    <cellStyle name="20% - Accent2 2 3 2 2 2 2 3" xfId="1209"/>
    <cellStyle name="20% - Accent2 2 3 2 2 2 3" xfId="1210"/>
    <cellStyle name="20% - Accent2 2 3 2 2 2 4" xfId="1211"/>
    <cellStyle name="20% - Accent2 2 3 2 2 3" xfId="1212"/>
    <cellStyle name="20% - Accent2 2 3 2 2 3 2" xfId="1213"/>
    <cellStyle name="20% - Accent2 2 3 2 2 3 3" xfId="1214"/>
    <cellStyle name="20% - Accent2 2 3 2 2 4" xfId="1215"/>
    <cellStyle name="20% - Accent2 2 3 2 2 5" xfId="1216"/>
    <cellStyle name="20% - Accent2 2 3 2 3" xfId="1217"/>
    <cellStyle name="20% - Accent2 2 3 2 3 2" xfId="1218"/>
    <cellStyle name="20% - Accent2 2 3 2 3 2 2" xfId="1219"/>
    <cellStyle name="20% - Accent2 2 3 2 3 2 3" xfId="1220"/>
    <cellStyle name="20% - Accent2 2 3 2 3 3" xfId="1221"/>
    <cellStyle name="20% - Accent2 2 3 2 3 4" xfId="1222"/>
    <cellStyle name="20% - Accent2 2 3 2 4" xfId="1223"/>
    <cellStyle name="20% - Accent2 2 3 2 4 2" xfId="1224"/>
    <cellStyle name="20% - Accent2 2 3 2 4 3" xfId="1225"/>
    <cellStyle name="20% - Accent2 2 3 2 5" xfId="1226"/>
    <cellStyle name="20% - Accent2 2 3 2 6" xfId="1227"/>
    <cellStyle name="20% - Accent2 2 3 2 7" xfId="1228"/>
    <cellStyle name="20% - Accent2 2 3 3" xfId="1229"/>
    <cellStyle name="20% - Accent2 2 3 3 2" xfId="1230"/>
    <cellStyle name="20% - Accent2 2 3 3 2 2" xfId="1231"/>
    <cellStyle name="20% - Accent2 2 3 3 2 2 2" xfId="1232"/>
    <cellStyle name="20% - Accent2 2 3 3 2 2 3" xfId="1233"/>
    <cellStyle name="20% - Accent2 2 3 3 2 3" xfId="1234"/>
    <cellStyle name="20% - Accent2 2 3 3 2 4" xfId="1235"/>
    <cellStyle name="20% - Accent2 2 3 3 3" xfId="1236"/>
    <cellStyle name="20% - Accent2 2 3 3 3 2" xfId="1237"/>
    <cellStyle name="20% - Accent2 2 3 3 3 3" xfId="1238"/>
    <cellStyle name="20% - Accent2 2 3 3 4" xfId="1239"/>
    <cellStyle name="20% - Accent2 2 3 3 5" xfId="1240"/>
    <cellStyle name="20% - Accent2 2 3 3 6" xfId="1241"/>
    <cellStyle name="20% - Accent2 2 3 4" xfId="1242"/>
    <cellStyle name="20% - Accent2 2 3 4 2" xfId="1243"/>
    <cellStyle name="20% - Accent2 2 3 4 2 2" xfId="1244"/>
    <cellStyle name="20% - Accent2 2 3 4 2 3" xfId="1245"/>
    <cellStyle name="20% - Accent2 2 3 4 3" xfId="1246"/>
    <cellStyle name="20% - Accent2 2 3 4 4" xfId="1247"/>
    <cellStyle name="20% - Accent2 2 3 5" xfId="1248"/>
    <cellStyle name="20% - Accent2 2 3 5 2" xfId="1249"/>
    <cellStyle name="20% - Accent2 2 3 5 2 2" xfId="1250"/>
    <cellStyle name="20% - Accent2 2 3 5 2 3" xfId="1251"/>
    <cellStyle name="20% - Accent2 2 3 5 3" xfId="1252"/>
    <cellStyle name="20% - Accent2 2 3 5 4" xfId="1253"/>
    <cellStyle name="20% - Accent2 2 3 6" xfId="1254"/>
    <cellStyle name="20% - Accent2 2 3 6 2" xfId="1255"/>
    <cellStyle name="20% - Accent2 2 3 6 3" xfId="1256"/>
    <cellStyle name="20% - Accent2 2 3 7" xfId="1257"/>
    <cellStyle name="20% - Accent2 2 3 8" xfId="1258"/>
    <cellStyle name="20% - Accent2 2 3 9" xfId="1259"/>
    <cellStyle name="20% - Accent2 2 4" xfId="1260"/>
    <cellStyle name="20% - Accent2 2 4 2" xfId="1261"/>
    <cellStyle name="20% - Accent2 2 4 2 2" xfId="1262"/>
    <cellStyle name="20% - Accent2 2 4 2 3" xfId="1263"/>
    <cellStyle name="20% - Accent2 2 4 3" xfId="1264"/>
    <cellStyle name="20% - Accent2 2 4 4" xfId="1265"/>
    <cellStyle name="20% - Accent2 2 4 5" xfId="1266"/>
    <cellStyle name="20% - Accent2 2_PwrTax 51040" xfId="1267"/>
    <cellStyle name="20% - Accent2 20" xfId="1268"/>
    <cellStyle name="20% - Accent2 21" xfId="1269"/>
    <cellStyle name="20% - Accent2 22" xfId="1270"/>
    <cellStyle name="20% - Accent2 23" xfId="1271"/>
    <cellStyle name="20% - Accent2 24" xfId="1272"/>
    <cellStyle name="20% - Accent2 25" xfId="1273"/>
    <cellStyle name="20% - Accent2 26" xfId="1274"/>
    <cellStyle name="20% - Accent2 27" xfId="1275"/>
    <cellStyle name="20% - Accent2 28" xfId="1276"/>
    <cellStyle name="20% - Accent2 29" xfId="1277"/>
    <cellStyle name="20% - Accent2 3" xfId="1278"/>
    <cellStyle name="20% - Accent2 3 2" xfId="1279"/>
    <cellStyle name="20% - Accent2 3 3" xfId="1280"/>
    <cellStyle name="20% - Accent2 3 3 2" xfId="1281"/>
    <cellStyle name="20% - Accent2 3 3 2 2" xfId="1282"/>
    <cellStyle name="20% - Accent2 3 3 2 2 2" xfId="1283"/>
    <cellStyle name="20% - Accent2 3 3 2 2 2 2" xfId="1284"/>
    <cellStyle name="20% - Accent2 3 3 2 2 2 3" xfId="1285"/>
    <cellStyle name="20% - Accent2 3 3 2 2 3" xfId="1286"/>
    <cellStyle name="20% - Accent2 3 3 2 2 4" xfId="1287"/>
    <cellStyle name="20% - Accent2 3 3 2 3" xfId="1288"/>
    <cellStyle name="20% - Accent2 3 3 2 3 2" xfId="1289"/>
    <cellStyle name="20% - Accent2 3 3 2 3 3" xfId="1290"/>
    <cellStyle name="20% - Accent2 3 3 2 4" xfId="1291"/>
    <cellStyle name="20% - Accent2 3 3 2 5" xfId="1292"/>
    <cellStyle name="20% - Accent2 3 3 2 6" xfId="1293"/>
    <cellStyle name="20% - Accent2 3 3 3" xfId="1294"/>
    <cellStyle name="20% - Accent2 3 3 3 2" xfId="1295"/>
    <cellStyle name="20% - Accent2 3 3 3 2 2" xfId="1296"/>
    <cellStyle name="20% - Accent2 3 3 3 2 3" xfId="1297"/>
    <cellStyle name="20% - Accent2 3 3 3 3" xfId="1298"/>
    <cellStyle name="20% - Accent2 3 3 3 4" xfId="1299"/>
    <cellStyle name="20% - Accent2 3 3 3 5" xfId="1300"/>
    <cellStyle name="20% - Accent2 3 3 4" xfId="1301"/>
    <cellStyle name="20% - Accent2 3 3 4 2" xfId="1302"/>
    <cellStyle name="20% - Accent2 3 3 4 2 2" xfId="1303"/>
    <cellStyle name="20% - Accent2 3 3 4 2 3" xfId="1304"/>
    <cellStyle name="20% - Accent2 3 3 4 3" xfId="1305"/>
    <cellStyle name="20% - Accent2 3 3 4 4" xfId="1306"/>
    <cellStyle name="20% - Accent2 3 3 5" xfId="1307"/>
    <cellStyle name="20% - Accent2 3 3 5 2" xfId="1308"/>
    <cellStyle name="20% - Accent2 3 3 5 3" xfId="1309"/>
    <cellStyle name="20% - Accent2 3 3 6" xfId="1310"/>
    <cellStyle name="20% - Accent2 3 3 7" xfId="1311"/>
    <cellStyle name="20% - Accent2 3 3 8" xfId="1312"/>
    <cellStyle name="20% - Accent2 3 4" xfId="1313"/>
    <cellStyle name="20% - Accent2 3 4 2" xfId="1314"/>
    <cellStyle name="20% - Accent2 3 4 2 2" xfId="1315"/>
    <cellStyle name="20% - Accent2 3 4 2 2 2" xfId="1316"/>
    <cellStyle name="20% - Accent2 3 4 2 2 3" xfId="1317"/>
    <cellStyle name="20% - Accent2 3 4 2 3" xfId="1318"/>
    <cellStyle name="20% - Accent2 3 4 2 4" xfId="1319"/>
    <cellStyle name="20% - Accent2 3 4 3" xfId="1320"/>
    <cellStyle name="20% - Accent2 3 4 3 2" xfId="1321"/>
    <cellStyle name="20% - Accent2 3 4 3 3" xfId="1322"/>
    <cellStyle name="20% - Accent2 3 4 4" xfId="1323"/>
    <cellStyle name="20% - Accent2 3 4 5" xfId="1324"/>
    <cellStyle name="20% - Accent2 3 4 6" xfId="1325"/>
    <cellStyle name="20% - Accent2 3 5" xfId="1326"/>
    <cellStyle name="20% - Accent2 3 5 2" xfId="1327"/>
    <cellStyle name="20% - Accent2 3 5 2 2" xfId="1328"/>
    <cellStyle name="20% - Accent2 3 5 2 3" xfId="1329"/>
    <cellStyle name="20% - Accent2 3 5 3" xfId="1330"/>
    <cellStyle name="20% - Accent2 3 5 4" xfId="1331"/>
    <cellStyle name="20% - Accent2 3 6" xfId="1332"/>
    <cellStyle name="20% - Accent2 3 6 2" xfId="1333"/>
    <cellStyle name="20% - Accent2 3 6 2 2" xfId="1334"/>
    <cellStyle name="20% - Accent2 3 6 2 3" xfId="1335"/>
    <cellStyle name="20% - Accent2 3 6 3" xfId="1336"/>
    <cellStyle name="20% - Accent2 3 6 4" xfId="1337"/>
    <cellStyle name="20% - Accent2 3 7" xfId="1338"/>
    <cellStyle name="20% - Accent2 3 7 2" xfId="1339"/>
    <cellStyle name="20% - Accent2 3 7 2 2" xfId="1340"/>
    <cellStyle name="20% - Accent2 3 7 2 3" xfId="1341"/>
    <cellStyle name="20% - Accent2 3 7 3" xfId="1342"/>
    <cellStyle name="20% - Accent2 3 7 4" xfId="1343"/>
    <cellStyle name="20% - Accent2 3 8" xfId="1344"/>
    <cellStyle name="20% - Accent2 3_PwrTax 51040" xfId="1345"/>
    <cellStyle name="20% - Accent2 30" xfId="1346"/>
    <cellStyle name="20% - Accent2 31" xfId="1347"/>
    <cellStyle name="20% - Accent2 32" xfId="1348"/>
    <cellStyle name="20% - Accent2 33" xfId="1349"/>
    <cellStyle name="20% - Accent2 34" xfId="1350"/>
    <cellStyle name="20% - Accent2 35" xfId="1351"/>
    <cellStyle name="20% - Accent2 36" xfId="1352"/>
    <cellStyle name="20% - Accent2 37" xfId="1353"/>
    <cellStyle name="20% - Accent2 37 2" xfId="1354"/>
    <cellStyle name="20% - Accent2 37 2 2" xfId="1355"/>
    <cellStyle name="20% - Accent2 37 3" xfId="1356"/>
    <cellStyle name="20% - Accent2 37 3 2" xfId="1357"/>
    <cellStyle name="20% - Accent2 37 4" xfId="1358"/>
    <cellStyle name="20% - Accent2 37_PwrTax 51040" xfId="1359"/>
    <cellStyle name="20% - Accent2 38" xfId="1360"/>
    <cellStyle name="20% - Accent2 4" xfId="1361"/>
    <cellStyle name="20% - Accent2 4 2" xfId="1362"/>
    <cellStyle name="20% - Accent2 4 2 2" xfId="1363"/>
    <cellStyle name="20% - Accent2 4 3" xfId="1364"/>
    <cellStyle name="20% - Accent2 4 3 2" xfId="1365"/>
    <cellStyle name="20% - Accent2 4 3 3" xfId="1366"/>
    <cellStyle name="20% - Accent2 4 4" xfId="1367"/>
    <cellStyle name="20% - Accent2 4 4 2" xfId="1368"/>
    <cellStyle name="20% - Accent2 4 4 2 2" xfId="1369"/>
    <cellStyle name="20% - Accent2 4 4 2 3" xfId="1370"/>
    <cellStyle name="20% - Accent2 4 4 3" xfId="1371"/>
    <cellStyle name="20% - Accent2 4 4 4" xfId="1372"/>
    <cellStyle name="20% - Accent2 4 4 5" xfId="1373"/>
    <cellStyle name="20% - Accent2 4 5" xfId="1374"/>
    <cellStyle name="20% - Accent2 4 5 2" xfId="1375"/>
    <cellStyle name="20% - Accent2 4 5 3" xfId="1376"/>
    <cellStyle name="20% - Accent2 4 6" xfId="1377"/>
    <cellStyle name="20% - Accent2 4_PwrTax 51040" xfId="1378"/>
    <cellStyle name="20% - Accent2 5" xfId="1379"/>
    <cellStyle name="20% - Accent2 5 2" xfId="1380"/>
    <cellStyle name="20% - Accent2 5 3" xfId="1381"/>
    <cellStyle name="20% - Accent2 6" xfId="1382"/>
    <cellStyle name="20% - Accent2 6 2" xfId="1383"/>
    <cellStyle name="20% - Accent2 6 3" xfId="1384"/>
    <cellStyle name="20% - Accent2 7" xfId="1385"/>
    <cellStyle name="20% - Accent2 7 2" xfId="1386"/>
    <cellStyle name="20% - Accent2 7 3" xfId="1387"/>
    <cellStyle name="20% - Accent2 8" xfId="1388"/>
    <cellStyle name="20% - Accent2 8 2" xfId="1389"/>
    <cellStyle name="20% - Accent2 8 3" xfId="1390"/>
    <cellStyle name="20% - Accent2 9" xfId="1391"/>
    <cellStyle name="20% - Accent2 9 2" xfId="1392"/>
    <cellStyle name="20% - Accent2 9 3" xfId="1393"/>
    <cellStyle name="20% - Accent3" xfId="3" builtinId="38" customBuiltin="1"/>
    <cellStyle name="20% - Accent3 10" xfId="1394"/>
    <cellStyle name="20% - Accent3 10 2" xfId="1395"/>
    <cellStyle name="20% - Accent3 10 3" xfId="1396"/>
    <cellStyle name="20% - Accent3 11" xfId="1397"/>
    <cellStyle name="20% - Accent3 11 2" xfId="1398"/>
    <cellStyle name="20% - Accent3 11 3" xfId="1399"/>
    <cellStyle name="20% - Accent3 12" xfId="1400"/>
    <cellStyle name="20% - Accent3 12 2" xfId="1401"/>
    <cellStyle name="20% - Accent3 13" xfId="1402"/>
    <cellStyle name="20% - Accent3 13 2" xfId="1403"/>
    <cellStyle name="20% - Accent3 14" xfId="1404"/>
    <cellStyle name="20% - Accent3 14 2" xfId="1405"/>
    <cellStyle name="20% - Accent3 15" xfId="1406"/>
    <cellStyle name="20% - Accent3 15 2" xfId="1407"/>
    <cellStyle name="20% - Accent3 16" xfId="1408"/>
    <cellStyle name="20% - Accent3 16 2" xfId="1409"/>
    <cellStyle name="20% - Accent3 17" xfId="1410"/>
    <cellStyle name="20% - Accent3 17 2" xfId="1411"/>
    <cellStyle name="20% - Accent3 18" xfId="1412"/>
    <cellStyle name="20% - Accent3 18 2" xfId="1413"/>
    <cellStyle name="20% - Accent3 19" xfId="1414"/>
    <cellStyle name="20% - Accent3 19 2" xfId="1415"/>
    <cellStyle name="20% - Accent3 2" xfId="1416"/>
    <cellStyle name="20% - Accent3 2 2" xfId="1417"/>
    <cellStyle name="20% - Accent3 2 2 2" xfId="1418"/>
    <cellStyle name="20% - Accent3 2 2 2 2" xfId="1419"/>
    <cellStyle name="20% - Accent3 2 2 2 3" xfId="1420"/>
    <cellStyle name="20% - Accent3 2 2 3" xfId="1421"/>
    <cellStyle name="20% - Accent3 2 2 3 2" xfId="1422"/>
    <cellStyle name="20% - Accent3 2 2 4" xfId="1423"/>
    <cellStyle name="20% - Accent3 2 2 5" xfId="1424"/>
    <cellStyle name="20% - Accent3 2 2 6" xfId="1425"/>
    <cellStyle name="20% - Accent3 2 2_PwrTax 51040" xfId="1426"/>
    <cellStyle name="20% - Accent3 2 3" xfId="1427"/>
    <cellStyle name="20% - Accent3 2 3 10" xfId="1428"/>
    <cellStyle name="20% - Accent3 2 3 2" xfId="1429"/>
    <cellStyle name="20% - Accent3 2 3 2 2" xfId="1430"/>
    <cellStyle name="20% - Accent3 2 3 2 2 2" xfId="1431"/>
    <cellStyle name="20% - Accent3 2 3 2 2 2 2" xfId="1432"/>
    <cellStyle name="20% - Accent3 2 3 2 2 2 2 2" xfId="1433"/>
    <cellStyle name="20% - Accent3 2 3 2 2 2 2 3" xfId="1434"/>
    <cellStyle name="20% - Accent3 2 3 2 2 2 3" xfId="1435"/>
    <cellStyle name="20% - Accent3 2 3 2 2 2 4" xfId="1436"/>
    <cellStyle name="20% - Accent3 2 3 2 2 3" xfId="1437"/>
    <cellStyle name="20% - Accent3 2 3 2 2 3 2" xfId="1438"/>
    <cellStyle name="20% - Accent3 2 3 2 2 3 3" xfId="1439"/>
    <cellStyle name="20% - Accent3 2 3 2 2 4" xfId="1440"/>
    <cellStyle name="20% - Accent3 2 3 2 2 5" xfId="1441"/>
    <cellStyle name="20% - Accent3 2 3 2 3" xfId="1442"/>
    <cellStyle name="20% - Accent3 2 3 2 3 2" xfId="1443"/>
    <cellStyle name="20% - Accent3 2 3 2 3 2 2" xfId="1444"/>
    <cellStyle name="20% - Accent3 2 3 2 3 2 3" xfId="1445"/>
    <cellStyle name="20% - Accent3 2 3 2 3 3" xfId="1446"/>
    <cellStyle name="20% - Accent3 2 3 2 3 4" xfId="1447"/>
    <cellStyle name="20% - Accent3 2 3 2 4" xfId="1448"/>
    <cellStyle name="20% - Accent3 2 3 2 4 2" xfId="1449"/>
    <cellStyle name="20% - Accent3 2 3 2 4 3" xfId="1450"/>
    <cellStyle name="20% - Accent3 2 3 2 5" xfId="1451"/>
    <cellStyle name="20% - Accent3 2 3 2 6" xfId="1452"/>
    <cellStyle name="20% - Accent3 2 3 2 7" xfId="1453"/>
    <cellStyle name="20% - Accent3 2 3 3" xfId="1454"/>
    <cellStyle name="20% - Accent3 2 3 3 2" xfId="1455"/>
    <cellStyle name="20% - Accent3 2 3 3 2 2" xfId="1456"/>
    <cellStyle name="20% - Accent3 2 3 3 2 2 2" xfId="1457"/>
    <cellStyle name="20% - Accent3 2 3 3 2 2 3" xfId="1458"/>
    <cellStyle name="20% - Accent3 2 3 3 2 3" xfId="1459"/>
    <cellStyle name="20% - Accent3 2 3 3 2 4" xfId="1460"/>
    <cellStyle name="20% - Accent3 2 3 3 3" xfId="1461"/>
    <cellStyle name="20% - Accent3 2 3 3 3 2" xfId="1462"/>
    <cellStyle name="20% - Accent3 2 3 3 3 3" xfId="1463"/>
    <cellStyle name="20% - Accent3 2 3 3 4" xfId="1464"/>
    <cellStyle name="20% - Accent3 2 3 3 5" xfId="1465"/>
    <cellStyle name="20% - Accent3 2 3 3 6" xfId="1466"/>
    <cellStyle name="20% - Accent3 2 3 4" xfId="1467"/>
    <cellStyle name="20% - Accent3 2 3 4 2" xfId="1468"/>
    <cellStyle name="20% - Accent3 2 3 4 2 2" xfId="1469"/>
    <cellStyle name="20% - Accent3 2 3 4 2 3" xfId="1470"/>
    <cellStyle name="20% - Accent3 2 3 4 3" xfId="1471"/>
    <cellStyle name="20% - Accent3 2 3 4 4" xfId="1472"/>
    <cellStyle name="20% - Accent3 2 3 5" xfId="1473"/>
    <cellStyle name="20% - Accent3 2 3 5 2" xfId="1474"/>
    <cellStyle name="20% - Accent3 2 3 5 2 2" xfId="1475"/>
    <cellStyle name="20% - Accent3 2 3 5 2 3" xfId="1476"/>
    <cellStyle name="20% - Accent3 2 3 5 3" xfId="1477"/>
    <cellStyle name="20% - Accent3 2 3 5 4" xfId="1478"/>
    <cellStyle name="20% - Accent3 2 3 6" xfId="1479"/>
    <cellStyle name="20% - Accent3 2 3 6 2" xfId="1480"/>
    <cellStyle name="20% - Accent3 2 3 6 3" xfId="1481"/>
    <cellStyle name="20% - Accent3 2 3 7" xfId="1482"/>
    <cellStyle name="20% - Accent3 2 3 8" xfId="1483"/>
    <cellStyle name="20% - Accent3 2 3 9" xfId="1484"/>
    <cellStyle name="20% - Accent3 2 4" xfId="1485"/>
    <cellStyle name="20% - Accent3 2 4 2" xfId="1486"/>
    <cellStyle name="20% - Accent3 2 4 2 2" xfId="1487"/>
    <cellStyle name="20% - Accent3 2 4 2 3" xfId="1488"/>
    <cellStyle name="20% - Accent3 2 4 3" xfId="1489"/>
    <cellStyle name="20% - Accent3 2 4 4" xfId="1490"/>
    <cellStyle name="20% - Accent3 2 4 5" xfId="1491"/>
    <cellStyle name="20% - Accent3 2_PwrTax 51040" xfId="1492"/>
    <cellStyle name="20% - Accent3 20" xfId="1493"/>
    <cellStyle name="20% - Accent3 21" xfId="1494"/>
    <cellStyle name="20% - Accent3 22" xfId="1495"/>
    <cellStyle name="20% - Accent3 23" xfId="1496"/>
    <cellStyle name="20% - Accent3 24" xfId="1497"/>
    <cellStyle name="20% - Accent3 25" xfId="1498"/>
    <cellStyle name="20% - Accent3 26" xfId="1499"/>
    <cellStyle name="20% - Accent3 27" xfId="1500"/>
    <cellStyle name="20% - Accent3 28" xfId="1501"/>
    <cellStyle name="20% - Accent3 29" xfId="1502"/>
    <cellStyle name="20% - Accent3 3" xfId="1503"/>
    <cellStyle name="20% - Accent3 3 2" xfId="1504"/>
    <cellStyle name="20% - Accent3 3 3" xfId="1505"/>
    <cellStyle name="20% - Accent3 3 3 2" xfId="1506"/>
    <cellStyle name="20% - Accent3 3 3 2 2" xfId="1507"/>
    <cellStyle name="20% - Accent3 3 3 2 2 2" xfId="1508"/>
    <cellStyle name="20% - Accent3 3 3 2 2 2 2" xfId="1509"/>
    <cellStyle name="20% - Accent3 3 3 2 2 2 3" xfId="1510"/>
    <cellStyle name="20% - Accent3 3 3 2 2 3" xfId="1511"/>
    <cellStyle name="20% - Accent3 3 3 2 2 4" xfId="1512"/>
    <cellStyle name="20% - Accent3 3 3 2 3" xfId="1513"/>
    <cellStyle name="20% - Accent3 3 3 2 3 2" xfId="1514"/>
    <cellStyle name="20% - Accent3 3 3 2 3 3" xfId="1515"/>
    <cellStyle name="20% - Accent3 3 3 2 4" xfId="1516"/>
    <cellStyle name="20% - Accent3 3 3 2 5" xfId="1517"/>
    <cellStyle name="20% - Accent3 3 3 2 6" xfId="1518"/>
    <cellStyle name="20% - Accent3 3 3 3" xfId="1519"/>
    <cellStyle name="20% - Accent3 3 3 3 2" xfId="1520"/>
    <cellStyle name="20% - Accent3 3 3 3 2 2" xfId="1521"/>
    <cellStyle name="20% - Accent3 3 3 3 2 3" xfId="1522"/>
    <cellStyle name="20% - Accent3 3 3 3 3" xfId="1523"/>
    <cellStyle name="20% - Accent3 3 3 3 4" xfId="1524"/>
    <cellStyle name="20% - Accent3 3 3 3 5" xfId="1525"/>
    <cellStyle name="20% - Accent3 3 3 4" xfId="1526"/>
    <cellStyle name="20% - Accent3 3 3 4 2" xfId="1527"/>
    <cellStyle name="20% - Accent3 3 3 4 2 2" xfId="1528"/>
    <cellStyle name="20% - Accent3 3 3 4 2 3" xfId="1529"/>
    <cellStyle name="20% - Accent3 3 3 4 3" xfId="1530"/>
    <cellStyle name="20% - Accent3 3 3 4 4" xfId="1531"/>
    <cellStyle name="20% - Accent3 3 3 5" xfId="1532"/>
    <cellStyle name="20% - Accent3 3 3 5 2" xfId="1533"/>
    <cellStyle name="20% - Accent3 3 3 5 3" xfId="1534"/>
    <cellStyle name="20% - Accent3 3 3 6" xfId="1535"/>
    <cellStyle name="20% - Accent3 3 3 7" xfId="1536"/>
    <cellStyle name="20% - Accent3 3 3 8" xfId="1537"/>
    <cellStyle name="20% - Accent3 3 4" xfId="1538"/>
    <cellStyle name="20% - Accent3 3 4 2" xfId="1539"/>
    <cellStyle name="20% - Accent3 3 4 2 2" xfId="1540"/>
    <cellStyle name="20% - Accent3 3 4 2 2 2" xfId="1541"/>
    <cellStyle name="20% - Accent3 3 4 2 2 3" xfId="1542"/>
    <cellStyle name="20% - Accent3 3 4 2 3" xfId="1543"/>
    <cellStyle name="20% - Accent3 3 4 2 4" xfId="1544"/>
    <cellStyle name="20% - Accent3 3 4 3" xfId="1545"/>
    <cellStyle name="20% - Accent3 3 4 3 2" xfId="1546"/>
    <cellStyle name="20% - Accent3 3 4 3 3" xfId="1547"/>
    <cellStyle name="20% - Accent3 3 4 4" xfId="1548"/>
    <cellStyle name="20% - Accent3 3 4 5" xfId="1549"/>
    <cellStyle name="20% - Accent3 3 4 6" xfId="1550"/>
    <cellStyle name="20% - Accent3 3 5" xfId="1551"/>
    <cellStyle name="20% - Accent3 3 5 2" xfId="1552"/>
    <cellStyle name="20% - Accent3 3 5 2 2" xfId="1553"/>
    <cellStyle name="20% - Accent3 3 5 2 3" xfId="1554"/>
    <cellStyle name="20% - Accent3 3 5 3" xfId="1555"/>
    <cellStyle name="20% - Accent3 3 5 4" xfId="1556"/>
    <cellStyle name="20% - Accent3 3 6" xfId="1557"/>
    <cellStyle name="20% - Accent3 3 6 2" xfId="1558"/>
    <cellStyle name="20% - Accent3 3 6 2 2" xfId="1559"/>
    <cellStyle name="20% - Accent3 3 6 2 3" xfId="1560"/>
    <cellStyle name="20% - Accent3 3 6 3" xfId="1561"/>
    <cellStyle name="20% - Accent3 3 6 4" xfId="1562"/>
    <cellStyle name="20% - Accent3 3 7" xfId="1563"/>
    <cellStyle name="20% - Accent3 3 7 2" xfId="1564"/>
    <cellStyle name="20% - Accent3 3 7 2 2" xfId="1565"/>
    <cellStyle name="20% - Accent3 3 7 2 3" xfId="1566"/>
    <cellStyle name="20% - Accent3 3 7 3" xfId="1567"/>
    <cellStyle name="20% - Accent3 3 7 4" xfId="1568"/>
    <cellStyle name="20% - Accent3 3 8" xfId="1569"/>
    <cellStyle name="20% - Accent3 3_PwrTax 51040" xfId="1570"/>
    <cellStyle name="20% - Accent3 30" xfId="1571"/>
    <cellStyle name="20% - Accent3 31" xfId="1572"/>
    <cellStyle name="20% - Accent3 32" xfId="1573"/>
    <cellStyle name="20% - Accent3 33" xfId="1574"/>
    <cellStyle name="20% - Accent3 34" xfId="1575"/>
    <cellStyle name="20% - Accent3 35" xfId="1576"/>
    <cellStyle name="20% - Accent3 36" xfId="1577"/>
    <cellStyle name="20% - Accent3 37" xfId="1578"/>
    <cellStyle name="20% - Accent3 37 2" xfId="1579"/>
    <cellStyle name="20% - Accent3 37 2 2" xfId="1580"/>
    <cellStyle name="20% - Accent3 37 3" xfId="1581"/>
    <cellStyle name="20% - Accent3 37 3 2" xfId="1582"/>
    <cellStyle name="20% - Accent3 37 4" xfId="1583"/>
    <cellStyle name="20% - Accent3 37_PwrTax 51040" xfId="1584"/>
    <cellStyle name="20% - Accent3 38" xfId="1585"/>
    <cellStyle name="20% - Accent3 4" xfId="1586"/>
    <cellStyle name="20% - Accent3 4 2" xfId="1587"/>
    <cellStyle name="20% - Accent3 4 2 2" xfId="1588"/>
    <cellStyle name="20% - Accent3 4 3" xfId="1589"/>
    <cellStyle name="20% - Accent3 4 3 2" xfId="1590"/>
    <cellStyle name="20% - Accent3 4 3 3" xfId="1591"/>
    <cellStyle name="20% - Accent3 4 4" xfId="1592"/>
    <cellStyle name="20% - Accent3 4 4 2" xfId="1593"/>
    <cellStyle name="20% - Accent3 4 4 2 2" xfId="1594"/>
    <cellStyle name="20% - Accent3 4 4 2 3" xfId="1595"/>
    <cellStyle name="20% - Accent3 4 4 3" xfId="1596"/>
    <cellStyle name="20% - Accent3 4 4 4" xfId="1597"/>
    <cellStyle name="20% - Accent3 4 4 5" xfId="1598"/>
    <cellStyle name="20% - Accent3 4 5" xfId="1599"/>
    <cellStyle name="20% - Accent3 4 5 2" xfId="1600"/>
    <cellStyle name="20% - Accent3 4 5 3" xfId="1601"/>
    <cellStyle name="20% - Accent3 4 6" xfId="1602"/>
    <cellStyle name="20% - Accent3 4_PwrTax 51040" xfId="1603"/>
    <cellStyle name="20% - Accent3 5" xfId="1604"/>
    <cellStyle name="20% - Accent3 5 2" xfId="1605"/>
    <cellStyle name="20% - Accent3 5 3" xfId="1606"/>
    <cellStyle name="20% - Accent3 6" xfId="1607"/>
    <cellStyle name="20% - Accent3 6 2" xfId="1608"/>
    <cellStyle name="20% - Accent3 6 3" xfId="1609"/>
    <cellStyle name="20% - Accent3 7" xfId="1610"/>
    <cellStyle name="20% - Accent3 7 2" xfId="1611"/>
    <cellStyle name="20% - Accent3 7 3" xfId="1612"/>
    <cellStyle name="20% - Accent3 8" xfId="1613"/>
    <cellStyle name="20% - Accent3 8 2" xfId="1614"/>
    <cellStyle name="20% - Accent3 8 3" xfId="1615"/>
    <cellStyle name="20% - Accent3 9" xfId="1616"/>
    <cellStyle name="20% - Accent3 9 2" xfId="1617"/>
    <cellStyle name="20% - Accent3 9 3" xfId="1618"/>
    <cellStyle name="20% - Accent4" xfId="4" builtinId="42" customBuiltin="1"/>
    <cellStyle name="20% - Accent4 10" xfId="1619"/>
    <cellStyle name="20% - Accent4 10 2" xfId="1620"/>
    <cellStyle name="20% - Accent4 10 3" xfId="1621"/>
    <cellStyle name="20% - Accent4 11" xfId="1622"/>
    <cellStyle name="20% - Accent4 11 2" xfId="1623"/>
    <cellStyle name="20% - Accent4 11 3" xfId="1624"/>
    <cellStyle name="20% - Accent4 12" xfId="1625"/>
    <cellStyle name="20% - Accent4 12 2" xfId="1626"/>
    <cellStyle name="20% - Accent4 13" xfId="1627"/>
    <cellStyle name="20% - Accent4 13 2" xfId="1628"/>
    <cellStyle name="20% - Accent4 14" xfId="1629"/>
    <cellStyle name="20% - Accent4 14 2" xfId="1630"/>
    <cellStyle name="20% - Accent4 15" xfId="1631"/>
    <cellStyle name="20% - Accent4 15 2" xfId="1632"/>
    <cellStyle name="20% - Accent4 16" xfId="1633"/>
    <cellStyle name="20% - Accent4 16 2" xfId="1634"/>
    <cellStyle name="20% - Accent4 17" xfId="1635"/>
    <cellStyle name="20% - Accent4 17 2" xfId="1636"/>
    <cellStyle name="20% - Accent4 18" xfId="1637"/>
    <cellStyle name="20% - Accent4 18 2" xfId="1638"/>
    <cellStyle name="20% - Accent4 19" xfId="1639"/>
    <cellStyle name="20% - Accent4 19 2" xfId="1640"/>
    <cellStyle name="20% - Accent4 2" xfId="1641"/>
    <cellStyle name="20% - Accent4 2 2" xfId="1642"/>
    <cellStyle name="20% - Accent4 2 2 2" xfId="1643"/>
    <cellStyle name="20% - Accent4 2 2 2 2" xfId="1644"/>
    <cellStyle name="20% - Accent4 2 2 2 3" xfId="1645"/>
    <cellStyle name="20% - Accent4 2 2 3" xfId="1646"/>
    <cellStyle name="20% - Accent4 2 2 3 2" xfId="1647"/>
    <cellStyle name="20% - Accent4 2 2 4" xfId="1648"/>
    <cellStyle name="20% - Accent4 2 2 5" xfId="1649"/>
    <cellStyle name="20% - Accent4 2 2 6" xfId="1650"/>
    <cellStyle name="20% - Accent4 2 2_PwrTax 51040" xfId="1651"/>
    <cellStyle name="20% - Accent4 2 3" xfId="1652"/>
    <cellStyle name="20% - Accent4 2 3 10" xfId="1653"/>
    <cellStyle name="20% - Accent4 2 3 2" xfId="1654"/>
    <cellStyle name="20% - Accent4 2 3 2 2" xfId="1655"/>
    <cellStyle name="20% - Accent4 2 3 2 2 2" xfId="1656"/>
    <cellStyle name="20% - Accent4 2 3 2 2 2 2" xfId="1657"/>
    <cellStyle name="20% - Accent4 2 3 2 2 2 2 2" xfId="1658"/>
    <cellStyle name="20% - Accent4 2 3 2 2 2 2 3" xfId="1659"/>
    <cellStyle name="20% - Accent4 2 3 2 2 2 3" xfId="1660"/>
    <cellStyle name="20% - Accent4 2 3 2 2 2 4" xfId="1661"/>
    <cellStyle name="20% - Accent4 2 3 2 2 3" xfId="1662"/>
    <cellStyle name="20% - Accent4 2 3 2 2 3 2" xfId="1663"/>
    <cellStyle name="20% - Accent4 2 3 2 2 3 3" xfId="1664"/>
    <cellStyle name="20% - Accent4 2 3 2 2 4" xfId="1665"/>
    <cellStyle name="20% - Accent4 2 3 2 2 5" xfId="1666"/>
    <cellStyle name="20% - Accent4 2 3 2 3" xfId="1667"/>
    <cellStyle name="20% - Accent4 2 3 2 3 2" xfId="1668"/>
    <cellStyle name="20% - Accent4 2 3 2 3 2 2" xfId="1669"/>
    <cellStyle name="20% - Accent4 2 3 2 3 2 3" xfId="1670"/>
    <cellStyle name="20% - Accent4 2 3 2 3 3" xfId="1671"/>
    <cellStyle name="20% - Accent4 2 3 2 3 4" xfId="1672"/>
    <cellStyle name="20% - Accent4 2 3 2 4" xfId="1673"/>
    <cellStyle name="20% - Accent4 2 3 2 4 2" xfId="1674"/>
    <cellStyle name="20% - Accent4 2 3 2 4 3" xfId="1675"/>
    <cellStyle name="20% - Accent4 2 3 2 5" xfId="1676"/>
    <cellStyle name="20% - Accent4 2 3 2 6" xfId="1677"/>
    <cellStyle name="20% - Accent4 2 3 2 7" xfId="1678"/>
    <cellStyle name="20% - Accent4 2 3 3" xfId="1679"/>
    <cellStyle name="20% - Accent4 2 3 3 2" xfId="1680"/>
    <cellStyle name="20% - Accent4 2 3 3 2 2" xfId="1681"/>
    <cellStyle name="20% - Accent4 2 3 3 2 2 2" xfId="1682"/>
    <cellStyle name="20% - Accent4 2 3 3 2 2 3" xfId="1683"/>
    <cellStyle name="20% - Accent4 2 3 3 2 3" xfId="1684"/>
    <cellStyle name="20% - Accent4 2 3 3 2 4" xfId="1685"/>
    <cellStyle name="20% - Accent4 2 3 3 3" xfId="1686"/>
    <cellStyle name="20% - Accent4 2 3 3 3 2" xfId="1687"/>
    <cellStyle name="20% - Accent4 2 3 3 3 3" xfId="1688"/>
    <cellStyle name="20% - Accent4 2 3 3 4" xfId="1689"/>
    <cellStyle name="20% - Accent4 2 3 3 5" xfId="1690"/>
    <cellStyle name="20% - Accent4 2 3 3 6" xfId="1691"/>
    <cellStyle name="20% - Accent4 2 3 4" xfId="1692"/>
    <cellStyle name="20% - Accent4 2 3 4 2" xfId="1693"/>
    <cellStyle name="20% - Accent4 2 3 4 2 2" xfId="1694"/>
    <cellStyle name="20% - Accent4 2 3 4 2 3" xfId="1695"/>
    <cellStyle name="20% - Accent4 2 3 4 3" xfId="1696"/>
    <cellStyle name="20% - Accent4 2 3 4 4" xfId="1697"/>
    <cellStyle name="20% - Accent4 2 3 5" xfId="1698"/>
    <cellStyle name="20% - Accent4 2 3 5 2" xfId="1699"/>
    <cellStyle name="20% - Accent4 2 3 5 2 2" xfId="1700"/>
    <cellStyle name="20% - Accent4 2 3 5 2 3" xfId="1701"/>
    <cellStyle name="20% - Accent4 2 3 5 3" xfId="1702"/>
    <cellStyle name="20% - Accent4 2 3 5 4" xfId="1703"/>
    <cellStyle name="20% - Accent4 2 3 6" xfId="1704"/>
    <cellStyle name="20% - Accent4 2 3 6 2" xfId="1705"/>
    <cellStyle name="20% - Accent4 2 3 6 3" xfId="1706"/>
    <cellStyle name="20% - Accent4 2 3 7" xfId="1707"/>
    <cellStyle name="20% - Accent4 2 3 8" xfId="1708"/>
    <cellStyle name="20% - Accent4 2 3 9" xfId="1709"/>
    <cellStyle name="20% - Accent4 2 4" xfId="1710"/>
    <cellStyle name="20% - Accent4 2 4 2" xfId="1711"/>
    <cellStyle name="20% - Accent4 2 4 2 2" xfId="1712"/>
    <cellStyle name="20% - Accent4 2 4 2 3" xfId="1713"/>
    <cellStyle name="20% - Accent4 2 4 3" xfId="1714"/>
    <cellStyle name="20% - Accent4 2 4 4" xfId="1715"/>
    <cellStyle name="20% - Accent4 2 4 5" xfId="1716"/>
    <cellStyle name="20% - Accent4 2_PwrTax 51040" xfId="1717"/>
    <cellStyle name="20% - Accent4 20" xfId="1718"/>
    <cellStyle name="20% - Accent4 21" xfId="1719"/>
    <cellStyle name="20% - Accent4 22" xfId="1720"/>
    <cellStyle name="20% - Accent4 23" xfId="1721"/>
    <cellStyle name="20% - Accent4 24" xfId="1722"/>
    <cellStyle name="20% - Accent4 25" xfId="1723"/>
    <cellStyle name="20% - Accent4 26" xfId="1724"/>
    <cellStyle name="20% - Accent4 27" xfId="1725"/>
    <cellStyle name="20% - Accent4 28" xfId="1726"/>
    <cellStyle name="20% - Accent4 29" xfId="1727"/>
    <cellStyle name="20% - Accent4 3" xfId="1728"/>
    <cellStyle name="20% - Accent4 3 2" xfId="1729"/>
    <cellStyle name="20% - Accent4 3 3" xfId="1730"/>
    <cellStyle name="20% - Accent4 3 3 2" xfId="1731"/>
    <cellStyle name="20% - Accent4 3 3 2 2" xfId="1732"/>
    <cellStyle name="20% - Accent4 3 3 2 2 2" xfId="1733"/>
    <cellStyle name="20% - Accent4 3 3 2 2 2 2" xfId="1734"/>
    <cellStyle name="20% - Accent4 3 3 2 2 2 3" xfId="1735"/>
    <cellStyle name="20% - Accent4 3 3 2 2 3" xfId="1736"/>
    <cellStyle name="20% - Accent4 3 3 2 2 4" xfId="1737"/>
    <cellStyle name="20% - Accent4 3 3 2 3" xfId="1738"/>
    <cellStyle name="20% - Accent4 3 3 2 3 2" xfId="1739"/>
    <cellStyle name="20% - Accent4 3 3 2 3 3" xfId="1740"/>
    <cellStyle name="20% - Accent4 3 3 2 4" xfId="1741"/>
    <cellStyle name="20% - Accent4 3 3 2 5" xfId="1742"/>
    <cellStyle name="20% - Accent4 3 3 2 6" xfId="1743"/>
    <cellStyle name="20% - Accent4 3 3 3" xfId="1744"/>
    <cellStyle name="20% - Accent4 3 3 3 2" xfId="1745"/>
    <cellStyle name="20% - Accent4 3 3 3 2 2" xfId="1746"/>
    <cellStyle name="20% - Accent4 3 3 3 2 3" xfId="1747"/>
    <cellStyle name="20% - Accent4 3 3 3 3" xfId="1748"/>
    <cellStyle name="20% - Accent4 3 3 3 4" xfId="1749"/>
    <cellStyle name="20% - Accent4 3 3 3 5" xfId="1750"/>
    <cellStyle name="20% - Accent4 3 3 4" xfId="1751"/>
    <cellStyle name="20% - Accent4 3 3 4 2" xfId="1752"/>
    <cellStyle name="20% - Accent4 3 3 4 2 2" xfId="1753"/>
    <cellStyle name="20% - Accent4 3 3 4 2 3" xfId="1754"/>
    <cellStyle name="20% - Accent4 3 3 4 3" xfId="1755"/>
    <cellStyle name="20% - Accent4 3 3 4 4" xfId="1756"/>
    <cellStyle name="20% - Accent4 3 3 5" xfId="1757"/>
    <cellStyle name="20% - Accent4 3 3 5 2" xfId="1758"/>
    <cellStyle name="20% - Accent4 3 3 5 3" xfId="1759"/>
    <cellStyle name="20% - Accent4 3 3 6" xfId="1760"/>
    <cellStyle name="20% - Accent4 3 3 7" xfId="1761"/>
    <cellStyle name="20% - Accent4 3 3 8" xfId="1762"/>
    <cellStyle name="20% - Accent4 3 4" xfId="1763"/>
    <cellStyle name="20% - Accent4 3 4 2" xfId="1764"/>
    <cellStyle name="20% - Accent4 3 4 2 2" xfId="1765"/>
    <cellStyle name="20% - Accent4 3 4 2 2 2" xfId="1766"/>
    <cellStyle name="20% - Accent4 3 4 2 2 3" xfId="1767"/>
    <cellStyle name="20% - Accent4 3 4 2 3" xfId="1768"/>
    <cellStyle name="20% - Accent4 3 4 2 4" xfId="1769"/>
    <cellStyle name="20% - Accent4 3 4 3" xfId="1770"/>
    <cellStyle name="20% - Accent4 3 4 3 2" xfId="1771"/>
    <cellStyle name="20% - Accent4 3 4 3 3" xfId="1772"/>
    <cellStyle name="20% - Accent4 3 4 4" xfId="1773"/>
    <cellStyle name="20% - Accent4 3 4 5" xfId="1774"/>
    <cellStyle name="20% - Accent4 3 4 6" xfId="1775"/>
    <cellStyle name="20% - Accent4 3 5" xfId="1776"/>
    <cellStyle name="20% - Accent4 3 5 2" xfId="1777"/>
    <cellStyle name="20% - Accent4 3 5 2 2" xfId="1778"/>
    <cellStyle name="20% - Accent4 3 5 2 3" xfId="1779"/>
    <cellStyle name="20% - Accent4 3 5 3" xfId="1780"/>
    <cellStyle name="20% - Accent4 3 5 4" xfId="1781"/>
    <cellStyle name="20% - Accent4 3 6" xfId="1782"/>
    <cellStyle name="20% - Accent4 3 6 2" xfId="1783"/>
    <cellStyle name="20% - Accent4 3 6 2 2" xfId="1784"/>
    <cellStyle name="20% - Accent4 3 6 2 3" xfId="1785"/>
    <cellStyle name="20% - Accent4 3 6 3" xfId="1786"/>
    <cellStyle name="20% - Accent4 3 6 4" xfId="1787"/>
    <cellStyle name="20% - Accent4 3 7" xfId="1788"/>
    <cellStyle name="20% - Accent4 3 7 2" xfId="1789"/>
    <cellStyle name="20% - Accent4 3 7 2 2" xfId="1790"/>
    <cellStyle name="20% - Accent4 3 7 2 3" xfId="1791"/>
    <cellStyle name="20% - Accent4 3 7 3" xfId="1792"/>
    <cellStyle name="20% - Accent4 3 7 4" xfId="1793"/>
    <cellStyle name="20% - Accent4 3 8" xfId="1794"/>
    <cellStyle name="20% - Accent4 3_PwrTax 51040" xfId="1795"/>
    <cellStyle name="20% - Accent4 30" xfId="1796"/>
    <cellStyle name="20% - Accent4 31" xfId="1797"/>
    <cellStyle name="20% - Accent4 32" xfId="1798"/>
    <cellStyle name="20% - Accent4 33" xfId="1799"/>
    <cellStyle name="20% - Accent4 34" xfId="1800"/>
    <cellStyle name="20% - Accent4 35" xfId="1801"/>
    <cellStyle name="20% - Accent4 36" xfId="1802"/>
    <cellStyle name="20% - Accent4 37" xfId="1803"/>
    <cellStyle name="20% - Accent4 37 2" xfId="1804"/>
    <cellStyle name="20% - Accent4 37 2 2" xfId="1805"/>
    <cellStyle name="20% - Accent4 37 3" xfId="1806"/>
    <cellStyle name="20% - Accent4 37 3 2" xfId="1807"/>
    <cellStyle name="20% - Accent4 37 4" xfId="1808"/>
    <cellStyle name="20% - Accent4 37_PwrTax 51040" xfId="1809"/>
    <cellStyle name="20% - Accent4 38" xfId="1810"/>
    <cellStyle name="20% - Accent4 4" xfId="1811"/>
    <cellStyle name="20% - Accent4 4 2" xfId="1812"/>
    <cellStyle name="20% - Accent4 4 2 2" xfId="1813"/>
    <cellStyle name="20% - Accent4 4 3" xfId="1814"/>
    <cellStyle name="20% - Accent4 4 3 2" xfId="1815"/>
    <cellStyle name="20% - Accent4 4 3 3" xfId="1816"/>
    <cellStyle name="20% - Accent4 4 4" xfId="1817"/>
    <cellStyle name="20% - Accent4 4 4 2" xfId="1818"/>
    <cellStyle name="20% - Accent4 4 4 2 2" xfId="1819"/>
    <cellStyle name="20% - Accent4 4 4 2 3" xfId="1820"/>
    <cellStyle name="20% - Accent4 4 4 3" xfId="1821"/>
    <cellStyle name="20% - Accent4 4 4 4" xfId="1822"/>
    <cellStyle name="20% - Accent4 4 4 5" xfId="1823"/>
    <cellStyle name="20% - Accent4 4 5" xfId="1824"/>
    <cellStyle name="20% - Accent4 4 5 2" xfId="1825"/>
    <cellStyle name="20% - Accent4 4 5 3" xfId="1826"/>
    <cellStyle name="20% - Accent4 4 6" xfId="1827"/>
    <cellStyle name="20% - Accent4 4_PwrTax 51040" xfId="1828"/>
    <cellStyle name="20% - Accent4 5" xfId="1829"/>
    <cellStyle name="20% - Accent4 5 2" xfId="1830"/>
    <cellStyle name="20% - Accent4 5 3" xfId="1831"/>
    <cellStyle name="20% - Accent4 6" xfId="1832"/>
    <cellStyle name="20% - Accent4 6 2" xfId="1833"/>
    <cellStyle name="20% - Accent4 6 3" xfId="1834"/>
    <cellStyle name="20% - Accent4 7" xfId="1835"/>
    <cellStyle name="20% - Accent4 7 2" xfId="1836"/>
    <cellStyle name="20% - Accent4 7 3" xfId="1837"/>
    <cellStyle name="20% - Accent4 8" xfId="1838"/>
    <cellStyle name="20% - Accent4 8 2" xfId="1839"/>
    <cellStyle name="20% - Accent4 8 3" xfId="1840"/>
    <cellStyle name="20% - Accent4 9" xfId="1841"/>
    <cellStyle name="20% - Accent4 9 2" xfId="1842"/>
    <cellStyle name="20% - Accent4 9 3" xfId="1843"/>
    <cellStyle name="20% - Accent5" xfId="5" builtinId="46" customBuiltin="1"/>
    <cellStyle name="20% - Accent5 10" xfId="1844"/>
    <cellStyle name="20% - Accent5 10 2" xfId="1845"/>
    <cellStyle name="20% - Accent5 10 3" xfId="1846"/>
    <cellStyle name="20% - Accent5 11" xfId="1847"/>
    <cellStyle name="20% - Accent5 11 2" xfId="1848"/>
    <cellStyle name="20% - Accent5 11 3" xfId="1849"/>
    <cellStyle name="20% - Accent5 12" xfId="1850"/>
    <cellStyle name="20% - Accent5 12 2" xfId="1851"/>
    <cellStyle name="20% - Accent5 13" xfId="1852"/>
    <cellStyle name="20% - Accent5 13 2" xfId="1853"/>
    <cellStyle name="20% - Accent5 14" xfId="1854"/>
    <cellStyle name="20% - Accent5 14 2" xfId="1855"/>
    <cellStyle name="20% - Accent5 15" xfId="1856"/>
    <cellStyle name="20% - Accent5 15 2" xfId="1857"/>
    <cellStyle name="20% - Accent5 16" xfId="1858"/>
    <cellStyle name="20% - Accent5 16 2" xfId="1859"/>
    <cellStyle name="20% - Accent5 17" xfId="1860"/>
    <cellStyle name="20% - Accent5 17 2" xfId="1861"/>
    <cellStyle name="20% - Accent5 18" xfId="1862"/>
    <cellStyle name="20% - Accent5 18 2" xfId="1863"/>
    <cellStyle name="20% - Accent5 19" xfId="1864"/>
    <cellStyle name="20% - Accent5 19 2" xfId="1865"/>
    <cellStyle name="20% - Accent5 2" xfId="1866"/>
    <cellStyle name="20% - Accent5 2 2" xfId="1867"/>
    <cellStyle name="20% - Accent5 2 2 2" xfId="1868"/>
    <cellStyle name="20% - Accent5 2 2 2 2" xfId="1869"/>
    <cellStyle name="20% - Accent5 2 2 2 3" xfId="1870"/>
    <cellStyle name="20% - Accent5 2 2 3" xfId="1871"/>
    <cellStyle name="20% - Accent5 2 2 3 2" xfId="1872"/>
    <cellStyle name="20% - Accent5 2 2 4" xfId="1873"/>
    <cellStyle name="20% - Accent5 2 2 5" xfId="1874"/>
    <cellStyle name="20% - Accent5 2 2 6" xfId="1875"/>
    <cellStyle name="20% - Accent5 2 2_PwrTax 51040" xfId="1876"/>
    <cellStyle name="20% - Accent5 2 3" xfId="1877"/>
    <cellStyle name="20% - Accent5 2 3 10" xfId="1878"/>
    <cellStyle name="20% - Accent5 2 3 2" xfId="1879"/>
    <cellStyle name="20% - Accent5 2 3 2 2" xfId="1880"/>
    <cellStyle name="20% - Accent5 2 3 2 2 2" xfId="1881"/>
    <cellStyle name="20% - Accent5 2 3 2 2 2 2" xfId="1882"/>
    <cellStyle name="20% - Accent5 2 3 2 2 2 2 2" xfId="1883"/>
    <cellStyle name="20% - Accent5 2 3 2 2 2 2 3" xfId="1884"/>
    <cellStyle name="20% - Accent5 2 3 2 2 2 3" xfId="1885"/>
    <cellStyle name="20% - Accent5 2 3 2 2 2 4" xfId="1886"/>
    <cellStyle name="20% - Accent5 2 3 2 2 3" xfId="1887"/>
    <cellStyle name="20% - Accent5 2 3 2 2 3 2" xfId="1888"/>
    <cellStyle name="20% - Accent5 2 3 2 2 3 3" xfId="1889"/>
    <cellStyle name="20% - Accent5 2 3 2 2 4" xfId="1890"/>
    <cellStyle name="20% - Accent5 2 3 2 2 5" xfId="1891"/>
    <cellStyle name="20% - Accent5 2 3 2 3" xfId="1892"/>
    <cellStyle name="20% - Accent5 2 3 2 3 2" xfId="1893"/>
    <cellStyle name="20% - Accent5 2 3 2 3 2 2" xfId="1894"/>
    <cellStyle name="20% - Accent5 2 3 2 3 2 3" xfId="1895"/>
    <cellStyle name="20% - Accent5 2 3 2 3 3" xfId="1896"/>
    <cellStyle name="20% - Accent5 2 3 2 3 4" xfId="1897"/>
    <cellStyle name="20% - Accent5 2 3 2 4" xfId="1898"/>
    <cellStyle name="20% - Accent5 2 3 2 4 2" xfId="1899"/>
    <cellStyle name="20% - Accent5 2 3 2 4 3" xfId="1900"/>
    <cellStyle name="20% - Accent5 2 3 2 5" xfId="1901"/>
    <cellStyle name="20% - Accent5 2 3 2 6" xfId="1902"/>
    <cellStyle name="20% - Accent5 2 3 2 7" xfId="1903"/>
    <cellStyle name="20% - Accent5 2 3 3" xfId="1904"/>
    <cellStyle name="20% - Accent5 2 3 3 2" xfId="1905"/>
    <cellStyle name="20% - Accent5 2 3 3 2 2" xfId="1906"/>
    <cellStyle name="20% - Accent5 2 3 3 2 2 2" xfId="1907"/>
    <cellStyle name="20% - Accent5 2 3 3 2 2 3" xfId="1908"/>
    <cellStyle name="20% - Accent5 2 3 3 2 3" xfId="1909"/>
    <cellStyle name="20% - Accent5 2 3 3 2 4" xfId="1910"/>
    <cellStyle name="20% - Accent5 2 3 3 3" xfId="1911"/>
    <cellStyle name="20% - Accent5 2 3 3 3 2" xfId="1912"/>
    <cellStyle name="20% - Accent5 2 3 3 3 3" xfId="1913"/>
    <cellStyle name="20% - Accent5 2 3 3 4" xfId="1914"/>
    <cellStyle name="20% - Accent5 2 3 3 5" xfId="1915"/>
    <cellStyle name="20% - Accent5 2 3 3 6" xfId="1916"/>
    <cellStyle name="20% - Accent5 2 3 4" xfId="1917"/>
    <cellStyle name="20% - Accent5 2 3 4 2" xfId="1918"/>
    <cellStyle name="20% - Accent5 2 3 4 2 2" xfId="1919"/>
    <cellStyle name="20% - Accent5 2 3 4 2 3" xfId="1920"/>
    <cellStyle name="20% - Accent5 2 3 4 3" xfId="1921"/>
    <cellStyle name="20% - Accent5 2 3 4 4" xfId="1922"/>
    <cellStyle name="20% - Accent5 2 3 5" xfId="1923"/>
    <cellStyle name="20% - Accent5 2 3 5 2" xfId="1924"/>
    <cellStyle name="20% - Accent5 2 3 5 2 2" xfId="1925"/>
    <cellStyle name="20% - Accent5 2 3 5 2 3" xfId="1926"/>
    <cellStyle name="20% - Accent5 2 3 5 3" xfId="1927"/>
    <cellStyle name="20% - Accent5 2 3 5 4" xfId="1928"/>
    <cellStyle name="20% - Accent5 2 3 6" xfId="1929"/>
    <cellStyle name="20% - Accent5 2 3 6 2" xfId="1930"/>
    <cellStyle name="20% - Accent5 2 3 6 3" xfId="1931"/>
    <cellStyle name="20% - Accent5 2 3 7" xfId="1932"/>
    <cellStyle name="20% - Accent5 2 3 8" xfId="1933"/>
    <cellStyle name="20% - Accent5 2 3 9" xfId="1934"/>
    <cellStyle name="20% - Accent5 2 4" xfId="1935"/>
    <cellStyle name="20% - Accent5 2 4 2" xfId="1936"/>
    <cellStyle name="20% - Accent5 2 4 2 2" xfId="1937"/>
    <cellStyle name="20% - Accent5 2 4 2 3" xfId="1938"/>
    <cellStyle name="20% - Accent5 2 4 3" xfId="1939"/>
    <cellStyle name="20% - Accent5 2 4 4" xfId="1940"/>
    <cellStyle name="20% - Accent5 2 4 5" xfId="1941"/>
    <cellStyle name="20% - Accent5 2_PwrTax 51040" xfId="1942"/>
    <cellStyle name="20% - Accent5 20" xfId="1943"/>
    <cellStyle name="20% - Accent5 21" xfId="1944"/>
    <cellStyle name="20% - Accent5 22" xfId="1945"/>
    <cellStyle name="20% - Accent5 23" xfId="1946"/>
    <cellStyle name="20% - Accent5 24" xfId="1947"/>
    <cellStyle name="20% - Accent5 25" xfId="1948"/>
    <cellStyle name="20% - Accent5 26" xfId="1949"/>
    <cellStyle name="20% - Accent5 27" xfId="1950"/>
    <cellStyle name="20% - Accent5 28" xfId="1951"/>
    <cellStyle name="20% - Accent5 29" xfId="1952"/>
    <cellStyle name="20% - Accent5 3" xfId="1953"/>
    <cellStyle name="20% - Accent5 3 2" xfId="1954"/>
    <cellStyle name="20% - Accent5 3 3" xfId="1955"/>
    <cellStyle name="20% - Accent5 3 3 2" xfId="1956"/>
    <cellStyle name="20% - Accent5 3 3 2 2" xfId="1957"/>
    <cellStyle name="20% - Accent5 3 3 2 2 2" xfId="1958"/>
    <cellStyle name="20% - Accent5 3 3 2 2 2 2" xfId="1959"/>
    <cellStyle name="20% - Accent5 3 3 2 2 2 3" xfId="1960"/>
    <cellStyle name="20% - Accent5 3 3 2 2 3" xfId="1961"/>
    <cellStyle name="20% - Accent5 3 3 2 2 4" xfId="1962"/>
    <cellStyle name="20% - Accent5 3 3 2 3" xfId="1963"/>
    <cellStyle name="20% - Accent5 3 3 2 3 2" xfId="1964"/>
    <cellStyle name="20% - Accent5 3 3 2 3 3" xfId="1965"/>
    <cellStyle name="20% - Accent5 3 3 2 4" xfId="1966"/>
    <cellStyle name="20% - Accent5 3 3 2 5" xfId="1967"/>
    <cellStyle name="20% - Accent5 3 3 3" xfId="1968"/>
    <cellStyle name="20% - Accent5 3 3 3 2" xfId="1969"/>
    <cellStyle name="20% - Accent5 3 3 3 2 2" xfId="1970"/>
    <cellStyle name="20% - Accent5 3 3 3 2 3" xfId="1971"/>
    <cellStyle name="20% - Accent5 3 3 3 3" xfId="1972"/>
    <cellStyle name="20% - Accent5 3 3 3 4" xfId="1973"/>
    <cellStyle name="20% - Accent5 3 3 3 5" xfId="1974"/>
    <cellStyle name="20% - Accent5 3 3 4" xfId="1975"/>
    <cellStyle name="20% - Accent5 3 3 4 2" xfId="1976"/>
    <cellStyle name="20% - Accent5 3 3 4 2 2" xfId="1977"/>
    <cellStyle name="20% - Accent5 3 3 4 2 3" xfId="1978"/>
    <cellStyle name="20% - Accent5 3 3 4 3" xfId="1979"/>
    <cellStyle name="20% - Accent5 3 3 4 4" xfId="1980"/>
    <cellStyle name="20% - Accent5 3 3 5" xfId="1981"/>
    <cellStyle name="20% - Accent5 3 3 5 2" xfId="1982"/>
    <cellStyle name="20% - Accent5 3 3 5 3" xfId="1983"/>
    <cellStyle name="20% - Accent5 3 3 6" xfId="1984"/>
    <cellStyle name="20% - Accent5 3 3 7" xfId="1985"/>
    <cellStyle name="20% - Accent5 3 3 8" xfId="1986"/>
    <cellStyle name="20% - Accent5 3 4" xfId="1987"/>
    <cellStyle name="20% - Accent5 3 4 2" xfId="1988"/>
    <cellStyle name="20% - Accent5 3 4 2 2" xfId="1989"/>
    <cellStyle name="20% - Accent5 3 4 2 2 2" xfId="1990"/>
    <cellStyle name="20% - Accent5 3 4 2 2 3" xfId="1991"/>
    <cellStyle name="20% - Accent5 3 4 2 3" xfId="1992"/>
    <cellStyle name="20% - Accent5 3 4 2 4" xfId="1993"/>
    <cellStyle name="20% - Accent5 3 4 3" xfId="1994"/>
    <cellStyle name="20% - Accent5 3 4 3 2" xfId="1995"/>
    <cellStyle name="20% - Accent5 3 4 3 3" xfId="1996"/>
    <cellStyle name="20% - Accent5 3 4 4" xfId="1997"/>
    <cellStyle name="20% - Accent5 3 4 5" xfId="1998"/>
    <cellStyle name="20% - Accent5 3 4 6" xfId="1999"/>
    <cellStyle name="20% - Accent5 3 5" xfId="2000"/>
    <cellStyle name="20% - Accent5 3 5 2" xfId="2001"/>
    <cellStyle name="20% - Accent5 3 5 2 2" xfId="2002"/>
    <cellStyle name="20% - Accent5 3 5 2 3" xfId="2003"/>
    <cellStyle name="20% - Accent5 3 5 3" xfId="2004"/>
    <cellStyle name="20% - Accent5 3 5 4" xfId="2005"/>
    <cellStyle name="20% - Accent5 3 6" xfId="2006"/>
    <cellStyle name="20% - Accent5 3 6 2" xfId="2007"/>
    <cellStyle name="20% - Accent5 3 6 2 2" xfId="2008"/>
    <cellStyle name="20% - Accent5 3 6 2 3" xfId="2009"/>
    <cellStyle name="20% - Accent5 3 6 3" xfId="2010"/>
    <cellStyle name="20% - Accent5 3 6 4" xfId="2011"/>
    <cellStyle name="20% - Accent5 3 7" xfId="2012"/>
    <cellStyle name="20% - Accent5 3 7 2" xfId="2013"/>
    <cellStyle name="20% - Accent5 3 7 2 2" xfId="2014"/>
    <cellStyle name="20% - Accent5 3 7 2 3" xfId="2015"/>
    <cellStyle name="20% - Accent5 3 7 3" xfId="2016"/>
    <cellStyle name="20% - Accent5 3 7 4" xfId="2017"/>
    <cellStyle name="20% - Accent5 3 8" xfId="2018"/>
    <cellStyle name="20% - Accent5 3_PwrTax 51040" xfId="2019"/>
    <cellStyle name="20% - Accent5 30" xfId="2020"/>
    <cellStyle name="20% - Accent5 31" xfId="2021"/>
    <cellStyle name="20% - Accent5 32" xfId="2022"/>
    <cellStyle name="20% - Accent5 33" xfId="2023"/>
    <cellStyle name="20% - Accent5 34" xfId="2024"/>
    <cellStyle name="20% - Accent5 35" xfId="2025"/>
    <cellStyle name="20% - Accent5 36" xfId="2026"/>
    <cellStyle name="20% - Accent5 37" xfId="2027"/>
    <cellStyle name="20% - Accent5 37 2" xfId="2028"/>
    <cellStyle name="20% - Accent5 37 2 2" xfId="2029"/>
    <cellStyle name="20% - Accent5 37 3" xfId="2030"/>
    <cellStyle name="20% - Accent5 37 3 2" xfId="2031"/>
    <cellStyle name="20% - Accent5 37 4" xfId="2032"/>
    <cellStyle name="20% - Accent5 37_PwrTax 51040" xfId="2033"/>
    <cellStyle name="20% - Accent5 38" xfId="2034"/>
    <cellStyle name="20% - Accent5 4" xfId="2035"/>
    <cellStyle name="20% - Accent5 4 2" xfId="2036"/>
    <cellStyle name="20% - Accent5 4 2 2" xfId="2037"/>
    <cellStyle name="20% - Accent5 4 3" xfId="2038"/>
    <cellStyle name="20% - Accent5 4 3 2" xfId="2039"/>
    <cellStyle name="20% - Accent5 4 3 3" xfId="2040"/>
    <cellStyle name="20% - Accent5 4 4" xfId="2041"/>
    <cellStyle name="20% - Accent5 4 4 2" xfId="2042"/>
    <cellStyle name="20% - Accent5 4 4 2 2" xfId="2043"/>
    <cellStyle name="20% - Accent5 4 4 2 3" xfId="2044"/>
    <cellStyle name="20% - Accent5 4 4 3" xfId="2045"/>
    <cellStyle name="20% - Accent5 4 4 4" xfId="2046"/>
    <cellStyle name="20% - Accent5 4 4 5" xfId="2047"/>
    <cellStyle name="20% - Accent5 4 5" xfId="2048"/>
    <cellStyle name="20% - Accent5 4 5 2" xfId="2049"/>
    <cellStyle name="20% - Accent5 4 5 3" xfId="2050"/>
    <cellStyle name="20% - Accent5 4 6" xfId="2051"/>
    <cellStyle name="20% - Accent5 4_PwrTax 51040" xfId="2052"/>
    <cellStyle name="20% - Accent5 5" xfId="2053"/>
    <cellStyle name="20% - Accent5 5 2" xfId="2054"/>
    <cellStyle name="20% - Accent5 5 3" xfId="2055"/>
    <cellStyle name="20% - Accent5 6" xfId="2056"/>
    <cellStyle name="20% - Accent5 6 2" xfId="2057"/>
    <cellStyle name="20% - Accent5 6 3" xfId="2058"/>
    <cellStyle name="20% - Accent5 7" xfId="2059"/>
    <cellStyle name="20% - Accent5 7 2" xfId="2060"/>
    <cellStyle name="20% - Accent5 7 3" xfId="2061"/>
    <cellStyle name="20% - Accent5 8" xfId="2062"/>
    <cellStyle name="20% - Accent5 8 2" xfId="2063"/>
    <cellStyle name="20% - Accent5 8 3" xfId="2064"/>
    <cellStyle name="20% - Accent5 9" xfId="2065"/>
    <cellStyle name="20% - Accent5 9 2" xfId="2066"/>
    <cellStyle name="20% - Accent5 9 3" xfId="2067"/>
    <cellStyle name="20% - Accent6" xfId="6" builtinId="50" customBuiltin="1"/>
    <cellStyle name="20% - Accent6 10" xfId="2068"/>
    <cellStyle name="20% - Accent6 10 2" xfId="2069"/>
    <cellStyle name="20% - Accent6 10 3" xfId="2070"/>
    <cellStyle name="20% - Accent6 11" xfId="2071"/>
    <cellStyle name="20% - Accent6 11 2" xfId="2072"/>
    <cellStyle name="20% - Accent6 11 3" xfId="2073"/>
    <cellStyle name="20% - Accent6 12" xfId="2074"/>
    <cellStyle name="20% - Accent6 12 2" xfId="2075"/>
    <cellStyle name="20% - Accent6 13" xfId="2076"/>
    <cellStyle name="20% - Accent6 13 2" xfId="2077"/>
    <cellStyle name="20% - Accent6 14" xfId="2078"/>
    <cellStyle name="20% - Accent6 14 2" xfId="2079"/>
    <cellStyle name="20% - Accent6 15" xfId="2080"/>
    <cellStyle name="20% - Accent6 15 2" xfId="2081"/>
    <cellStyle name="20% - Accent6 16" xfId="2082"/>
    <cellStyle name="20% - Accent6 16 2" xfId="2083"/>
    <cellStyle name="20% - Accent6 17" xfId="2084"/>
    <cellStyle name="20% - Accent6 17 2" xfId="2085"/>
    <cellStyle name="20% - Accent6 18" xfId="2086"/>
    <cellStyle name="20% - Accent6 18 2" xfId="2087"/>
    <cellStyle name="20% - Accent6 19" xfId="2088"/>
    <cellStyle name="20% - Accent6 19 2" xfId="2089"/>
    <cellStyle name="20% - Accent6 2" xfId="2090"/>
    <cellStyle name="20% - Accent6 2 2" xfId="2091"/>
    <cellStyle name="20% - Accent6 2 2 2" xfId="2092"/>
    <cellStyle name="20% - Accent6 2 2 2 2" xfId="2093"/>
    <cellStyle name="20% - Accent6 2 2 2 3" xfId="2094"/>
    <cellStyle name="20% - Accent6 2 2 3" xfId="2095"/>
    <cellStyle name="20% - Accent6 2 2 3 2" xfId="2096"/>
    <cellStyle name="20% - Accent6 2 2 4" xfId="2097"/>
    <cellStyle name="20% - Accent6 2 2 5" xfId="2098"/>
    <cellStyle name="20% - Accent6 2 2 6" xfId="2099"/>
    <cellStyle name="20% - Accent6 2 2_PwrTax 51040" xfId="2100"/>
    <cellStyle name="20% - Accent6 2 3" xfId="2101"/>
    <cellStyle name="20% - Accent6 2 3 10" xfId="2102"/>
    <cellStyle name="20% - Accent6 2 3 2" xfId="2103"/>
    <cellStyle name="20% - Accent6 2 3 2 2" xfId="2104"/>
    <cellStyle name="20% - Accent6 2 3 2 2 2" xfId="2105"/>
    <cellStyle name="20% - Accent6 2 3 2 2 2 2" xfId="2106"/>
    <cellStyle name="20% - Accent6 2 3 2 2 2 2 2" xfId="2107"/>
    <cellStyle name="20% - Accent6 2 3 2 2 2 2 3" xfId="2108"/>
    <cellStyle name="20% - Accent6 2 3 2 2 2 3" xfId="2109"/>
    <cellStyle name="20% - Accent6 2 3 2 2 2 4" xfId="2110"/>
    <cellStyle name="20% - Accent6 2 3 2 2 3" xfId="2111"/>
    <cellStyle name="20% - Accent6 2 3 2 2 3 2" xfId="2112"/>
    <cellStyle name="20% - Accent6 2 3 2 2 3 3" xfId="2113"/>
    <cellStyle name="20% - Accent6 2 3 2 2 4" xfId="2114"/>
    <cellStyle name="20% - Accent6 2 3 2 2 5" xfId="2115"/>
    <cellStyle name="20% - Accent6 2 3 2 3" xfId="2116"/>
    <cellStyle name="20% - Accent6 2 3 2 3 2" xfId="2117"/>
    <cellStyle name="20% - Accent6 2 3 2 3 2 2" xfId="2118"/>
    <cellStyle name="20% - Accent6 2 3 2 3 2 3" xfId="2119"/>
    <cellStyle name="20% - Accent6 2 3 2 3 3" xfId="2120"/>
    <cellStyle name="20% - Accent6 2 3 2 3 4" xfId="2121"/>
    <cellStyle name="20% - Accent6 2 3 2 4" xfId="2122"/>
    <cellStyle name="20% - Accent6 2 3 2 4 2" xfId="2123"/>
    <cellStyle name="20% - Accent6 2 3 2 4 3" xfId="2124"/>
    <cellStyle name="20% - Accent6 2 3 2 5" xfId="2125"/>
    <cellStyle name="20% - Accent6 2 3 2 6" xfId="2126"/>
    <cellStyle name="20% - Accent6 2 3 2 7" xfId="2127"/>
    <cellStyle name="20% - Accent6 2 3 3" xfId="2128"/>
    <cellStyle name="20% - Accent6 2 3 3 2" xfId="2129"/>
    <cellStyle name="20% - Accent6 2 3 3 2 2" xfId="2130"/>
    <cellStyle name="20% - Accent6 2 3 3 2 2 2" xfId="2131"/>
    <cellStyle name="20% - Accent6 2 3 3 2 2 3" xfId="2132"/>
    <cellStyle name="20% - Accent6 2 3 3 2 3" xfId="2133"/>
    <cellStyle name="20% - Accent6 2 3 3 2 4" xfId="2134"/>
    <cellStyle name="20% - Accent6 2 3 3 3" xfId="2135"/>
    <cellStyle name="20% - Accent6 2 3 3 3 2" xfId="2136"/>
    <cellStyle name="20% - Accent6 2 3 3 3 3" xfId="2137"/>
    <cellStyle name="20% - Accent6 2 3 3 4" xfId="2138"/>
    <cellStyle name="20% - Accent6 2 3 3 5" xfId="2139"/>
    <cellStyle name="20% - Accent6 2 3 3 6" xfId="2140"/>
    <cellStyle name="20% - Accent6 2 3 4" xfId="2141"/>
    <cellStyle name="20% - Accent6 2 3 4 2" xfId="2142"/>
    <cellStyle name="20% - Accent6 2 3 4 2 2" xfId="2143"/>
    <cellStyle name="20% - Accent6 2 3 4 2 3" xfId="2144"/>
    <cellStyle name="20% - Accent6 2 3 4 3" xfId="2145"/>
    <cellStyle name="20% - Accent6 2 3 4 4" xfId="2146"/>
    <cellStyle name="20% - Accent6 2 3 5" xfId="2147"/>
    <cellStyle name="20% - Accent6 2 3 5 2" xfId="2148"/>
    <cellStyle name="20% - Accent6 2 3 5 2 2" xfId="2149"/>
    <cellStyle name="20% - Accent6 2 3 5 2 3" xfId="2150"/>
    <cellStyle name="20% - Accent6 2 3 5 3" xfId="2151"/>
    <cellStyle name="20% - Accent6 2 3 5 4" xfId="2152"/>
    <cellStyle name="20% - Accent6 2 3 6" xfId="2153"/>
    <cellStyle name="20% - Accent6 2 3 6 2" xfId="2154"/>
    <cellStyle name="20% - Accent6 2 3 6 3" xfId="2155"/>
    <cellStyle name="20% - Accent6 2 3 7" xfId="2156"/>
    <cellStyle name="20% - Accent6 2 3 8" xfId="2157"/>
    <cellStyle name="20% - Accent6 2 3 9" xfId="2158"/>
    <cellStyle name="20% - Accent6 2 4" xfId="2159"/>
    <cellStyle name="20% - Accent6 2 4 2" xfId="2160"/>
    <cellStyle name="20% - Accent6 2 4 2 2" xfId="2161"/>
    <cellStyle name="20% - Accent6 2 4 2 3" xfId="2162"/>
    <cellStyle name="20% - Accent6 2 4 3" xfId="2163"/>
    <cellStyle name="20% - Accent6 2 4 4" xfId="2164"/>
    <cellStyle name="20% - Accent6 2 4 5" xfId="2165"/>
    <cellStyle name="20% - Accent6 2_PwrTax 51040" xfId="2166"/>
    <cellStyle name="20% - Accent6 20" xfId="2167"/>
    <cellStyle name="20% - Accent6 21" xfId="2168"/>
    <cellStyle name="20% - Accent6 22" xfId="2169"/>
    <cellStyle name="20% - Accent6 23" xfId="2170"/>
    <cellStyle name="20% - Accent6 24" xfId="2171"/>
    <cellStyle name="20% - Accent6 25" xfId="2172"/>
    <cellStyle name="20% - Accent6 26" xfId="2173"/>
    <cellStyle name="20% - Accent6 27" xfId="2174"/>
    <cellStyle name="20% - Accent6 28" xfId="2175"/>
    <cellStyle name="20% - Accent6 29" xfId="2176"/>
    <cellStyle name="20% - Accent6 3" xfId="2177"/>
    <cellStyle name="20% - Accent6 3 2" xfId="2178"/>
    <cellStyle name="20% - Accent6 3 3" xfId="2179"/>
    <cellStyle name="20% - Accent6 3 3 2" xfId="2180"/>
    <cellStyle name="20% - Accent6 3 3 2 2" xfId="2181"/>
    <cellStyle name="20% - Accent6 3 3 2 2 2" xfId="2182"/>
    <cellStyle name="20% - Accent6 3 3 2 2 2 2" xfId="2183"/>
    <cellStyle name="20% - Accent6 3 3 2 2 2 3" xfId="2184"/>
    <cellStyle name="20% - Accent6 3 3 2 2 3" xfId="2185"/>
    <cellStyle name="20% - Accent6 3 3 2 2 4" xfId="2186"/>
    <cellStyle name="20% - Accent6 3 3 2 3" xfId="2187"/>
    <cellStyle name="20% - Accent6 3 3 2 3 2" xfId="2188"/>
    <cellStyle name="20% - Accent6 3 3 2 3 3" xfId="2189"/>
    <cellStyle name="20% - Accent6 3 3 2 4" xfId="2190"/>
    <cellStyle name="20% - Accent6 3 3 2 5" xfId="2191"/>
    <cellStyle name="20% - Accent6 3 3 3" xfId="2192"/>
    <cellStyle name="20% - Accent6 3 3 3 2" xfId="2193"/>
    <cellStyle name="20% - Accent6 3 3 3 2 2" xfId="2194"/>
    <cellStyle name="20% - Accent6 3 3 3 2 3" xfId="2195"/>
    <cellStyle name="20% - Accent6 3 3 3 3" xfId="2196"/>
    <cellStyle name="20% - Accent6 3 3 3 4" xfId="2197"/>
    <cellStyle name="20% - Accent6 3 3 3 5" xfId="2198"/>
    <cellStyle name="20% - Accent6 3 3 4" xfId="2199"/>
    <cellStyle name="20% - Accent6 3 3 4 2" xfId="2200"/>
    <cellStyle name="20% - Accent6 3 3 4 2 2" xfId="2201"/>
    <cellStyle name="20% - Accent6 3 3 4 2 3" xfId="2202"/>
    <cellStyle name="20% - Accent6 3 3 4 3" xfId="2203"/>
    <cellStyle name="20% - Accent6 3 3 4 4" xfId="2204"/>
    <cellStyle name="20% - Accent6 3 3 5" xfId="2205"/>
    <cellStyle name="20% - Accent6 3 3 5 2" xfId="2206"/>
    <cellStyle name="20% - Accent6 3 3 5 3" xfId="2207"/>
    <cellStyle name="20% - Accent6 3 3 6" xfId="2208"/>
    <cellStyle name="20% - Accent6 3 3 7" xfId="2209"/>
    <cellStyle name="20% - Accent6 3 3 8" xfId="2210"/>
    <cellStyle name="20% - Accent6 3 4" xfId="2211"/>
    <cellStyle name="20% - Accent6 3 4 2" xfId="2212"/>
    <cellStyle name="20% - Accent6 3 4 2 2" xfId="2213"/>
    <cellStyle name="20% - Accent6 3 4 2 2 2" xfId="2214"/>
    <cellStyle name="20% - Accent6 3 4 2 2 3" xfId="2215"/>
    <cellStyle name="20% - Accent6 3 4 2 3" xfId="2216"/>
    <cellStyle name="20% - Accent6 3 4 2 4" xfId="2217"/>
    <cellStyle name="20% - Accent6 3 4 3" xfId="2218"/>
    <cellStyle name="20% - Accent6 3 4 3 2" xfId="2219"/>
    <cellStyle name="20% - Accent6 3 4 3 3" xfId="2220"/>
    <cellStyle name="20% - Accent6 3 4 4" xfId="2221"/>
    <cellStyle name="20% - Accent6 3 4 5" xfId="2222"/>
    <cellStyle name="20% - Accent6 3 4 6" xfId="2223"/>
    <cellStyle name="20% - Accent6 3 5" xfId="2224"/>
    <cellStyle name="20% - Accent6 3 5 2" xfId="2225"/>
    <cellStyle name="20% - Accent6 3 5 2 2" xfId="2226"/>
    <cellStyle name="20% - Accent6 3 5 2 3" xfId="2227"/>
    <cellStyle name="20% - Accent6 3 5 3" xfId="2228"/>
    <cellStyle name="20% - Accent6 3 5 4" xfId="2229"/>
    <cellStyle name="20% - Accent6 3 6" xfId="2230"/>
    <cellStyle name="20% - Accent6 3 6 2" xfId="2231"/>
    <cellStyle name="20% - Accent6 3 6 2 2" xfId="2232"/>
    <cellStyle name="20% - Accent6 3 6 2 3" xfId="2233"/>
    <cellStyle name="20% - Accent6 3 6 3" xfId="2234"/>
    <cellStyle name="20% - Accent6 3 6 4" xfId="2235"/>
    <cellStyle name="20% - Accent6 3 7" xfId="2236"/>
    <cellStyle name="20% - Accent6 3 7 2" xfId="2237"/>
    <cellStyle name="20% - Accent6 3 7 2 2" xfId="2238"/>
    <cellStyle name="20% - Accent6 3 7 2 3" xfId="2239"/>
    <cellStyle name="20% - Accent6 3 7 3" xfId="2240"/>
    <cellStyle name="20% - Accent6 3 7 4" xfId="2241"/>
    <cellStyle name="20% - Accent6 3 8" xfId="2242"/>
    <cellStyle name="20% - Accent6 3_PwrTax 51040" xfId="2243"/>
    <cellStyle name="20% - Accent6 30" xfId="2244"/>
    <cellStyle name="20% - Accent6 31" xfId="2245"/>
    <cellStyle name="20% - Accent6 32" xfId="2246"/>
    <cellStyle name="20% - Accent6 33" xfId="2247"/>
    <cellStyle name="20% - Accent6 34" xfId="2248"/>
    <cellStyle name="20% - Accent6 35" xfId="2249"/>
    <cellStyle name="20% - Accent6 36" xfId="2250"/>
    <cellStyle name="20% - Accent6 37" xfId="2251"/>
    <cellStyle name="20% - Accent6 37 2" xfId="2252"/>
    <cellStyle name="20% - Accent6 37 2 2" xfId="2253"/>
    <cellStyle name="20% - Accent6 37 3" xfId="2254"/>
    <cellStyle name="20% - Accent6 37 3 2" xfId="2255"/>
    <cellStyle name="20% - Accent6 37 4" xfId="2256"/>
    <cellStyle name="20% - Accent6 37_PwrTax 51040" xfId="2257"/>
    <cellStyle name="20% - Accent6 38" xfId="2258"/>
    <cellStyle name="20% - Accent6 4" xfId="2259"/>
    <cellStyle name="20% - Accent6 4 2" xfId="2260"/>
    <cellStyle name="20% - Accent6 4 2 2" xfId="2261"/>
    <cellStyle name="20% - Accent6 4 3" xfId="2262"/>
    <cellStyle name="20% - Accent6 4 3 2" xfId="2263"/>
    <cellStyle name="20% - Accent6 4 3 3" xfId="2264"/>
    <cellStyle name="20% - Accent6 4 4" xfId="2265"/>
    <cellStyle name="20% - Accent6 4 4 2" xfId="2266"/>
    <cellStyle name="20% - Accent6 4 4 2 2" xfId="2267"/>
    <cellStyle name="20% - Accent6 4 4 2 3" xfId="2268"/>
    <cellStyle name="20% - Accent6 4 4 3" xfId="2269"/>
    <cellStyle name="20% - Accent6 4 4 4" xfId="2270"/>
    <cellStyle name="20% - Accent6 4 4 5" xfId="2271"/>
    <cellStyle name="20% - Accent6 4 5" xfId="2272"/>
    <cellStyle name="20% - Accent6 4 5 2" xfId="2273"/>
    <cellStyle name="20% - Accent6 4 5 3" xfId="2274"/>
    <cellStyle name="20% - Accent6 4 6" xfId="2275"/>
    <cellStyle name="20% - Accent6 4_PwrTax 51040" xfId="2276"/>
    <cellStyle name="20% - Accent6 5" xfId="2277"/>
    <cellStyle name="20% - Accent6 5 2" xfId="2278"/>
    <cellStyle name="20% - Accent6 5 3" xfId="2279"/>
    <cellStyle name="20% - Accent6 6" xfId="2280"/>
    <cellStyle name="20% - Accent6 6 2" xfId="2281"/>
    <cellStyle name="20% - Accent6 6 3" xfId="2282"/>
    <cellStyle name="20% - Accent6 7" xfId="2283"/>
    <cellStyle name="20% - Accent6 7 2" xfId="2284"/>
    <cellStyle name="20% - Accent6 7 3" xfId="2285"/>
    <cellStyle name="20% - Accent6 8" xfId="2286"/>
    <cellStyle name="20% - Accent6 8 2" xfId="2287"/>
    <cellStyle name="20% - Accent6 8 3" xfId="2288"/>
    <cellStyle name="20% - Accent6 9" xfId="2289"/>
    <cellStyle name="20% - Accent6 9 2" xfId="2290"/>
    <cellStyle name="20% - Accent6 9 3" xfId="2291"/>
    <cellStyle name="40% - Accent1" xfId="7" builtinId="31" customBuiltin="1"/>
    <cellStyle name="40% - Accent1 10" xfId="2292"/>
    <cellStyle name="40% - Accent1 10 2" xfId="2293"/>
    <cellStyle name="40% - Accent1 10 3" xfId="2294"/>
    <cellStyle name="40% - Accent1 11" xfId="2295"/>
    <cellStyle name="40% - Accent1 11 2" xfId="2296"/>
    <cellStyle name="40% - Accent1 11 3" xfId="2297"/>
    <cellStyle name="40% - Accent1 12" xfId="2298"/>
    <cellStyle name="40% - Accent1 12 2" xfId="2299"/>
    <cellStyle name="40% - Accent1 13" xfId="2300"/>
    <cellStyle name="40% - Accent1 13 2" xfId="2301"/>
    <cellStyle name="40% - Accent1 14" xfId="2302"/>
    <cellStyle name="40% - Accent1 14 2" xfId="2303"/>
    <cellStyle name="40% - Accent1 15" xfId="2304"/>
    <cellStyle name="40% - Accent1 15 2" xfId="2305"/>
    <cellStyle name="40% - Accent1 16" xfId="2306"/>
    <cellStyle name="40% - Accent1 16 2" xfId="2307"/>
    <cellStyle name="40% - Accent1 17" xfId="2308"/>
    <cellStyle name="40% - Accent1 17 2" xfId="2309"/>
    <cellStyle name="40% - Accent1 18" xfId="2310"/>
    <cellStyle name="40% - Accent1 18 2" xfId="2311"/>
    <cellStyle name="40% - Accent1 19" xfId="2312"/>
    <cellStyle name="40% - Accent1 19 2" xfId="2313"/>
    <cellStyle name="40% - Accent1 2" xfId="2314"/>
    <cellStyle name="40% - Accent1 2 2" xfId="2315"/>
    <cellStyle name="40% - Accent1 2 2 2" xfId="2316"/>
    <cellStyle name="40% - Accent1 2 2 2 2" xfId="2317"/>
    <cellStyle name="40% - Accent1 2 2 2 3" xfId="2318"/>
    <cellStyle name="40% - Accent1 2 2 3" xfId="2319"/>
    <cellStyle name="40% - Accent1 2 2 3 2" xfId="2320"/>
    <cellStyle name="40% - Accent1 2 2 4" xfId="2321"/>
    <cellStyle name="40% - Accent1 2 2 5" xfId="2322"/>
    <cellStyle name="40% - Accent1 2 2 6" xfId="2323"/>
    <cellStyle name="40% - Accent1 2 2_PwrTax 51040" xfId="2324"/>
    <cellStyle name="40% - Accent1 2 3" xfId="2325"/>
    <cellStyle name="40% - Accent1 2 3 10" xfId="2326"/>
    <cellStyle name="40% - Accent1 2 3 2" xfId="2327"/>
    <cellStyle name="40% - Accent1 2 3 2 2" xfId="2328"/>
    <cellStyle name="40% - Accent1 2 3 2 2 2" xfId="2329"/>
    <cellStyle name="40% - Accent1 2 3 2 2 2 2" xfId="2330"/>
    <cellStyle name="40% - Accent1 2 3 2 2 2 2 2" xfId="2331"/>
    <cellStyle name="40% - Accent1 2 3 2 2 2 2 3" xfId="2332"/>
    <cellStyle name="40% - Accent1 2 3 2 2 2 3" xfId="2333"/>
    <cellStyle name="40% - Accent1 2 3 2 2 2 4" xfId="2334"/>
    <cellStyle name="40% - Accent1 2 3 2 2 3" xfId="2335"/>
    <cellStyle name="40% - Accent1 2 3 2 2 3 2" xfId="2336"/>
    <cellStyle name="40% - Accent1 2 3 2 2 3 3" xfId="2337"/>
    <cellStyle name="40% - Accent1 2 3 2 2 4" xfId="2338"/>
    <cellStyle name="40% - Accent1 2 3 2 2 5" xfId="2339"/>
    <cellStyle name="40% - Accent1 2 3 2 3" xfId="2340"/>
    <cellStyle name="40% - Accent1 2 3 2 3 2" xfId="2341"/>
    <cellStyle name="40% - Accent1 2 3 2 3 2 2" xfId="2342"/>
    <cellStyle name="40% - Accent1 2 3 2 3 2 3" xfId="2343"/>
    <cellStyle name="40% - Accent1 2 3 2 3 3" xfId="2344"/>
    <cellStyle name="40% - Accent1 2 3 2 3 4" xfId="2345"/>
    <cellStyle name="40% - Accent1 2 3 2 4" xfId="2346"/>
    <cellStyle name="40% - Accent1 2 3 2 4 2" xfId="2347"/>
    <cellStyle name="40% - Accent1 2 3 2 4 3" xfId="2348"/>
    <cellStyle name="40% - Accent1 2 3 2 5" xfId="2349"/>
    <cellStyle name="40% - Accent1 2 3 2 6" xfId="2350"/>
    <cellStyle name="40% - Accent1 2 3 2 7" xfId="2351"/>
    <cellStyle name="40% - Accent1 2 3 3" xfId="2352"/>
    <cellStyle name="40% - Accent1 2 3 3 2" xfId="2353"/>
    <cellStyle name="40% - Accent1 2 3 3 2 2" xfId="2354"/>
    <cellStyle name="40% - Accent1 2 3 3 2 2 2" xfId="2355"/>
    <cellStyle name="40% - Accent1 2 3 3 2 2 3" xfId="2356"/>
    <cellStyle name="40% - Accent1 2 3 3 2 3" xfId="2357"/>
    <cellStyle name="40% - Accent1 2 3 3 2 4" xfId="2358"/>
    <cellStyle name="40% - Accent1 2 3 3 3" xfId="2359"/>
    <cellStyle name="40% - Accent1 2 3 3 3 2" xfId="2360"/>
    <cellStyle name="40% - Accent1 2 3 3 3 3" xfId="2361"/>
    <cellStyle name="40% - Accent1 2 3 3 4" xfId="2362"/>
    <cellStyle name="40% - Accent1 2 3 3 5" xfId="2363"/>
    <cellStyle name="40% - Accent1 2 3 3 6" xfId="2364"/>
    <cellStyle name="40% - Accent1 2 3 4" xfId="2365"/>
    <cellStyle name="40% - Accent1 2 3 4 2" xfId="2366"/>
    <cellStyle name="40% - Accent1 2 3 4 2 2" xfId="2367"/>
    <cellStyle name="40% - Accent1 2 3 4 2 3" xfId="2368"/>
    <cellStyle name="40% - Accent1 2 3 4 3" xfId="2369"/>
    <cellStyle name="40% - Accent1 2 3 4 4" xfId="2370"/>
    <cellStyle name="40% - Accent1 2 3 5" xfId="2371"/>
    <cellStyle name="40% - Accent1 2 3 5 2" xfId="2372"/>
    <cellStyle name="40% - Accent1 2 3 5 2 2" xfId="2373"/>
    <cellStyle name="40% - Accent1 2 3 5 2 3" xfId="2374"/>
    <cellStyle name="40% - Accent1 2 3 5 3" xfId="2375"/>
    <cellStyle name="40% - Accent1 2 3 5 4" xfId="2376"/>
    <cellStyle name="40% - Accent1 2 3 6" xfId="2377"/>
    <cellStyle name="40% - Accent1 2 3 6 2" xfId="2378"/>
    <cellStyle name="40% - Accent1 2 3 6 3" xfId="2379"/>
    <cellStyle name="40% - Accent1 2 3 7" xfId="2380"/>
    <cellStyle name="40% - Accent1 2 3 8" xfId="2381"/>
    <cellStyle name="40% - Accent1 2 3 9" xfId="2382"/>
    <cellStyle name="40% - Accent1 2 4" xfId="2383"/>
    <cellStyle name="40% - Accent1 2 4 2" xfId="2384"/>
    <cellStyle name="40% - Accent1 2 4 2 2" xfId="2385"/>
    <cellStyle name="40% - Accent1 2 4 2 3" xfId="2386"/>
    <cellStyle name="40% - Accent1 2 4 3" xfId="2387"/>
    <cellStyle name="40% - Accent1 2 4 4" xfId="2388"/>
    <cellStyle name="40% - Accent1 2 4 5" xfId="2389"/>
    <cellStyle name="40% - Accent1 2_PwrTax 51040" xfId="2390"/>
    <cellStyle name="40% - Accent1 20" xfId="2391"/>
    <cellStyle name="40% - Accent1 21" xfId="2392"/>
    <cellStyle name="40% - Accent1 22" xfId="2393"/>
    <cellStyle name="40% - Accent1 23" xfId="2394"/>
    <cellStyle name="40% - Accent1 24" xfId="2395"/>
    <cellStyle name="40% - Accent1 25" xfId="2396"/>
    <cellStyle name="40% - Accent1 26" xfId="2397"/>
    <cellStyle name="40% - Accent1 27" xfId="2398"/>
    <cellStyle name="40% - Accent1 28" xfId="2399"/>
    <cellStyle name="40% - Accent1 29" xfId="2400"/>
    <cellStyle name="40% - Accent1 3" xfId="2401"/>
    <cellStyle name="40% - Accent1 3 2" xfId="2402"/>
    <cellStyle name="40% - Accent1 3 3" xfId="2403"/>
    <cellStyle name="40% - Accent1 3 3 2" xfId="2404"/>
    <cellStyle name="40% - Accent1 3 3 2 2" xfId="2405"/>
    <cellStyle name="40% - Accent1 3 3 2 2 2" xfId="2406"/>
    <cellStyle name="40% - Accent1 3 3 2 2 2 2" xfId="2407"/>
    <cellStyle name="40% - Accent1 3 3 2 2 2 3" xfId="2408"/>
    <cellStyle name="40% - Accent1 3 3 2 2 3" xfId="2409"/>
    <cellStyle name="40% - Accent1 3 3 2 2 4" xfId="2410"/>
    <cellStyle name="40% - Accent1 3 3 2 3" xfId="2411"/>
    <cellStyle name="40% - Accent1 3 3 2 3 2" xfId="2412"/>
    <cellStyle name="40% - Accent1 3 3 2 3 3" xfId="2413"/>
    <cellStyle name="40% - Accent1 3 3 2 4" xfId="2414"/>
    <cellStyle name="40% - Accent1 3 3 2 5" xfId="2415"/>
    <cellStyle name="40% - Accent1 3 3 3" xfId="2416"/>
    <cellStyle name="40% - Accent1 3 3 3 2" xfId="2417"/>
    <cellStyle name="40% - Accent1 3 3 3 2 2" xfId="2418"/>
    <cellStyle name="40% - Accent1 3 3 3 2 3" xfId="2419"/>
    <cellStyle name="40% - Accent1 3 3 3 3" xfId="2420"/>
    <cellStyle name="40% - Accent1 3 3 3 4" xfId="2421"/>
    <cellStyle name="40% - Accent1 3 3 3 5" xfId="2422"/>
    <cellStyle name="40% - Accent1 3 3 4" xfId="2423"/>
    <cellStyle name="40% - Accent1 3 3 4 2" xfId="2424"/>
    <cellStyle name="40% - Accent1 3 3 4 2 2" xfId="2425"/>
    <cellStyle name="40% - Accent1 3 3 4 2 3" xfId="2426"/>
    <cellStyle name="40% - Accent1 3 3 4 3" xfId="2427"/>
    <cellStyle name="40% - Accent1 3 3 4 4" xfId="2428"/>
    <cellStyle name="40% - Accent1 3 3 5" xfId="2429"/>
    <cellStyle name="40% - Accent1 3 3 5 2" xfId="2430"/>
    <cellStyle name="40% - Accent1 3 3 5 3" xfId="2431"/>
    <cellStyle name="40% - Accent1 3 3 6" xfId="2432"/>
    <cellStyle name="40% - Accent1 3 3 7" xfId="2433"/>
    <cellStyle name="40% - Accent1 3 3 8" xfId="2434"/>
    <cellStyle name="40% - Accent1 3 4" xfId="2435"/>
    <cellStyle name="40% - Accent1 3 4 2" xfId="2436"/>
    <cellStyle name="40% - Accent1 3 4 2 2" xfId="2437"/>
    <cellStyle name="40% - Accent1 3 4 2 2 2" xfId="2438"/>
    <cellStyle name="40% - Accent1 3 4 2 2 3" xfId="2439"/>
    <cellStyle name="40% - Accent1 3 4 2 3" xfId="2440"/>
    <cellStyle name="40% - Accent1 3 4 2 4" xfId="2441"/>
    <cellStyle name="40% - Accent1 3 4 3" xfId="2442"/>
    <cellStyle name="40% - Accent1 3 4 3 2" xfId="2443"/>
    <cellStyle name="40% - Accent1 3 4 3 3" xfId="2444"/>
    <cellStyle name="40% - Accent1 3 4 4" xfId="2445"/>
    <cellStyle name="40% - Accent1 3 4 5" xfId="2446"/>
    <cellStyle name="40% - Accent1 3 4 6" xfId="2447"/>
    <cellStyle name="40% - Accent1 3 5" xfId="2448"/>
    <cellStyle name="40% - Accent1 3 5 2" xfId="2449"/>
    <cellStyle name="40% - Accent1 3 5 2 2" xfId="2450"/>
    <cellStyle name="40% - Accent1 3 5 2 3" xfId="2451"/>
    <cellStyle name="40% - Accent1 3 5 3" xfId="2452"/>
    <cellStyle name="40% - Accent1 3 5 4" xfId="2453"/>
    <cellStyle name="40% - Accent1 3 6" xfId="2454"/>
    <cellStyle name="40% - Accent1 3 6 2" xfId="2455"/>
    <cellStyle name="40% - Accent1 3 6 2 2" xfId="2456"/>
    <cellStyle name="40% - Accent1 3 6 2 3" xfId="2457"/>
    <cellStyle name="40% - Accent1 3 6 3" xfId="2458"/>
    <cellStyle name="40% - Accent1 3 6 4" xfId="2459"/>
    <cellStyle name="40% - Accent1 3 7" xfId="2460"/>
    <cellStyle name="40% - Accent1 3 7 2" xfId="2461"/>
    <cellStyle name="40% - Accent1 3 7 2 2" xfId="2462"/>
    <cellStyle name="40% - Accent1 3 7 2 3" xfId="2463"/>
    <cellStyle name="40% - Accent1 3 7 3" xfId="2464"/>
    <cellStyle name="40% - Accent1 3 7 4" xfId="2465"/>
    <cellStyle name="40% - Accent1 3 8" xfId="2466"/>
    <cellStyle name="40% - Accent1 3_PwrTax 51040" xfId="2467"/>
    <cellStyle name="40% - Accent1 30" xfId="2468"/>
    <cellStyle name="40% - Accent1 31" xfId="2469"/>
    <cellStyle name="40% - Accent1 32" xfId="2470"/>
    <cellStyle name="40% - Accent1 33" xfId="2471"/>
    <cellStyle name="40% - Accent1 34" xfId="2472"/>
    <cellStyle name="40% - Accent1 35" xfId="2473"/>
    <cellStyle name="40% - Accent1 36" xfId="2474"/>
    <cellStyle name="40% - Accent1 37" xfId="2475"/>
    <cellStyle name="40% - Accent1 37 2" xfId="2476"/>
    <cellStyle name="40% - Accent1 37 2 2" xfId="2477"/>
    <cellStyle name="40% - Accent1 37 3" xfId="2478"/>
    <cellStyle name="40% - Accent1 37 3 2" xfId="2479"/>
    <cellStyle name="40% - Accent1 37 4" xfId="2480"/>
    <cellStyle name="40% - Accent1 37_PwrTax 51040" xfId="2481"/>
    <cellStyle name="40% - Accent1 38" xfId="2482"/>
    <cellStyle name="40% - Accent1 4" xfId="2483"/>
    <cellStyle name="40% - Accent1 4 2" xfId="2484"/>
    <cellStyle name="40% - Accent1 4 2 2" xfId="2485"/>
    <cellStyle name="40% - Accent1 4 3" xfId="2486"/>
    <cellStyle name="40% - Accent1 4 3 2" xfId="2487"/>
    <cellStyle name="40% - Accent1 4 3 3" xfId="2488"/>
    <cellStyle name="40% - Accent1 4 4" xfId="2489"/>
    <cellStyle name="40% - Accent1 4 4 2" xfId="2490"/>
    <cellStyle name="40% - Accent1 4 4 2 2" xfId="2491"/>
    <cellStyle name="40% - Accent1 4 4 2 3" xfId="2492"/>
    <cellStyle name="40% - Accent1 4 4 3" xfId="2493"/>
    <cellStyle name="40% - Accent1 4 4 4" xfId="2494"/>
    <cellStyle name="40% - Accent1 4 4 5" xfId="2495"/>
    <cellStyle name="40% - Accent1 4 5" xfId="2496"/>
    <cellStyle name="40% - Accent1 4 5 2" xfId="2497"/>
    <cellStyle name="40% - Accent1 4 5 3" xfId="2498"/>
    <cellStyle name="40% - Accent1 4 6" xfId="2499"/>
    <cellStyle name="40% - Accent1 4_PwrTax 51040" xfId="2500"/>
    <cellStyle name="40% - Accent1 5" xfId="2501"/>
    <cellStyle name="40% - Accent1 5 2" xfId="2502"/>
    <cellStyle name="40% - Accent1 5 3" xfId="2503"/>
    <cellStyle name="40% - Accent1 6" xfId="2504"/>
    <cellStyle name="40% - Accent1 6 2" xfId="2505"/>
    <cellStyle name="40% - Accent1 6 3" xfId="2506"/>
    <cellStyle name="40% - Accent1 7" xfId="2507"/>
    <cellStyle name="40% - Accent1 7 2" xfId="2508"/>
    <cellStyle name="40% - Accent1 7 3" xfId="2509"/>
    <cellStyle name="40% - Accent1 8" xfId="2510"/>
    <cellStyle name="40% - Accent1 8 2" xfId="2511"/>
    <cellStyle name="40% - Accent1 8 3" xfId="2512"/>
    <cellStyle name="40% - Accent1 9" xfId="2513"/>
    <cellStyle name="40% - Accent1 9 2" xfId="2514"/>
    <cellStyle name="40% - Accent1 9 3" xfId="2515"/>
    <cellStyle name="40% - Accent2" xfId="8" builtinId="35" customBuiltin="1"/>
    <cellStyle name="40% - Accent2 10" xfId="2516"/>
    <cellStyle name="40% - Accent2 10 2" xfId="2517"/>
    <cellStyle name="40% - Accent2 10 3" xfId="2518"/>
    <cellStyle name="40% - Accent2 11" xfId="2519"/>
    <cellStyle name="40% - Accent2 11 2" xfId="2520"/>
    <cellStyle name="40% - Accent2 11 3" xfId="2521"/>
    <cellStyle name="40% - Accent2 12" xfId="2522"/>
    <cellStyle name="40% - Accent2 12 2" xfId="2523"/>
    <cellStyle name="40% - Accent2 13" xfId="2524"/>
    <cellStyle name="40% - Accent2 13 2" xfId="2525"/>
    <cellStyle name="40% - Accent2 14" xfId="2526"/>
    <cellStyle name="40% - Accent2 14 2" xfId="2527"/>
    <cellStyle name="40% - Accent2 15" xfId="2528"/>
    <cellStyle name="40% - Accent2 15 2" xfId="2529"/>
    <cellStyle name="40% - Accent2 16" xfId="2530"/>
    <cellStyle name="40% - Accent2 16 2" xfId="2531"/>
    <cellStyle name="40% - Accent2 17" xfId="2532"/>
    <cellStyle name="40% - Accent2 17 2" xfId="2533"/>
    <cellStyle name="40% - Accent2 18" xfId="2534"/>
    <cellStyle name="40% - Accent2 18 2" xfId="2535"/>
    <cellStyle name="40% - Accent2 19" xfId="2536"/>
    <cellStyle name="40% - Accent2 19 2" xfId="2537"/>
    <cellStyle name="40% - Accent2 2" xfId="2538"/>
    <cellStyle name="40% - Accent2 2 2" xfId="2539"/>
    <cellStyle name="40% - Accent2 2 2 2" xfId="2540"/>
    <cellStyle name="40% - Accent2 2 2 2 2" xfId="2541"/>
    <cellStyle name="40% - Accent2 2 2 2 3" xfId="2542"/>
    <cellStyle name="40% - Accent2 2 2 3" xfId="2543"/>
    <cellStyle name="40% - Accent2 2 2 3 2" xfId="2544"/>
    <cellStyle name="40% - Accent2 2 2 4" xfId="2545"/>
    <cellStyle name="40% - Accent2 2 2 5" xfId="2546"/>
    <cellStyle name="40% - Accent2 2 2 6" xfId="2547"/>
    <cellStyle name="40% - Accent2 2 2_PwrTax 51040" xfId="2548"/>
    <cellStyle name="40% - Accent2 2 3" xfId="2549"/>
    <cellStyle name="40% - Accent2 2 3 10" xfId="2550"/>
    <cellStyle name="40% - Accent2 2 3 2" xfId="2551"/>
    <cellStyle name="40% - Accent2 2 3 2 2" xfId="2552"/>
    <cellStyle name="40% - Accent2 2 3 2 2 2" xfId="2553"/>
    <cellStyle name="40% - Accent2 2 3 2 2 2 2" xfId="2554"/>
    <cellStyle name="40% - Accent2 2 3 2 2 2 2 2" xfId="2555"/>
    <cellStyle name="40% - Accent2 2 3 2 2 2 2 3" xfId="2556"/>
    <cellStyle name="40% - Accent2 2 3 2 2 2 3" xfId="2557"/>
    <cellStyle name="40% - Accent2 2 3 2 2 2 4" xfId="2558"/>
    <cellStyle name="40% - Accent2 2 3 2 2 3" xfId="2559"/>
    <cellStyle name="40% - Accent2 2 3 2 2 3 2" xfId="2560"/>
    <cellStyle name="40% - Accent2 2 3 2 2 3 3" xfId="2561"/>
    <cellStyle name="40% - Accent2 2 3 2 2 4" xfId="2562"/>
    <cellStyle name="40% - Accent2 2 3 2 2 5" xfId="2563"/>
    <cellStyle name="40% - Accent2 2 3 2 3" xfId="2564"/>
    <cellStyle name="40% - Accent2 2 3 2 3 2" xfId="2565"/>
    <cellStyle name="40% - Accent2 2 3 2 3 2 2" xfId="2566"/>
    <cellStyle name="40% - Accent2 2 3 2 3 2 3" xfId="2567"/>
    <cellStyle name="40% - Accent2 2 3 2 3 3" xfId="2568"/>
    <cellStyle name="40% - Accent2 2 3 2 3 4" xfId="2569"/>
    <cellStyle name="40% - Accent2 2 3 2 4" xfId="2570"/>
    <cellStyle name="40% - Accent2 2 3 2 4 2" xfId="2571"/>
    <cellStyle name="40% - Accent2 2 3 2 4 3" xfId="2572"/>
    <cellStyle name="40% - Accent2 2 3 2 5" xfId="2573"/>
    <cellStyle name="40% - Accent2 2 3 2 6" xfId="2574"/>
    <cellStyle name="40% - Accent2 2 3 2 7" xfId="2575"/>
    <cellStyle name="40% - Accent2 2 3 3" xfId="2576"/>
    <cellStyle name="40% - Accent2 2 3 3 2" xfId="2577"/>
    <cellStyle name="40% - Accent2 2 3 3 2 2" xfId="2578"/>
    <cellStyle name="40% - Accent2 2 3 3 2 2 2" xfId="2579"/>
    <cellStyle name="40% - Accent2 2 3 3 2 2 3" xfId="2580"/>
    <cellStyle name="40% - Accent2 2 3 3 2 3" xfId="2581"/>
    <cellStyle name="40% - Accent2 2 3 3 2 4" xfId="2582"/>
    <cellStyle name="40% - Accent2 2 3 3 3" xfId="2583"/>
    <cellStyle name="40% - Accent2 2 3 3 3 2" xfId="2584"/>
    <cellStyle name="40% - Accent2 2 3 3 3 3" xfId="2585"/>
    <cellStyle name="40% - Accent2 2 3 3 4" xfId="2586"/>
    <cellStyle name="40% - Accent2 2 3 3 5" xfId="2587"/>
    <cellStyle name="40% - Accent2 2 3 3 6" xfId="2588"/>
    <cellStyle name="40% - Accent2 2 3 4" xfId="2589"/>
    <cellStyle name="40% - Accent2 2 3 4 2" xfId="2590"/>
    <cellStyle name="40% - Accent2 2 3 4 2 2" xfId="2591"/>
    <cellStyle name="40% - Accent2 2 3 4 2 3" xfId="2592"/>
    <cellStyle name="40% - Accent2 2 3 4 3" xfId="2593"/>
    <cellStyle name="40% - Accent2 2 3 4 4" xfId="2594"/>
    <cellStyle name="40% - Accent2 2 3 5" xfId="2595"/>
    <cellStyle name="40% - Accent2 2 3 5 2" xfId="2596"/>
    <cellStyle name="40% - Accent2 2 3 5 2 2" xfId="2597"/>
    <cellStyle name="40% - Accent2 2 3 5 2 3" xfId="2598"/>
    <cellStyle name="40% - Accent2 2 3 5 3" xfId="2599"/>
    <cellStyle name="40% - Accent2 2 3 5 4" xfId="2600"/>
    <cellStyle name="40% - Accent2 2 3 6" xfId="2601"/>
    <cellStyle name="40% - Accent2 2 3 6 2" xfId="2602"/>
    <cellStyle name="40% - Accent2 2 3 6 3" xfId="2603"/>
    <cellStyle name="40% - Accent2 2 3 7" xfId="2604"/>
    <cellStyle name="40% - Accent2 2 3 8" xfId="2605"/>
    <cellStyle name="40% - Accent2 2 3 9" xfId="2606"/>
    <cellStyle name="40% - Accent2 2 4" xfId="2607"/>
    <cellStyle name="40% - Accent2 2 4 2" xfId="2608"/>
    <cellStyle name="40% - Accent2 2 4 2 2" xfId="2609"/>
    <cellStyle name="40% - Accent2 2 4 2 3" xfId="2610"/>
    <cellStyle name="40% - Accent2 2 4 3" xfId="2611"/>
    <cellStyle name="40% - Accent2 2 4 4" xfId="2612"/>
    <cellStyle name="40% - Accent2 2 4 5" xfId="2613"/>
    <cellStyle name="40% - Accent2 2_PwrTax 51040" xfId="2614"/>
    <cellStyle name="40% - Accent2 20" xfId="2615"/>
    <cellStyle name="40% - Accent2 21" xfId="2616"/>
    <cellStyle name="40% - Accent2 22" xfId="2617"/>
    <cellStyle name="40% - Accent2 23" xfId="2618"/>
    <cellStyle name="40% - Accent2 24" xfId="2619"/>
    <cellStyle name="40% - Accent2 25" xfId="2620"/>
    <cellStyle name="40% - Accent2 26" xfId="2621"/>
    <cellStyle name="40% - Accent2 27" xfId="2622"/>
    <cellStyle name="40% - Accent2 28" xfId="2623"/>
    <cellStyle name="40% - Accent2 29" xfId="2624"/>
    <cellStyle name="40% - Accent2 3" xfId="2625"/>
    <cellStyle name="40% - Accent2 3 2" xfId="2626"/>
    <cellStyle name="40% - Accent2 3 3" xfId="2627"/>
    <cellStyle name="40% - Accent2 3 3 2" xfId="2628"/>
    <cellStyle name="40% - Accent2 3 3 2 2" xfId="2629"/>
    <cellStyle name="40% - Accent2 3 3 2 2 2" xfId="2630"/>
    <cellStyle name="40% - Accent2 3 3 2 2 2 2" xfId="2631"/>
    <cellStyle name="40% - Accent2 3 3 2 2 2 3" xfId="2632"/>
    <cellStyle name="40% - Accent2 3 3 2 2 3" xfId="2633"/>
    <cellStyle name="40% - Accent2 3 3 2 2 4" xfId="2634"/>
    <cellStyle name="40% - Accent2 3 3 2 3" xfId="2635"/>
    <cellStyle name="40% - Accent2 3 3 2 3 2" xfId="2636"/>
    <cellStyle name="40% - Accent2 3 3 2 3 3" xfId="2637"/>
    <cellStyle name="40% - Accent2 3 3 2 4" xfId="2638"/>
    <cellStyle name="40% - Accent2 3 3 2 5" xfId="2639"/>
    <cellStyle name="40% - Accent2 3 3 3" xfId="2640"/>
    <cellStyle name="40% - Accent2 3 3 3 2" xfId="2641"/>
    <cellStyle name="40% - Accent2 3 3 3 2 2" xfId="2642"/>
    <cellStyle name="40% - Accent2 3 3 3 2 3" xfId="2643"/>
    <cellStyle name="40% - Accent2 3 3 3 3" xfId="2644"/>
    <cellStyle name="40% - Accent2 3 3 3 4" xfId="2645"/>
    <cellStyle name="40% - Accent2 3 3 3 5" xfId="2646"/>
    <cellStyle name="40% - Accent2 3 3 4" xfId="2647"/>
    <cellStyle name="40% - Accent2 3 3 4 2" xfId="2648"/>
    <cellStyle name="40% - Accent2 3 3 4 2 2" xfId="2649"/>
    <cellStyle name="40% - Accent2 3 3 4 2 3" xfId="2650"/>
    <cellStyle name="40% - Accent2 3 3 4 3" xfId="2651"/>
    <cellStyle name="40% - Accent2 3 3 4 4" xfId="2652"/>
    <cellStyle name="40% - Accent2 3 3 5" xfId="2653"/>
    <cellStyle name="40% - Accent2 3 3 5 2" xfId="2654"/>
    <cellStyle name="40% - Accent2 3 3 5 3" xfId="2655"/>
    <cellStyle name="40% - Accent2 3 3 6" xfId="2656"/>
    <cellStyle name="40% - Accent2 3 3 7" xfId="2657"/>
    <cellStyle name="40% - Accent2 3 3 8" xfId="2658"/>
    <cellStyle name="40% - Accent2 3 4" xfId="2659"/>
    <cellStyle name="40% - Accent2 3 4 2" xfId="2660"/>
    <cellStyle name="40% - Accent2 3 4 2 2" xfId="2661"/>
    <cellStyle name="40% - Accent2 3 4 2 2 2" xfId="2662"/>
    <cellStyle name="40% - Accent2 3 4 2 2 3" xfId="2663"/>
    <cellStyle name="40% - Accent2 3 4 2 3" xfId="2664"/>
    <cellStyle name="40% - Accent2 3 4 2 4" xfId="2665"/>
    <cellStyle name="40% - Accent2 3 4 3" xfId="2666"/>
    <cellStyle name="40% - Accent2 3 4 3 2" xfId="2667"/>
    <cellStyle name="40% - Accent2 3 4 3 3" xfId="2668"/>
    <cellStyle name="40% - Accent2 3 4 4" xfId="2669"/>
    <cellStyle name="40% - Accent2 3 4 5" xfId="2670"/>
    <cellStyle name="40% - Accent2 3 4 6" xfId="2671"/>
    <cellStyle name="40% - Accent2 3 5" xfId="2672"/>
    <cellStyle name="40% - Accent2 3 5 2" xfId="2673"/>
    <cellStyle name="40% - Accent2 3 5 2 2" xfId="2674"/>
    <cellStyle name="40% - Accent2 3 5 2 3" xfId="2675"/>
    <cellStyle name="40% - Accent2 3 5 3" xfId="2676"/>
    <cellStyle name="40% - Accent2 3 5 4" xfId="2677"/>
    <cellStyle name="40% - Accent2 3 6" xfId="2678"/>
    <cellStyle name="40% - Accent2 3 6 2" xfId="2679"/>
    <cellStyle name="40% - Accent2 3 6 2 2" xfId="2680"/>
    <cellStyle name="40% - Accent2 3 6 2 3" xfId="2681"/>
    <cellStyle name="40% - Accent2 3 6 3" xfId="2682"/>
    <cellStyle name="40% - Accent2 3 6 4" xfId="2683"/>
    <cellStyle name="40% - Accent2 3 7" xfId="2684"/>
    <cellStyle name="40% - Accent2 3 7 2" xfId="2685"/>
    <cellStyle name="40% - Accent2 3 7 2 2" xfId="2686"/>
    <cellStyle name="40% - Accent2 3 7 2 3" xfId="2687"/>
    <cellStyle name="40% - Accent2 3 7 3" xfId="2688"/>
    <cellStyle name="40% - Accent2 3 7 4" xfId="2689"/>
    <cellStyle name="40% - Accent2 3 8" xfId="2690"/>
    <cellStyle name="40% - Accent2 3_PwrTax 51040" xfId="2691"/>
    <cellStyle name="40% - Accent2 30" xfId="2692"/>
    <cellStyle name="40% - Accent2 31" xfId="2693"/>
    <cellStyle name="40% - Accent2 32" xfId="2694"/>
    <cellStyle name="40% - Accent2 33" xfId="2695"/>
    <cellStyle name="40% - Accent2 34" xfId="2696"/>
    <cellStyle name="40% - Accent2 35" xfId="2697"/>
    <cellStyle name="40% - Accent2 36" xfId="2698"/>
    <cellStyle name="40% - Accent2 37" xfId="2699"/>
    <cellStyle name="40% - Accent2 37 2" xfId="2700"/>
    <cellStyle name="40% - Accent2 37 2 2" xfId="2701"/>
    <cellStyle name="40% - Accent2 37 3" xfId="2702"/>
    <cellStyle name="40% - Accent2 37 3 2" xfId="2703"/>
    <cellStyle name="40% - Accent2 37 4" xfId="2704"/>
    <cellStyle name="40% - Accent2 37_PwrTax 51040" xfId="2705"/>
    <cellStyle name="40% - Accent2 38" xfId="2706"/>
    <cellStyle name="40% - Accent2 4" xfId="2707"/>
    <cellStyle name="40% - Accent2 4 2" xfId="2708"/>
    <cellStyle name="40% - Accent2 4 2 2" xfId="2709"/>
    <cellStyle name="40% - Accent2 4 3" xfId="2710"/>
    <cellStyle name="40% - Accent2 4 3 2" xfId="2711"/>
    <cellStyle name="40% - Accent2 4 3 3" xfId="2712"/>
    <cellStyle name="40% - Accent2 4 4" xfId="2713"/>
    <cellStyle name="40% - Accent2 4 4 2" xfId="2714"/>
    <cellStyle name="40% - Accent2 4 4 2 2" xfId="2715"/>
    <cellStyle name="40% - Accent2 4 4 2 3" xfId="2716"/>
    <cellStyle name="40% - Accent2 4 4 3" xfId="2717"/>
    <cellStyle name="40% - Accent2 4 4 4" xfId="2718"/>
    <cellStyle name="40% - Accent2 4 4 5" xfId="2719"/>
    <cellStyle name="40% - Accent2 4 5" xfId="2720"/>
    <cellStyle name="40% - Accent2 4 5 2" xfId="2721"/>
    <cellStyle name="40% - Accent2 4 5 3" xfId="2722"/>
    <cellStyle name="40% - Accent2 4 6" xfId="2723"/>
    <cellStyle name="40% - Accent2 4_PwrTax 51040" xfId="2724"/>
    <cellStyle name="40% - Accent2 5" xfId="2725"/>
    <cellStyle name="40% - Accent2 5 2" xfId="2726"/>
    <cellStyle name="40% - Accent2 5 3" xfId="2727"/>
    <cellStyle name="40% - Accent2 6" xfId="2728"/>
    <cellStyle name="40% - Accent2 6 2" xfId="2729"/>
    <cellStyle name="40% - Accent2 6 3" xfId="2730"/>
    <cellStyle name="40% - Accent2 7" xfId="2731"/>
    <cellStyle name="40% - Accent2 7 2" xfId="2732"/>
    <cellStyle name="40% - Accent2 7 3" xfId="2733"/>
    <cellStyle name="40% - Accent2 8" xfId="2734"/>
    <cellStyle name="40% - Accent2 8 2" xfId="2735"/>
    <cellStyle name="40% - Accent2 8 3" xfId="2736"/>
    <cellStyle name="40% - Accent2 9" xfId="2737"/>
    <cellStyle name="40% - Accent2 9 2" xfId="2738"/>
    <cellStyle name="40% - Accent2 9 3" xfId="2739"/>
    <cellStyle name="40% - Accent3" xfId="9" builtinId="39" customBuiltin="1"/>
    <cellStyle name="40% - Accent3 10" xfId="2740"/>
    <cellStyle name="40% - Accent3 10 2" xfId="2741"/>
    <cellStyle name="40% - Accent3 10 3" xfId="2742"/>
    <cellStyle name="40% - Accent3 11" xfId="2743"/>
    <cellStyle name="40% - Accent3 11 2" xfId="2744"/>
    <cellStyle name="40% - Accent3 11 3" xfId="2745"/>
    <cellStyle name="40% - Accent3 12" xfId="2746"/>
    <cellStyle name="40% - Accent3 12 2" xfId="2747"/>
    <cellStyle name="40% - Accent3 13" xfId="2748"/>
    <cellStyle name="40% - Accent3 13 2" xfId="2749"/>
    <cellStyle name="40% - Accent3 14" xfId="2750"/>
    <cellStyle name="40% - Accent3 14 2" xfId="2751"/>
    <cellStyle name="40% - Accent3 15" xfId="2752"/>
    <cellStyle name="40% - Accent3 15 2" xfId="2753"/>
    <cellStyle name="40% - Accent3 16" xfId="2754"/>
    <cellStyle name="40% - Accent3 16 2" xfId="2755"/>
    <cellStyle name="40% - Accent3 17" xfId="2756"/>
    <cellStyle name="40% - Accent3 17 2" xfId="2757"/>
    <cellStyle name="40% - Accent3 18" xfId="2758"/>
    <cellStyle name="40% - Accent3 18 2" xfId="2759"/>
    <cellStyle name="40% - Accent3 19" xfId="2760"/>
    <cellStyle name="40% - Accent3 19 2" xfId="2761"/>
    <cellStyle name="40% - Accent3 2" xfId="2762"/>
    <cellStyle name="40% - Accent3 2 2" xfId="2763"/>
    <cellStyle name="40% - Accent3 2 2 2" xfId="2764"/>
    <cellStyle name="40% - Accent3 2 2 2 2" xfId="2765"/>
    <cellStyle name="40% - Accent3 2 2 2 3" xfId="2766"/>
    <cellStyle name="40% - Accent3 2 2 3" xfId="2767"/>
    <cellStyle name="40% - Accent3 2 2 3 2" xfId="2768"/>
    <cellStyle name="40% - Accent3 2 2 4" xfId="2769"/>
    <cellStyle name="40% - Accent3 2 2 5" xfId="2770"/>
    <cellStyle name="40% - Accent3 2 2 6" xfId="2771"/>
    <cellStyle name="40% - Accent3 2 2_PwrTax 51040" xfId="2772"/>
    <cellStyle name="40% - Accent3 2 3" xfId="2773"/>
    <cellStyle name="40% - Accent3 2 3 10" xfId="2774"/>
    <cellStyle name="40% - Accent3 2 3 2" xfId="2775"/>
    <cellStyle name="40% - Accent3 2 3 2 2" xfId="2776"/>
    <cellStyle name="40% - Accent3 2 3 2 2 2" xfId="2777"/>
    <cellStyle name="40% - Accent3 2 3 2 2 2 2" xfId="2778"/>
    <cellStyle name="40% - Accent3 2 3 2 2 2 2 2" xfId="2779"/>
    <cellStyle name="40% - Accent3 2 3 2 2 2 2 3" xfId="2780"/>
    <cellStyle name="40% - Accent3 2 3 2 2 2 3" xfId="2781"/>
    <cellStyle name="40% - Accent3 2 3 2 2 2 4" xfId="2782"/>
    <cellStyle name="40% - Accent3 2 3 2 2 3" xfId="2783"/>
    <cellStyle name="40% - Accent3 2 3 2 2 3 2" xfId="2784"/>
    <cellStyle name="40% - Accent3 2 3 2 2 3 3" xfId="2785"/>
    <cellStyle name="40% - Accent3 2 3 2 2 4" xfId="2786"/>
    <cellStyle name="40% - Accent3 2 3 2 2 5" xfId="2787"/>
    <cellStyle name="40% - Accent3 2 3 2 3" xfId="2788"/>
    <cellStyle name="40% - Accent3 2 3 2 3 2" xfId="2789"/>
    <cellStyle name="40% - Accent3 2 3 2 3 2 2" xfId="2790"/>
    <cellStyle name="40% - Accent3 2 3 2 3 2 3" xfId="2791"/>
    <cellStyle name="40% - Accent3 2 3 2 3 3" xfId="2792"/>
    <cellStyle name="40% - Accent3 2 3 2 3 4" xfId="2793"/>
    <cellStyle name="40% - Accent3 2 3 2 4" xfId="2794"/>
    <cellStyle name="40% - Accent3 2 3 2 4 2" xfId="2795"/>
    <cellStyle name="40% - Accent3 2 3 2 4 3" xfId="2796"/>
    <cellStyle name="40% - Accent3 2 3 2 5" xfId="2797"/>
    <cellStyle name="40% - Accent3 2 3 2 6" xfId="2798"/>
    <cellStyle name="40% - Accent3 2 3 2 7" xfId="2799"/>
    <cellStyle name="40% - Accent3 2 3 3" xfId="2800"/>
    <cellStyle name="40% - Accent3 2 3 3 2" xfId="2801"/>
    <cellStyle name="40% - Accent3 2 3 3 2 2" xfId="2802"/>
    <cellStyle name="40% - Accent3 2 3 3 2 2 2" xfId="2803"/>
    <cellStyle name="40% - Accent3 2 3 3 2 2 3" xfId="2804"/>
    <cellStyle name="40% - Accent3 2 3 3 2 3" xfId="2805"/>
    <cellStyle name="40% - Accent3 2 3 3 2 4" xfId="2806"/>
    <cellStyle name="40% - Accent3 2 3 3 3" xfId="2807"/>
    <cellStyle name="40% - Accent3 2 3 3 3 2" xfId="2808"/>
    <cellStyle name="40% - Accent3 2 3 3 3 3" xfId="2809"/>
    <cellStyle name="40% - Accent3 2 3 3 4" xfId="2810"/>
    <cellStyle name="40% - Accent3 2 3 3 5" xfId="2811"/>
    <cellStyle name="40% - Accent3 2 3 3 6" xfId="2812"/>
    <cellStyle name="40% - Accent3 2 3 4" xfId="2813"/>
    <cellStyle name="40% - Accent3 2 3 4 2" xfId="2814"/>
    <cellStyle name="40% - Accent3 2 3 4 2 2" xfId="2815"/>
    <cellStyle name="40% - Accent3 2 3 4 2 3" xfId="2816"/>
    <cellStyle name="40% - Accent3 2 3 4 3" xfId="2817"/>
    <cellStyle name="40% - Accent3 2 3 4 4" xfId="2818"/>
    <cellStyle name="40% - Accent3 2 3 5" xfId="2819"/>
    <cellStyle name="40% - Accent3 2 3 5 2" xfId="2820"/>
    <cellStyle name="40% - Accent3 2 3 5 2 2" xfId="2821"/>
    <cellStyle name="40% - Accent3 2 3 5 2 3" xfId="2822"/>
    <cellStyle name="40% - Accent3 2 3 5 3" xfId="2823"/>
    <cellStyle name="40% - Accent3 2 3 5 4" xfId="2824"/>
    <cellStyle name="40% - Accent3 2 3 6" xfId="2825"/>
    <cellStyle name="40% - Accent3 2 3 6 2" xfId="2826"/>
    <cellStyle name="40% - Accent3 2 3 6 3" xfId="2827"/>
    <cellStyle name="40% - Accent3 2 3 7" xfId="2828"/>
    <cellStyle name="40% - Accent3 2 3 8" xfId="2829"/>
    <cellStyle name="40% - Accent3 2 3 9" xfId="2830"/>
    <cellStyle name="40% - Accent3 2 4" xfId="2831"/>
    <cellStyle name="40% - Accent3 2 4 2" xfId="2832"/>
    <cellStyle name="40% - Accent3 2 4 2 2" xfId="2833"/>
    <cellStyle name="40% - Accent3 2 4 2 3" xfId="2834"/>
    <cellStyle name="40% - Accent3 2 4 3" xfId="2835"/>
    <cellStyle name="40% - Accent3 2 4 4" xfId="2836"/>
    <cellStyle name="40% - Accent3 2 4 5" xfId="2837"/>
    <cellStyle name="40% - Accent3 2_PwrTax 51040" xfId="2838"/>
    <cellStyle name="40% - Accent3 20" xfId="2839"/>
    <cellStyle name="40% - Accent3 21" xfId="2840"/>
    <cellStyle name="40% - Accent3 22" xfId="2841"/>
    <cellStyle name="40% - Accent3 23" xfId="2842"/>
    <cellStyle name="40% - Accent3 24" xfId="2843"/>
    <cellStyle name="40% - Accent3 25" xfId="2844"/>
    <cellStyle name="40% - Accent3 26" xfId="2845"/>
    <cellStyle name="40% - Accent3 27" xfId="2846"/>
    <cellStyle name="40% - Accent3 28" xfId="2847"/>
    <cellStyle name="40% - Accent3 29" xfId="2848"/>
    <cellStyle name="40% - Accent3 3" xfId="2849"/>
    <cellStyle name="40% - Accent3 3 2" xfId="2850"/>
    <cellStyle name="40% - Accent3 3 3" xfId="2851"/>
    <cellStyle name="40% - Accent3 3 3 2" xfId="2852"/>
    <cellStyle name="40% - Accent3 3 3 2 2" xfId="2853"/>
    <cellStyle name="40% - Accent3 3 3 2 2 2" xfId="2854"/>
    <cellStyle name="40% - Accent3 3 3 2 2 2 2" xfId="2855"/>
    <cellStyle name="40% - Accent3 3 3 2 2 2 3" xfId="2856"/>
    <cellStyle name="40% - Accent3 3 3 2 2 3" xfId="2857"/>
    <cellStyle name="40% - Accent3 3 3 2 2 4" xfId="2858"/>
    <cellStyle name="40% - Accent3 3 3 2 3" xfId="2859"/>
    <cellStyle name="40% - Accent3 3 3 2 3 2" xfId="2860"/>
    <cellStyle name="40% - Accent3 3 3 2 3 3" xfId="2861"/>
    <cellStyle name="40% - Accent3 3 3 2 4" xfId="2862"/>
    <cellStyle name="40% - Accent3 3 3 2 5" xfId="2863"/>
    <cellStyle name="40% - Accent3 3 3 2 6" xfId="2864"/>
    <cellStyle name="40% - Accent3 3 3 3" xfId="2865"/>
    <cellStyle name="40% - Accent3 3 3 3 2" xfId="2866"/>
    <cellStyle name="40% - Accent3 3 3 3 2 2" xfId="2867"/>
    <cellStyle name="40% - Accent3 3 3 3 2 3" xfId="2868"/>
    <cellStyle name="40% - Accent3 3 3 3 3" xfId="2869"/>
    <cellStyle name="40% - Accent3 3 3 3 4" xfId="2870"/>
    <cellStyle name="40% - Accent3 3 3 3 5" xfId="2871"/>
    <cellStyle name="40% - Accent3 3 3 4" xfId="2872"/>
    <cellStyle name="40% - Accent3 3 3 4 2" xfId="2873"/>
    <cellStyle name="40% - Accent3 3 3 4 2 2" xfId="2874"/>
    <cellStyle name="40% - Accent3 3 3 4 2 3" xfId="2875"/>
    <cellStyle name="40% - Accent3 3 3 4 3" xfId="2876"/>
    <cellStyle name="40% - Accent3 3 3 4 4" xfId="2877"/>
    <cellStyle name="40% - Accent3 3 3 5" xfId="2878"/>
    <cellStyle name="40% - Accent3 3 3 5 2" xfId="2879"/>
    <cellStyle name="40% - Accent3 3 3 5 3" xfId="2880"/>
    <cellStyle name="40% - Accent3 3 3 6" xfId="2881"/>
    <cellStyle name="40% - Accent3 3 3 7" xfId="2882"/>
    <cellStyle name="40% - Accent3 3 3 8" xfId="2883"/>
    <cellStyle name="40% - Accent3 3 4" xfId="2884"/>
    <cellStyle name="40% - Accent3 3 4 2" xfId="2885"/>
    <cellStyle name="40% - Accent3 3 4 2 2" xfId="2886"/>
    <cellStyle name="40% - Accent3 3 4 2 2 2" xfId="2887"/>
    <cellStyle name="40% - Accent3 3 4 2 2 3" xfId="2888"/>
    <cellStyle name="40% - Accent3 3 4 2 3" xfId="2889"/>
    <cellStyle name="40% - Accent3 3 4 2 4" xfId="2890"/>
    <cellStyle name="40% - Accent3 3 4 3" xfId="2891"/>
    <cellStyle name="40% - Accent3 3 4 3 2" xfId="2892"/>
    <cellStyle name="40% - Accent3 3 4 3 3" xfId="2893"/>
    <cellStyle name="40% - Accent3 3 4 4" xfId="2894"/>
    <cellStyle name="40% - Accent3 3 4 5" xfId="2895"/>
    <cellStyle name="40% - Accent3 3 4 6" xfId="2896"/>
    <cellStyle name="40% - Accent3 3 5" xfId="2897"/>
    <cellStyle name="40% - Accent3 3 5 2" xfId="2898"/>
    <cellStyle name="40% - Accent3 3 5 2 2" xfId="2899"/>
    <cellStyle name="40% - Accent3 3 5 2 3" xfId="2900"/>
    <cellStyle name="40% - Accent3 3 5 3" xfId="2901"/>
    <cellStyle name="40% - Accent3 3 5 4" xfId="2902"/>
    <cellStyle name="40% - Accent3 3 6" xfId="2903"/>
    <cellStyle name="40% - Accent3 3 6 2" xfId="2904"/>
    <cellStyle name="40% - Accent3 3 6 2 2" xfId="2905"/>
    <cellStyle name="40% - Accent3 3 6 2 3" xfId="2906"/>
    <cellStyle name="40% - Accent3 3 6 3" xfId="2907"/>
    <cellStyle name="40% - Accent3 3 6 4" xfId="2908"/>
    <cellStyle name="40% - Accent3 3 7" xfId="2909"/>
    <cellStyle name="40% - Accent3 3 7 2" xfId="2910"/>
    <cellStyle name="40% - Accent3 3 7 2 2" xfId="2911"/>
    <cellStyle name="40% - Accent3 3 7 2 3" xfId="2912"/>
    <cellStyle name="40% - Accent3 3 7 3" xfId="2913"/>
    <cellStyle name="40% - Accent3 3 7 4" xfId="2914"/>
    <cellStyle name="40% - Accent3 3 8" xfId="2915"/>
    <cellStyle name="40% - Accent3 3_PwrTax 51040" xfId="2916"/>
    <cellStyle name="40% - Accent3 30" xfId="2917"/>
    <cellStyle name="40% - Accent3 31" xfId="2918"/>
    <cellStyle name="40% - Accent3 32" xfId="2919"/>
    <cellStyle name="40% - Accent3 33" xfId="2920"/>
    <cellStyle name="40% - Accent3 34" xfId="2921"/>
    <cellStyle name="40% - Accent3 35" xfId="2922"/>
    <cellStyle name="40% - Accent3 36" xfId="2923"/>
    <cellStyle name="40% - Accent3 37" xfId="2924"/>
    <cellStyle name="40% - Accent3 37 2" xfId="2925"/>
    <cellStyle name="40% - Accent3 37 2 2" xfId="2926"/>
    <cellStyle name="40% - Accent3 37 3" xfId="2927"/>
    <cellStyle name="40% - Accent3 37 3 2" xfId="2928"/>
    <cellStyle name="40% - Accent3 37 4" xfId="2929"/>
    <cellStyle name="40% - Accent3 37_PwrTax 51040" xfId="2930"/>
    <cellStyle name="40% - Accent3 38" xfId="2931"/>
    <cellStyle name="40% - Accent3 4" xfId="2932"/>
    <cellStyle name="40% - Accent3 4 2" xfId="2933"/>
    <cellStyle name="40% - Accent3 4 2 2" xfId="2934"/>
    <cellStyle name="40% - Accent3 4 3" xfId="2935"/>
    <cellStyle name="40% - Accent3 4 3 2" xfId="2936"/>
    <cellStyle name="40% - Accent3 4 3 3" xfId="2937"/>
    <cellStyle name="40% - Accent3 4 4" xfId="2938"/>
    <cellStyle name="40% - Accent3 4 4 2" xfId="2939"/>
    <cellStyle name="40% - Accent3 4 4 2 2" xfId="2940"/>
    <cellStyle name="40% - Accent3 4 4 2 3" xfId="2941"/>
    <cellStyle name="40% - Accent3 4 4 3" xfId="2942"/>
    <cellStyle name="40% - Accent3 4 4 4" xfId="2943"/>
    <cellStyle name="40% - Accent3 4 4 5" xfId="2944"/>
    <cellStyle name="40% - Accent3 4 5" xfId="2945"/>
    <cellStyle name="40% - Accent3 4 5 2" xfId="2946"/>
    <cellStyle name="40% - Accent3 4 5 3" xfId="2947"/>
    <cellStyle name="40% - Accent3 4 6" xfId="2948"/>
    <cellStyle name="40% - Accent3 4_PwrTax 51040" xfId="2949"/>
    <cellStyle name="40% - Accent3 5" xfId="2950"/>
    <cellStyle name="40% - Accent3 5 2" xfId="2951"/>
    <cellStyle name="40% - Accent3 5 3" xfId="2952"/>
    <cellStyle name="40% - Accent3 6" xfId="2953"/>
    <cellStyle name="40% - Accent3 6 2" xfId="2954"/>
    <cellStyle name="40% - Accent3 6 3" xfId="2955"/>
    <cellStyle name="40% - Accent3 7" xfId="2956"/>
    <cellStyle name="40% - Accent3 7 2" xfId="2957"/>
    <cellStyle name="40% - Accent3 7 3" xfId="2958"/>
    <cellStyle name="40% - Accent3 8" xfId="2959"/>
    <cellStyle name="40% - Accent3 8 2" xfId="2960"/>
    <cellStyle name="40% - Accent3 8 3" xfId="2961"/>
    <cellStyle name="40% - Accent3 9" xfId="2962"/>
    <cellStyle name="40% - Accent3 9 2" xfId="2963"/>
    <cellStyle name="40% - Accent3 9 3" xfId="2964"/>
    <cellStyle name="40% - Accent4" xfId="10" builtinId="43" customBuiltin="1"/>
    <cellStyle name="40% - Accent4 10" xfId="2965"/>
    <cellStyle name="40% - Accent4 10 2" xfId="2966"/>
    <cellStyle name="40% - Accent4 10 3" xfId="2967"/>
    <cellStyle name="40% - Accent4 11" xfId="2968"/>
    <cellStyle name="40% - Accent4 11 2" xfId="2969"/>
    <cellStyle name="40% - Accent4 11 3" xfId="2970"/>
    <cellStyle name="40% - Accent4 12" xfId="2971"/>
    <cellStyle name="40% - Accent4 12 2" xfId="2972"/>
    <cellStyle name="40% - Accent4 13" xfId="2973"/>
    <cellStyle name="40% - Accent4 13 2" xfId="2974"/>
    <cellStyle name="40% - Accent4 14" xfId="2975"/>
    <cellStyle name="40% - Accent4 14 2" xfId="2976"/>
    <cellStyle name="40% - Accent4 15" xfId="2977"/>
    <cellStyle name="40% - Accent4 15 2" xfId="2978"/>
    <cellStyle name="40% - Accent4 16" xfId="2979"/>
    <cellStyle name="40% - Accent4 16 2" xfId="2980"/>
    <cellStyle name="40% - Accent4 17" xfId="2981"/>
    <cellStyle name="40% - Accent4 17 2" xfId="2982"/>
    <cellStyle name="40% - Accent4 18" xfId="2983"/>
    <cellStyle name="40% - Accent4 18 2" xfId="2984"/>
    <cellStyle name="40% - Accent4 19" xfId="2985"/>
    <cellStyle name="40% - Accent4 19 2" xfId="2986"/>
    <cellStyle name="40% - Accent4 2" xfId="2987"/>
    <cellStyle name="40% - Accent4 2 2" xfId="2988"/>
    <cellStyle name="40% - Accent4 2 2 2" xfId="2989"/>
    <cellStyle name="40% - Accent4 2 2 2 2" xfId="2990"/>
    <cellStyle name="40% - Accent4 2 2 2 3" xfId="2991"/>
    <cellStyle name="40% - Accent4 2 2 3" xfId="2992"/>
    <cellStyle name="40% - Accent4 2 2 3 2" xfId="2993"/>
    <cellStyle name="40% - Accent4 2 2 4" xfId="2994"/>
    <cellStyle name="40% - Accent4 2 2 5" xfId="2995"/>
    <cellStyle name="40% - Accent4 2 2 6" xfId="2996"/>
    <cellStyle name="40% - Accent4 2 2_PwrTax 51040" xfId="2997"/>
    <cellStyle name="40% - Accent4 2 3" xfId="2998"/>
    <cellStyle name="40% - Accent4 2 3 10" xfId="2999"/>
    <cellStyle name="40% - Accent4 2 3 2" xfId="3000"/>
    <cellStyle name="40% - Accent4 2 3 2 2" xfId="3001"/>
    <cellStyle name="40% - Accent4 2 3 2 2 2" xfId="3002"/>
    <cellStyle name="40% - Accent4 2 3 2 2 2 2" xfId="3003"/>
    <cellStyle name="40% - Accent4 2 3 2 2 2 2 2" xfId="3004"/>
    <cellStyle name="40% - Accent4 2 3 2 2 2 2 3" xfId="3005"/>
    <cellStyle name="40% - Accent4 2 3 2 2 2 3" xfId="3006"/>
    <cellStyle name="40% - Accent4 2 3 2 2 2 4" xfId="3007"/>
    <cellStyle name="40% - Accent4 2 3 2 2 3" xfId="3008"/>
    <cellStyle name="40% - Accent4 2 3 2 2 3 2" xfId="3009"/>
    <cellStyle name="40% - Accent4 2 3 2 2 3 3" xfId="3010"/>
    <cellStyle name="40% - Accent4 2 3 2 2 4" xfId="3011"/>
    <cellStyle name="40% - Accent4 2 3 2 2 5" xfId="3012"/>
    <cellStyle name="40% - Accent4 2 3 2 3" xfId="3013"/>
    <cellStyle name="40% - Accent4 2 3 2 3 2" xfId="3014"/>
    <cellStyle name="40% - Accent4 2 3 2 3 2 2" xfId="3015"/>
    <cellStyle name="40% - Accent4 2 3 2 3 2 3" xfId="3016"/>
    <cellStyle name="40% - Accent4 2 3 2 3 3" xfId="3017"/>
    <cellStyle name="40% - Accent4 2 3 2 3 4" xfId="3018"/>
    <cellStyle name="40% - Accent4 2 3 2 4" xfId="3019"/>
    <cellStyle name="40% - Accent4 2 3 2 4 2" xfId="3020"/>
    <cellStyle name="40% - Accent4 2 3 2 4 3" xfId="3021"/>
    <cellStyle name="40% - Accent4 2 3 2 5" xfId="3022"/>
    <cellStyle name="40% - Accent4 2 3 2 6" xfId="3023"/>
    <cellStyle name="40% - Accent4 2 3 2 7" xfId="3024"/>
    <cellStyle name="40% - Accent4 2 3 3" xfId="3025"/>
    <cellStyle name="40% - Accent4 2 3 3 2" xfId="3026"/>
    <cellStyle name="40% - Accent4 2 3 3 2 2" xfId="3027"/>
    <cellStyle name="40% - Accent4 2 3 3 2 2 2" xfId="3028"/>
    <cellStyle name="40% - Accent4 2 3 3 2 2 3" xfId="3029"/>
    <cellStyle name="40% - Accent4 2 3 3 2 3" xfId="3030"/>
    <cellStyle name="40% - Accent4 2 3 3 2 4" xfId="3031"/>
    <cellStyle name="40% - Accent4 2 3 3 3" xfId="3032"/>
    <cellStyle name="40% - Accent4 2 3 3 3 2" xfId="3033"/>
    <cellStyle name="40% - Accent4 2 3 3 3 3" xfId="3034"/>
    <cellStyle name="40% - Accent4 2 3 3 4" xfId="3035"/>
    <cellStyle name="40% - Accent4 2 3 3 5" xfId="3036"/>
    <cellStyle name="40% - Accent4 2 3 3 6" xfId="3037"/>
    <cellStyle name="40% - Accent4 2 3 4" xfId="3038"/>
    <cellStyle name="40% - Accent4 2 3 4 2" xfId="3039"/>
    <cellStyle name="40% - Accent4 2 3 4 2 2" xfId="3040"/>
    <cellStyle name="40% - Accent4 2 3 4 2 3" xfId="3041"/>
    <cellStyle name="40% - Accent4 2 3 4 3" xfId="3042"/>
    <cellStyle name="40% - Accent4 2 3 4 4" xfId="3043"/>
    <cellStyle name="40% - Accent4 2 3 5" xfId="3044"/>
    <cellStyle name="40% - Accent4 2 3 5 2" xfId="3045"/>
    <cellStyle name="40% - Accent4 2 3 5 2 2" xfId="3046"/>
    <cellStyle name="40% - Accent4 2 3 5 2 3" xfId="3047"/>
    <cellStyle name="40% - Accent4 2 3 5 3" xfId="3048"/>
    <cellStyle name="40% - Accent4 2 3 5 4" xfId="3049"/>
    <cellStyle name="40% - Accent4 2 3 6" xfId="3050"/>
    <cellStyle name="40% - Accent4 2 3 6 2" xfId="3051"/>
    <cellStyle name="40% - Accent4 2 3 6 3" xfId="3052"/>
    <cellStyle name="40% - Accent4 2 3 7" xfId="3053"/>
    <cellStyle name="40% - Accent4 2 3 8" xfId="3054"/>
    <cellStyle name="40% - Accent4 2 3 9" xfId="3055"/>
    <cellStyle name="40% - Accent4 2 4" xfId="3056"/>
    <cellStyle name="40% - Accent4 2 4 2" xfId="3057"/>
    <cellStyle name="40% - Accent4 2 4 2 2" xfId="3058"/>
    <cellStyle name="40% - Accent4 2 4 2 3" xfId="3059"/>
    <cellStyle name="40% - Accent4 2 4 3" xfId="3060"/>
    <cellStyle name="40% - Accent4 2 4 4" xfId="3061"/>
    <cellStyle name="40% - Accent4 2 4 5" xfId="3062"/>
    <cellStyle name="40% - Accent4 2_PwrTax 51040" xfId="3063"/>
    <cellStyle name="40% - Accent4 20" xfId="3064"/>
    <cellStyle name="40% - Accent4 21" xfId="3065"/>
    <cellStyle name="40% - Accent4 22" xfId="3066"/>
    <cellStyle name="40% - Accent4 23" xfId="3067"/>
    <cellStyle name="40% - Accent4 24" xfId="3068"/>
    <cellStyle name="40% - Accent4 25" xfId="3069"/>
    <cellStyle name="40% - Accent4 26" xfId="3070"/>
    <cellStyle name="40% - Accent4 27" xfId="3071"/>
    <cellStyle name="40% - Accent4 28" xfId="3072"/>
    <cellStyle name="40% - Accent4 29" xfId="3073"/>
    <cellStyle name="40% - Accent4 3" xfId="3074"/>
    <cellStyle name="40% - Accent4 3 2" xfId="3075"/>
    <cellStyle name="40% - Accent4 3 3" xfId="3076"/>
    <cellStyle name="40% - Accent4 3 3 2" xfId="3077"/>
    <cellStyle name="40% - Accent4 3 3 2 2" xfId="3078"/>
    <cellStyle name="40% - Accent4 3 3 2 2 2" xfId="3079"/>
    <cellStyle name="40% - Accent4 3 3 2 2 2 2" xfId="3080"/>
    <cellStyle name="40% - Accent4 3 3 2 2 2 3" xfId="3081"/>
    <cellStyle name="40% - Accent4 3 3 2 2 3" xfId="3082"/>
    <cellStyle name="40% - Accent4 3 3 2 2 4" xfId="3083"/>
    <cellStyle name="40% - Accent4 3 3 2 3" xfId="3084"/>
    <cellStyle name="40% - Accent4 3 3 2 3 2" xfId="3085"/>
    <cellStyle name="40% - Accent4 3 3 2 3 3" xfId="3086"/>
    <cellStyle name="40% - Accent4 3 3 2 4" xfId="3087"/>
    <cellStyle name="40% - Accent4 3 3 2 5" xfId="3088"/>
    <cellStyle name="40% - Accent4 3 3 3" xfId="3089"/>
    <cellStyle name="40% - Accent4 3 3 3 2" xfId="3090"/>
    <cellStyle name="40% - Accent4 3 3 3 2 2" xfId="3091"/>
    <cellStyle name="40% - Accent4 3 3 3 2 3" xfId="3092"/>
    <cellStyle name="40% - Accent4 3 3 3 3" xfId="3093"/>
    <cellStyle name="40% - Accent4 3 3 3 4" xfId="3094"/>
    <cellStyle name="40% - Accent4 3 3 3 5" xfId="3095"/>
    <cellStyle name="40% - Accent4 3 3 4" xfId="3096"/>
    <cellStyle name="40% - Accent4 3 3 4 2" xfId="3097"/>
    <cellStyle name="40% - Accent4 3 3 4 2 2" xfId="3098"/>
    <cellStyle name="40% - Accent4 3 3 4 2 3" xfId="3099"/>
    <cellStyle name="40% - Accent4 3 3 4 3" xfId="3100"/>
    <cellStyle name="40% - Accent4 3 3 4 4" xfId="3101"/>
    <cellStyle name="40% - Accent4 3 3 5" xfId="3102"/>
    <cellStyle name="40% - Accent4 3 3 5 2" xfId="3103"/>
    <cellStyle name="40% - Accent4 3 3 5 3" xfId="3104"/>
    <cellStyle name="40% - Accent4 3 3 6" xfId="3105"/>
    <cellStyle name="40% - Accent4 3 3 7" xfId="3106"/>
    <cellStyle name="40% - Accent4 3 3 8" xfId="3107"/>
    <cellStyle name="40% - Accent4 3 4" xfId="3108"/>
    <cellStyle name="40% - Accent4 3 4 2" xfId="3109"/>
    <cellStyle name="40% - Accent4 3 4 2 2" xfId="3110"/>
    <cellStyle name="40% - Accent4 3 4 2 2 2" xfId="3111"/>
    <cellStyle name="40% - Accent4 3 4 2 2 3" xfId="3112"/>
    <cellStyle name="40% - Accent4 3 4 2 3" xfId="3113"/>
    <cellStyle name="40% - Accent4 3 4 2 4" xfId="3114"/>
    <cellStyle name="40% - Accent4 3 4 3" xfId="3115"/>
    <cellStyle name="40% - Accent4 3 4 3 2" xfId="3116"/>
    <cellStyle name="40% - Accent4 3 4 3 3" xfId="3117"/>
    <cellStyle name="40% - Accent4 3 4 4" xfId="3118"/>
    <cellStyle name="40% - Accent4 3 4 5" xfId="3119"/>
    <cellStyle name="40% - Accent4 3 4 6" xfId="3120"/>
    <cellStyle name="40% - Accent4 3 5" xfId="3121"/>
    <cellStyle name="40% - Accent4 3 5 2" xfId="3122"/>
    <cellStyle name="40% - Accent4 3 5 2 2" xfId="3123"/>
    <cellStyle name="40% - Accent4 3 5 2 3" xfId="3124"/>
    <cellStyle name="40% - Accent4 3 5 3" xfId="3125"/>
    <cellStyle name="40% - Accent4 3 5 4" xfId="3126"/>
    <cellStyle name="40% - Accent4 3 6" xfId="3127"/>
    <cellStyle name="40% - Accent4 3 6 2" xfId="3128"/>
    <cellStyle name="40% - Accent4 3 6 2 2" xfId="3129"/>
    <cellStyle name="40% - Accent4 3 6 2 3" xfId="3130"/>
    <cellStyle name="40% - Accent4 3 6 3" xfId="3131"/>
    <cellStyle name="40% - Accent4 3 6 4" xfId="3132"/>
    <cellStyle name="40% - Accent4 3 7" xfId="3133"/>
    <cellStyle name="40% - Accent4 3 7 2" xfId="3134"/>
    <cellStyle name="40% - Accent4 3 7 2 2" xfId="3135"/>
    <cellStyle name="40% - Accent4 3 7 2 3" xfId="3136"/>
    <cellStyle name="40% - Accent4 3 7 3" xfId="3137"/>
    <cellStyle name="40% - Accent4 3 7 4" xfId="3138"/>
    <cellStyle name="40% - Accent4 3 8" xfId="3139"/>
    <cellStyle name="40% - Accent4 3_PwrTax 51040" xfId="3140"/>
    <cellStyle name="40% - Accent4 30" xfId="3141"/>
    <cellStyle name="40% - Accent4 31" xfId="3142"/>
    <cellStyle name="40% - Accent4 32" xfId="3143"/>
    <cellStyle name="40% - Accent4 33" xfId="3144"/>
    <cellStyle name="40% - Accent4 34" xfId="3145"/>
    <cellStyle name="40% - Accent4 35" xfId="3146"/>
    <cellStyle name="40% - Accent4 36" xfId="3147"/>
    <cellStyle name="40% - Accent4 37" xfId="3148"/>
    <cellStyle name="40% - Accent4 37 2" xfId="3149"/>
    <cellStyle name="40% - Accent4 37 2 2" xfId="3150"/>
    <cellStyle name="40% - Accent4 37 3" xfId="3151"/>
    <cellStyle name="40% - Accent4 37 3 2" xfId="3152"/>
    <cellStyle name="40% - Accent4 37 4" xfId="3153"/>
    <cellStyle name="40% - Accent4 37_PwrTax 51040" xfId="3154"/>
    <cellStyle name="40% - Accent4 38" xfId="3155"/>
    <cellStyle name="40% - Accent4 4" xfId="3156"/>
    <cellStyle name="40% - Accent4 4 2" xfId="3157"/>
    <cellStyle name="40% - Accent4 4 2 2" xfId="3158"/>
    <cellStyle name="40% - Accent4 4 3" xfId="3159"/>
    <cellStyle name="40% - Accent4 4 3 2" xfId="3160"/>
    <cellStyle name="40% - Accent4 4 3 3" xfId="3161"/>
    <cellStyle name="40% - Accent4 4 4" xfId="3162"/>
    <cellStyle name="40% - Accent4 4 4 2" xfId="3163"/>
    <cellStyle name="40% - Accent4 4 4 2 2" xfId="3164"/>
    <cellStyle name="40% - Accent4 4 4 2 3" xfId="3165"/>
    <cellStyle name="40% - Accent4 4 4 3" xfId="3166"/>
    <cellStyle name="40% - Accent4 4 4 4" xfId="3167"/>
    <cellStyle name="40% - Accent4 4 4 5" xfId="3168"/>
    <cellStyle name="40% - Accent4 4 5" xfId="3169"/>
    <cellStyle name="40% - Accent4 4 5 2" xfId="3170"/>
    <cellStyle name="40% - Accent4 4 5 3" xfId="3171"/>
    <cellStyle name="40% - Accent4 4 6" xfId="3172"/>
    <cellStyle name="40% - Accent4 4_PwrTax 51040" xfId="3173"/>
    <cellStyle name="40% - Accent4 5" xfId="3174"/>
    <cellStyle name="40% - Accent4 5 2" xfId="3175"/>
    <cellStyle name="40% - Accent4 5 3" xfId="3176"/>
    <cellStyle name="40% - Accent4 6" xfId="3177"/>
    <cellStyle name="40% - Accent4 6 2" xfId="3178"/>
    <cellStyle name="40% - Accent4 6 3" xfId="3179"/>
    <cellStyle name="40% - Accent4 7" xfId="3180"/>
    <cellStyle name="40% - Accent4 7 2" xfId="3181"/>
    <cellStyle name="40% - Accent4 7 3" xfId="3182"/>
    <cellStyle name="40% - Accent4 8" xfId="3183"/>
    <cellStyle name="40% - Accent4 8 2" xfId="3184"/>
    <cellStyle name="40% - Accent4 8 3" xfId="3185"/>
    <cellStyle name="40% - Accent4 9" xfId="3186"/>
    <cellStyle name="40% - Accent4 9 2" xfId="3187"/>
    <cellStyle name="40% - Accent4 9 3" xfId="3188"/>
    <cellStyle name="40% - Accent5" xfId="11" builtinId="47" customBuiltin="1"/>
    <cellStyle name="40% - Accent5 10" xfId="3189"/>
    <cellStyle name="40% - Accent5 10 2" xfId="3190"/>
    <cellStyle name="40% - Accent5 10 3" xfId="3191"/>
    <cellStyle name="40% - Accent5 11" xfId="3192"/>
    <cellStyle name="40% - Accent5 11 2" xfId="3193"/>
    <cellStyle name="40% - Accent5 11 3" xfId="3194"/>
    <cellStyle name="40% - Accent5 12" xfId="3195"/>
    <cellStyle name="40% - Accent5 12 2" xfId="3196"/>
    <cellStyle name="40% - Accent5 13" xfId="3197"/>
    <cellStyle name="40% - Accent5 13 2" xfId="3198"/>
    <cellStyle name="40% - Accent5 14" xfId="3199"/>
    <cellStyle name="40% - Accent5 14 2" xfId="3200"/>
    <cellStyle name="40% - Accent5 15" xfId="3201"/>
    <cellStyle name="40% - Accent5 15 2" xfId="3202"/>
    <cellStyle name="40% - Accent5 16" xfId="3203"/>
    <cellStyle name="40% - Accent5 16 2" xfId="3204"/>
    <cellStyle name="40% - Accent5 17" xfId="3205"/>
    <cellStyle name="40% - Accent5 17 2" xfId="3206"/>
    <cellStyle name="40% - Accent5 18" xfId="3207"/>
    <cellStyle name="40% - Accent5 18 2" xfId="3208"/>
    <cellStyle name="40% - Accent5 19" xfId="3209"/>
    <cellStyle name="40% - Accent5 19 2" xfId="3210"/>
    <cellStyle name="40% - Accent5 2" xfId="3211"/>
    <cellStyle name="40% - Accent5 2 2" xfId="3212"/>
    <cellStyle name="40% - Accent5 2 2 2" xfId="3213"/>
    <cellStyle name="40% - Accent5 2 2 2 2" xfId="3214"/>
    <cellStyle name="40% - Accent5 2 2 2 3" xfId="3215"/>
    <cellStyle name="40% - Accent5 2 2 3" xfId="3216"/>
    <cellStyle name="40% - Accent5 2 2 3 2" xfId="3217"/>
    <cellStyle name="40% - Accent5 2 2 4" xfId="3218"/>
    <cellStyle name="40% - Accent5 2 2 5" xfId="3219"/>
    <cellStyle name="40% - Accent5 2 2 6" xfId="3220"/>
    <cellStyle name="40% - Accent5 2 2_PwrTax 51040" xfId="3221"/>
    <cellStyle name="40% - Accent5 2 3" xfId="3222"/>
    <cellStyle name="40% - Accent5 2 3 10" xfId="3223"/>
    <cellStyle name="40% - Accent5 2 3 2" xfId="3224"/>
    <cellStyle name="40% - Accent5 2 3 2 2" xfId="3225"/>
    <cellStyle name="40% - Accent5 2 3 2 2 2" xfId="3226"/>
    <cellStyle name="40% - Accent5 2 3 2 2 2 2" xfId="3227"/>
    <cellStyle name="40% - Accent5 2 3 2 2 2 2 2" xfId="3228"/>
    <cellStyle name="40% - Accent5 2 3 2 2 2 2 3" xfId="3229"/>
    <cellStyle name="40% - Accent5 2 3 2 2 2 3" xfId="3230"/>
    <cellStyle name="40% - Accent5 2 3 2 2 2 4" xfId="3231"/>
    <cellStyle name="40% - Accent5 2 3 2 2 3" xfId="3232"/>
    <cellStyle name="40% - Accent5 2 3 2 2 3 2" xfId="3233"/>
    <cellStyle name="40% - Accent5 2 3 2 2 3 3" xfId="3234"/>
    <cellStyle name="40% - Accent5 2 3 2 2 4" xfId="3235"/>
    <cellStyle name="40% - Accent5 2 3 2 2 5" xfId="3236"/>
    <cellStyle name="40% - Accent5 2 3 2 3" xfId="3237"/>
    <cellStyle name="40% - Accent5 2 3 2 3 2" xfId="3238"/>
    <cellStyle name="40% - Accent5 2 3 2 3 2 2" xfId="3239"/>
    <cellStyle name="40% - Accent5 2 3 2 3 2 3" xfId="3240"/>
    <cellStyle name="40% - Accent5 2 3 2 3 3" xfId="3241"/>
    <cellStyle name="40% - Accent5 2 3 2 3 4" xfId="3242"/>
    <cellStyle name="40% - Accent5 2 3 2 4" xfId="3243"/>
    <cellStyle name="40% - Accent5 2 3 2 4 2" xfId="3244"/>
    <cellStyle name="40% - Accent5 2 3 2 4 3" xfId="3245"/>
    <cellStyle name="40% - Accent5 2 3 2 5" xfId="3246"/>
    <cellStyle name="40% - Accent5 2 3 2 6" xfId="3247"/>
    <cellStyle name="40% - Accent5 2 3 2 7" xfId="3248"/>
    <cellStyle name="40% - Accent5 2 3 3" xfId="3249"/>
    <cellStyle name="40% - Accent5 2 3 3 2" xfId="3250"/>
    <cellStyle name="40% - Accent5 2 3 3 2 2" xfId="3251"/>
    <cellStyle name="40% - Accent5 2 3 3 2 2 2" xfId="3252"/>
    <cellStyle name="40% - Accent5 2 3 3 2 2 3" xfId="3253"/>
    <cellStyle name="40% - Accent5 2 3 3 2 3" xfId="3254"/>
    <cellStyle name="40% - Accent5 2 3 3 2 4" xfId="3255"/>
    <cellStyle name="40% - Accent5 2 3 3 3" xfId="3256"/>
    <cellStyle name="40% - Accent5 2 3 3 3 2" xfId="3257"/>
    <cellStyle name="40% - Accent5 2 3 3 3 3" xfId="3258"/>
    <cellStyle name="40% - Accent5 2 3 3 4" xfId="3259"/>
    <cellStyle name="40% - Accent5 2 3 3 5" xfId="3260"/>
    <cellStyle name="40% - Accent5 2 3 3 6" xfId="3261"/>
    <cellStyle name="40% - Accent5 2 3 4" xfId="3262"/>
    <cellStyle name="40% - Accent5 2 3 4 2" xfId="3263"/>
    <cellStyle name="40% - Accent5 2 3 4 2 2" xfId="3264"/>
    <cellStyle name="40% - Accent5 2 3 4 2 3" xfId="3265"/>
    <cellStyle name="40% - Accent5 2 3 4 3" xfId="3266"/>
    <cellStyle name="40% - Accent5 2 3 4 4" xfId="3267"/>
    <cellStyle name="40% - Accent5 2 3 5" xfId="3268"/>
    <cellStyle name="40% - Accent5 2 3 5 2" xfId="3269"/>
    <cellStyle name="40% - Accent5 2 3 5 2 2" xfId="3270"/>
    <cellStyle name="40% - Accent5 2 3 5 2 3" xfId="3271"/>
    <cellStyle name="40% - Accent5 2 3 5 3" xfId="3272"/>
    <cellStyle name="40% - Accent5 2 3 5 4" xfId="3273"/>
    <cellStyle name="40% - Accent5 2 3 6" xfId="3274"/>
    <cellStyle name="40% - Accent5 2 3 6 2" xfId="3275"/>
    <cellStyle name="40% - Accent5 2 3 6 3" xfId="3276"/>
    <cellStyle name="40% - Accent5 2 3 7" xfId="3277"/>
    <cellStyle name="40% - Accent5 2 3 8" xfId="3278"/>
    <cellStyle name="40% - Accent5 2 3 9" xfId="3279"/>
    <cellStyle name="40% - Accent5 2 4" xfId="3280"/>
    <cellStyle name="40% - Accent5 2 4 2" xfId="3281"/>
    <cellStyle name="40% - Accent5 2 4 2 2" xfId="3282"/>
    <cellStyle name="40% - Accent5 2 4 2 3" xfId="3283"/>
    <cellStyle name="40% - Accent5 2 4 3" xfId="3284"/>
    <cellStyle name="40% - Accent5 2 4 4" xfId="3285"/>
    <cellStyle name="40% - Accent5 2 4 5" xfId="3286"/>
    <cellStyle name="40% - Accent5 2_PwrTax 51040" xfId="3287"/>
    <cellStyle name="40% - Accent5 20" xfId="3288"/>
    <cellStyle name="40% - Accent5 21" xfId="3289"/>
    <cellStyle name="40% - Accent5 22" xfId="3290"/>
    <cellStyle name="40% - Accent5 23" xfId="3291"/>
    <cellStyle name="40% - Accent5 24" xfId="3292"/>
    <cellStyle name="40% - Accent5 25" xfId="3293"/>
    <cellStyle name="40% - Accent5 26" xfId="3294"/>
    <cellStyle name="40% - Accent5 27" xfId="3295"/>
    <cellStyle name="40% - Accent5 28" xfId="3296"/>
    <cellStyle name="40% - Accent5 29" xfId="3297"/>
    <cellStyle name="40% - Accent5 3" xfId="3298"/>
    <cellStyle name="40% - Accent5 3 2" xfId="3299"/>
    <cellStyle name="40% - Accent5 3 3" xfId="3300"/>
    <cellStyle name="40% - Accent5 3 3 2" xfId="3301"/>
    <cellStyle name="40% - Accent5 3 3 2 2" xfId="3302"/>
    <cellStyle name="40% - Accent5 3 3 2 2 2" xfId="3303"/>
    <cellStyle name="40% - Accent5 3 3 2 2 2 2" xfId="3304"/>
    <cellStyle name="40% - Accent5 3 3 2 2 2 3" xfId="3305"/>
    <cellStyle name="40% - Accent5 3 3 2 2 3" xfId="3306"/>
    <cellStyle name="40% - Accent5 3 3 2 2 4" xfId="3307"/>
    <cellStyle name="40% - Accent5 3 3 2 3" xfId="3308"/>
    <cellStyle name="40% - Accent5 3 3 2 3 2" xfId="3309"/>
    <cellStyle name="40% - Accent5 3 3 2 3 3" xfId="3310"/>
    <cellStyle name="40% - Accent5 3 3 2 4" xfId="3311"/>
    <cellStyle name="40% - Accent5 3 3 2 5" xfId="3312"/>
    <cellStyle name="40% - Accent5 3 3 3" xfId="3313"/>
    <cellStyle name="40% - Accent5 3 3 3 2" xfId="3314"/>
    <cellStyle name="40% - Accent5 3 3 3 2 2" xfId="3315"/>
    <cellStyle name="40% - Accent5 3 3 3 2 3" xfId="3316"/>
    <cellStyle name="40% - Accent5 3 3 3 3" xfId="3317"/>
    <cellStyle name="40% - Accent5 3 3 3 4" xfId="3318"/>
    <cellStyle name="40% - Accent5 3 3 3 5" xfId="3319"/>
    <cellStyle name="40% - Accent5 3 3 4" xfId="3320"/>
    <cellStyle name="40% - Accent5 3 3 4 2" xfId="3321"/>
    <cellStyle name="40% - Accent5 3 3 4 2 2" xfId="3322"/>
    <cellStyle name="40% - Accent5 3 3 4 2 3" xfId="3323"/>
    <cellStyle name="40% - Accent5 3 3 4 3" xfId="3324"/>
    <cellStyle name="40% - Accent5 3 3 4 4" xfId="3325"/>
    <cellStyle name="40% - Accent5 3 3 5" xfId="3326"/>
    <cellStyle name="40% - Accent5 3 3 5 2" xfId="3327"/>
    <cellStyle name="40% - Accent5 3 3 5 3" xfId="3328"/>
    <cellStyle name="40% - Accent5 3 3 6" xfId="3329"/>
    <cellStyle name="40% - Accent5 3 3 7" xfId="3330"/>
    <cellStyle name="40% - Accent5 3 3 8" xfId="3331"/>
    <cellStyle name="40% - Accent5 3 4" xfId="3332"/>
    <cellStyle name="40% - Accent5 3 4 2" xfId="3333"/>
    <cellStyle name="40% - Accent5 3 4 2 2" xfId="3334"/>
    <cellStyle name="40% - Accent5 3 4 2 2 2" xfId="3335"/>
    <cellStyle name="40% - Accent5 3 4 2 2 3" xfId="3336"/>
    <cellStyle name="40% - Accent5 3 4 2 3" xfId="3337"/>
    <cellStyle name="40% - Accent5 3 4 2 4" xfId="3338"/>
    <cellStyle name="40% - Accent5 3 4 3" xfId="3339"/>
    <cellStyle name="40% - Accent5 3 4 3 2" xfId="3340"/>
    <cellStyle name="40% - Accent5 3 4 3 3" xfId="3341"/>
    <cellStyle name="40% - Accent5 3 4 4" xfId="3342"/>
    <cellStyle name="40% - Accent5 3 4 5" xfId="3343"/>
    <cellStyle name="40% - Accent5 3 4 6" xfId="3344"/>
    <cellStyle name="40% - Accent5 3 5" xfId="3345"/>
    <cellStyle name="40% - Accent5 3 5 2" xfId="3346"/>
    <cellStyle name="40% - Accent5 3 5 2 2" xfId="3347"/>
    <cellStyle name="40% - Accent5 3 5 2 3" xfId="3348"/>
    <cellStyle name="40% - Accent5 3 5 3" xfId="3349"/>
    <cellStyle name="40% - Accent5 3 5 4" xfId="3350"/>
    <cellStyle name="40% - Accent5 3 6" xfId="3351"/>
    <cellStyle name="40% - Accent5 3 6 2" xfId="3352"/>
    <cellStyle name="40% - Accent5 3 6 2 2" xfId="3353"/>
    <cellStyle name="40% - Accent5 3 6 2 3" xfId="3354"/>
    <cellStyle name="40% - Accent5 3 6 3" xfId="3355"/>
    <cellStyle name="40% - Accent5 3 6 4" xfId="3356"/>
    <cellStyle name="40% - Accent5 3 7" xfId="3357"/>
    <cellStyle name="40% - Accent5 3 7 2" xfId="3358"/>
    <cellStyle name="40% - Accent5 3 7 2 2" xfId="3359"/>
    <cellStyle name="40% - Accent5 3 7 2 3" xfId="3360"/>
    <cellStyle name="40% - Accent5 3 7 3" xfId="3361"/>
    <cellStyle name="40% - Accent5 3 7 4" xfId="3362"/>
    <cellStyle name="40% - Accent5 3 8" xfId="3363"/>
    <cellStyle name="40% - Accent5 3_PwrTax 51040" xfId="3364"/>
    <cellStyle name="40% - Accent5 30" xfId="3365"/>
    <cellStyle name="40% - Accent5 31" xfId="3366"/>
    <cellStyle name="40% - Accent5 32" xfId="3367"/>
    <cellStyle name="40% - Accent5 33" xfId="3368"/>
    <cellStyle name="40% - Accent5 34" xfId="3369"/>
    <cellStyle name="40% - Accent5 35" xfId="3370"/>
    <cellStyle name="40% - Accent5 36" xfId="3371"/>
    <cellStyle name="40% - Accent5 37" xfId="3372"/>
    <cellStyle name="40% - Accent5 37 2" xfId="3373"/>
    <cellStyle name="40% - Accent5 37 2 2" xfId="3374"/>
    <cellStyle name="40% - Accent5 37 3" xfId="3375"/>
    <cellStyle name="40% - Accent5 37 3 2" xfId="3376"/>
    <cellStyle name="40% - Accent5 37 4" xfId="3377"/>
    <cellStyle name="40% - Accent5 37_PwrTax 51040" xfId="3378"/>
    <cellStyle name="40% - Accent5 38" xfId="3379"/>
    <cellStyle name="40% - Accent5 4" xfId="3380"/>
    <cellStyle name="40% - Accent5 4 2" xfId="3381"/>
    <cellStyle name="40% - Accent5 4 2 2" xfId="3382"/>
    <cellStyle name="40% - Accent5 4 3" xfId="3383"/>
    <cellStyle name="40% - Accent5 4 3 2" xfId="3384"/>
    <cellStyle name="40% - Accent5 4 3 3" xfId="3385"/>
    <cellStyle name="40% - Accent5 4 4" xfId="3386"/>
    <cellStyle name="40% - Accent5 4 4 2" xfId="3387"/>
    <cellStyle name="40% - Accent5 4 4 2 2" xfId="3388"/>
    <cellStyle name="40% - Accent5 4 4 2 3" xfId="3389"/>
    <cellStyle name="40% - Accent5 4 4 3" xfId="3390"/>
    <cellStyle name="40% - Accent5 4 4 4" xfId="3391"/>
    <cellStyle name="40% - Accent5 4 4 5" xfId="3392"/>
    <cellStyle name="40% - Accent5 4 5" xfId="3393"/>
    <cellStyle name="40% - Accent5 4 5 2" xfId="3394"/>
    <cellStyle name="40% - Accent5 4 5 3" xfId="3395"/>
    <cellStyle name="40% - Accent5 4 6" xfId="3396"/>
    <cellStyle name="40% - Accent5 4_PwrTax 51040" xfId="3397"/>
    <cellStyle name="40% - Accent5 5" xfId="3398"/>
    <cellStyle name="40% - Accent5 5 2" xfId="3399"/>
    <cellStyle name="40% - Accent5 5 3" xfId="3400"/>
    <cellStyle name="40% - Accent5 6" xfId="3401"/>
    <cellStyle name="40% - Accent5 6 2" xfId="3402"/>
    <cellStyle name="40% - Accent5 6 3" xfId="3403"/>
    <cellStyle name="40% - Accent5 7" xfId="3404"/>
    <cellStyle name="40% - Accent5 7 2" xfId="3405"/>
    <cellStyle name="40% - Accent5 7 3" xfId="3406"/>
    <cellStyle name="40% - Accent5 8" xfId="3407"/>
    <cellStyle name="40% - Accent5 8 2" xfId="3408"/>
    <cellStyle name="40% - Accent5 8 3" xfId="3409"/>
    <cellStyle name="40% - Accent5 9" xfId="3410"/>
    <cellStyle name="40% - Accent5 9 2" xfId="3411"/>
    <cellStyle name="40% - Accent5 9 3" xfId="3412"/>
    <cellStyle name="40% - Accent6" xfId="12" builtinId="51" customBuiltin="1"/>
    <cellStyle name="40% - Accent6 10" xfId="3413"/>
    <cellStyle name="40% - Accent6 10 2" xfId="3414"/>
    <cellStyle name="40% - Accent6 10 3" xfId="3415"/>
    <cellStyle name="40% - Accent6 11" xfId="3416"/>
    <cellStyle name="40% - Accent6 11 2" xfId="3417"/>
    <cellStyle name="40% - Accent6 11 3" xfId="3418"/>
    <cellStyle name="40% - Accent6 12" xfId="3419"/>
    <cellStyle name="40% - Accent6 12 2" xfId="3420"/>
    <cellStyle name="40% - Accent6 13" xfId="3421"/>
    <cellStyle name="40% - Accent6 13 2" xfId="3422"/>
    <cellStyle name="40% - Accent6 14" xfId="3423"/>
    <cellStyle name="40% - Accent6 14 2" xfId="3424"/>
    <cellStyle name="40% - Accent6 15" xfId="3425"/>
    <cellStyle name="40% - Accent6 15 2" xfId="3426"/>
    <cellStyle name="40% - Accent6 16" xfId="3427"/>
    <cellStyle name="40% - Accent6 16 2" xfId="3428"/>
    <cellStyle name="40% - Accent6 17" xfId="3429"/>
    <cellStyle name="40% - Accent6 17 2" xfId="3430"/>
    <cellStyle name="40% - Accent6 18" xfId="3431"/>
    <cellStyle name="40% - Accent6 18 2" xfId="3432"/>
    <cellStyle name="40% - Accent6 19" xfId="3433"/>
    <cellStyle name="40% - Accent6 19 2" xfId="3434"/>
    <cellStyle name="40% - Accent6 2" xfId="3435"/>
    <cellStyle name="40% - Accent6 2 2" xfId="3436"/>
    <cellStyle name="40% - Accent6 2 2 2" xfId="3437"/>
    <cellStyle name="40% - Accent6 2 2 2 2" xfId="3438"/>
    <cellStyle name="40% - Accent6 2 2 2 3" xfId="3439"/>
    <cellStyle name="40% - Accent6 2 2 3" xfId="3440"/>
    <cellStyle name="40% - Accent6 2 2 3 2" xfId="3441"/>
    <cellStyle name="40% - Accent6 2 2 4" xfId="3442"/>
    <cellStyle name="40% - Accent6 2 2 5" xfId="3443"/>
    <cellStyle name="40% - Accent6 2 2 6" xfId="3444"/>
    <cellStyle name="40% - Accent6 2 2_PwrTax 51040" xfId="3445"/>
    <cellStyle name="40% - Accent6 2 3" xfId="3446"/>
    <cellStyle name="40% - Accent6 2 3 10" xfId="3447"/>
    <cellStyle name="40% - Accent6 2 3 2" xfId="3448"/>
    <cellStyle name="40% - Accent6 2 3 2 2" xfId="3449"/>
    <cellStyle name="40% - Accent6 2 3 2 2 2" xfId="3450"/>
    <cellStyle name="40% - Accent6 2 3 2 2 2 2" xfId="3451"/>
    <cellStyle name="40% - Accent6 2 3 2 2 2 2 2" xfId="3452"/>
    <cellStyle name="40% - Accent6 2 3 2 2 2 2 3" xfId="3453"/>
    <cellStyle name="40% - Accent6 2 3 2 2 2 3" xfId="3454"/>
    <cellStyle name="40% - Accent6 2 3 2 2 2 4" xfId="3455"/>
    <cellStyle name="40% - Accent6 2 3 2 2 3" xfId="3456"/>
    <cellStyle name="40% - Accent6 2 3 2 2 3 2" xfId="3457"/>
    <cellStyle name="40% - Accent6 2 3 2 2 3 3" xfId="3458"/>
    <cellStyle name="40% - Accent6 2 3 2 2 4" xfId="3459"/>
    <cellStyle name="40% - Accent6 2 3 2 2 5" xfId="3460"/>
    <cellStyle name="40% - Accent6 2 3 2 3" xfId="3461"/>
    <cellStyle name="40% - Accent6 2 3 2 3 2" xfId="3462"/>
    <cellStyle name="40% - Accent6 2 3 2 3 2 2" xfId="3463"/>
    <cellStyle name="40% - Accent6 2 3 2 3 2 3" xfId="3464"/>
    <cellStyle name="40% - Accent6 2 3 2 3 3" xfId="3465"/>
    <cellStyle name="40% - Accent6 2 3 2 3 4" xfId="3466"/>
    <cellStyle name="40% - Accent6 2 3 2 4" xfId="3467"/>
    <cellStyle name="40% - Accent6 2 3 2 4 2" xfId="3468"/>
    <cellStyle name="40% - Accent6 2 3 2 4 3" xfId="3469"/>
    <cellStyle name="40% - Accent6 2 3 2 5" xfId="3470"/>
    <cellStyle name="40% - Accent6 2 3 2 6" xfId="3471"/>
    <cellStyle name="40% - Accent6 2 3 2 7" xfId="3472"/>
    <cellStyle name="40% - Accent6 2 3 3" xfId="3473"/>
    <cellStyle name="40% - Accent6 2 3 3 2" xfId="3474"/>
    <cellStyle name="40% - Accent6 2 3 3 2 2" xfId="3475"/>
    <cellStyle name="40% - Accent6 2 3 3 2 2 2" xfId="3476"/>
    <cellStyle name="40% - Accent6 2 3 3 2 2 3" xfId="3477"/>
    <cellStyle name="40% - Accent6 2 3 3 2 3" xfId="3478"/>
    <cellStyle name="40% - Accent6 2 3 3 2 4" xfId="3479"/>
    <cellStyle name="40% - Accent6 2 3 3 3" xfId="3480"/>
    <cellStyle name="40% - Accent6 2 3 3 3 2" xfId="3481"/>
    <cellStyle name="40% - Accent6 2 3 3 3 3" xfId="3482"/>
    <cellStyle name="40% - Accent6 2 3 3 4" xfId="3483"/>
    <cellStyle name="40% - Accent6 2 3 3 5" xfId="3484"/>
    <cellStyle name="40% - Accent6 2 3 3 6" xfId="3485"/>
    <cellStyle name="40% - Accent6 2 3 4" xfId="3486"/>
    <cellStyle name="40% - Accent6 2 3 4 2" xfId="3487"/>
    <cellStyle name="40% - Accent6 2 3 4 2 2" xfId="3488"/>
    <cellStyle name="40% - Accent6 2 3 4 2 3" xfId="3489"/>
    <cellStyle name="40% - Accent6 2 3 4 3" xfId="3490"/>
    <cellStyle name="40% - Accent6 2 3 4 4" xfId="3491"/>
    <cellStyle name="40% - Accent6 2 3 5" xfId="3492"/>
    <cellStyle name="40% - Accent6 2 3 5 2" xfId="3493"/>
    <cellStyle name="40% - Accent6 2 3 5 2 2" xfId="3494"/>
    <cellStyle name="40% - Accent6 2 3 5 2 3" xfId="3495"/>
    <cellStyle name="40% - Accent6 2 3 5 3" xfId="3496"/>
    <cellStyle name="40% - Accent6 2 3 5 4" xfId="3497"/>
    <cellStyle name="40% - Accent6 2 3 6" xfId="3498"/>
    <cellStyle name="40% - Accent6 2 3 6 2" xfId="3499"/>
    <cellStyle name="40% - Accent6 2 3 6 3" xfId="3500"/>
    <cellStyle name="40% - Accent6 2 3 7" xfId="3501"/>
    <cellStyle name="40% - Accent6 2 3 8" xfId="3502"/>
    <cellStyle name="40% - Accent6 2 3 9" xfId="3503"/>
    <cellStyle name="40% - Accent6 2 4" xfId="3504"/>
    <cellStyle name="40% - Accent6 2 4 2" xfId="3505"/>
    <cellStyle name="40% - Accent6 2 4 2 2" xfId="3506"/>
    <cellStyle name="40% - Accent6 2 4 2 3" xfId="3507"/>
    <cellStyle name="40% - Accent6 2 4 3" xfId="3508"/>
    <cellStyle name="40% - Accent6 2 4 4" xfId="3509"/>
    <cellStyle name="40% - Accent6 2 4 5" xfId="3510"/>
    <cellStyle name="40% - Accent6 2_PwrTax 51040" xfId="3511"/>
    <cellStyle name="40% - Accent6 20" xfId="3512"/>
    <cellStyle name="40% - Accent6 21" xfId="3513"/>
    <cellStyle name="40% - Accent6 22" xfId="3514"/>
    <cellStyle name="40% - Accent6 23" xfId="3515"/>
    <cellStyle name="40% - Accent6 24" xfId="3516"/>
    <cellStyle name="40% - Accent6 25" xfId="3517"/>
    <cellStyle name="40% - Accent6 26" xfId="3518"/>
    <cellStyle name="40% - Accent6 27" xfId="3519"/>
    <cellStyle name="40% - Accent6 28" xfId="3520"/>
    <cellStyle name="40% - Accent6 29" xfId="3521"/>
    <cellStyle name="40% - Accent6 3" xfId="3522"/>
    <cellStyle name="40% - Accent6 3 2" xfId="3523"/>
    <cellStyle name="40% - Accent6 3 3" xfId="3524"/>
    <cellStyle name="40% - Accent6 3 3 2" xfId="3525"/>
    <cellStyle name="40% - Accent6 3 3 2 2" xfId="3526"/>
    <cellStyle name="40% - Accent6 3 3 2 2 2" xfId="3527"/>
    <cellStyle name="40% - Accent6 3 3 2 2 2 2" xfId="3528"/>
    <cellStyle name="40% - Accent6 3 3 2 2 2 3" xfId="3529"/>
    <cellStyle name="40% - Accent6 3 3 2 2 3" xfId="3530"/>
    <cellStyle name="40% - Accent6 3 3 2 2 4" xfId="3531"/>
    <cellStyle name="40% - Accent6 3 3 2 3" xfId="3532"/>
    <cellStyle name="40% - Accent6 3 3 2 3 2" xfId="3533"/>
    <cellStyle name="40% - Accent6 3 3 2 3 3" xfId="3534"/>
    <cellStyle name="40% - Accent6 3 3 2 4" xfId="3535"/>
    <cellStyle name="40% - Accent6 3 3 2 5" xfId="3536"/>
    <cellStyle name="40% - Accent6 3 3 3" xfId="3537"/>
    <cellStyle name="40% - Accent6 3 3 3 2" xfId="3538"/>
    <cellStyle name="40% - Accent6 3 3 3 2 2" xfId="3539"/>
    <cellStyle name="40% - Accent6 3 3 3 2 3" xfId="3540"/>
    <cellStyle name="40% - Accent6 3 3 3 3" xfId="3541"/>
    <cellStyle name="40% - Accent6 3 3 3 4" xfId="3542"/>
    <cellStyle name="40% - Accent6 3 3 3 5" xfId="3543"/>
    <cellStyle name="40% - Accent6 3 3 4" xfId="3544"/>
    <cellStyle name="40% - Accent6 3 3 4 2" xfId="3545"/>
    <cellStyle name="40% - Accent6 3 3 4 2 2" xfId="3546"/>
    <cellStyle name="40% - Accent6 3 3 4 2 3" xfId="3547"/>
    <cellStyle name="40% - Accent6 3 3 4 3" xfId="3548"/>
    <cellStyle name="40% - Accent6 3 3 4 4" xfId="3549"/>
    <cellStyle name="40% - Accent6 3 3 5" xfId="3550"/>
    <cellStyle name="40% - Accent6 3 3 5 2" xfId="3551"/>
    <cellStyle name="40% - Accent6 3 3 5 3" xfId="3552"/>
    <cellStyle name="40% - Accent6 3 3 6" xfId="3553"/>
    <cellStyle name="40% - Accent6 3 3 7" xfId="3554"/>
    <cellStyle name="40% - Accent6 3 3 8" xfId="3555"/>
    <cellStyle name="40% - Accent6 3 4" xfId="3556"/>
    <cellStyle name="40% - Accent6 3 4 2" xfId="3557"/>
    <cellStyle name="40% - Accent6 3 4 2 2" xfId="3558"/>
    <cellStyle name="40% - Accent6 3 4 2 2 2" xfId="3559"/>
    <cellStyle name="40% - Accent6 3 4 2 2 3" xfId="3560"/>
    <cellStyle name="40% - Accent6 3 4 2 3" xfId="3561"/>
    <cellStyle name="40% - Accent6 3 4 2 4" xfId="3562"/>
    <cellStyle name="40% - Accent6 3 4 3" xfId="3563"/>
    <cellStyle name="40% - Accent6 3 4 3 2" xfId="3564"/>
    <cellStyle name="40% - Accent6 3 4 3 3" xfId="3565"/>
    <cellStyle name="40% - Accent6 3 4 4" xfId="3566"/>
    <cellStyle name="40% - Accent6 3 4 5" xfId="3567"/>
    <cellStyle name="40% - Accent6 3 4 6" xfId="3568"/>
    <cellStyle name="40% - Accent6 3 5" xfId="3569"/>
    <cellStyle name="40% - Accent6 3 5 2" xfId="3570"/>
    <cellStyle name="40% - Accent6 3 5 2 2" xfId="3571"/>
    <cellStyle name="40% - Accent6 3 5 2 3" xfId="3572"/>
    <cellStyle name="40% - Accent6 3 5 3" xfId="3573"/>
    <cellStyle name="40% - Accent6 3 5 4" xfId="3574"/>
    <cellStyle name="40% - Accent6 3 6" xfId="3575"/>
    <cellStyle name="40% - Accent6 3 6 2" xfId="3576"/>
    <cellStyle name="40% - Accent6 3 6 2 2" xfId="3577"/>
    <cellStyle name="40% - Accent6 3 6 2 3" xfId="3578"/>
    <cellStyle name="40% - Accent6 3 6 3" xfId="3579"/>
    <cellStyle name="40% - Accent6 3 6 4" xfId="3580"/>
    <cellStyle name="40% - Accent6 3 7" xfId="3581"/>
    <cellStyle name="40% - Accent6 3 7 2" xfId="3582"/>
    <cellStyle name="40% - Accent6 3 7 2 2" xfId="3583"/>
    <cellStyle name="40% - Accent6 3 7 2 3" xfId="3584"/>
    <cellStyle name="40% - Accent6 3 7 3" xfId="3585"/>
    <cellStyle name="40% - Accent6 3 7 4" xfId="3586"/>
    <cellStyle name="40% - Accent6 3 8" xfId="3587"/>
    <cellStyle name="40% - Accent6 3_PwrTax 51040" xfId="3588"/>
    <cellStyle name="40% - Accent6 30" xfId="3589"/>
    <cellStyle name="40% - Accent6 31" xfId="3590"/>
    <cellStyle name="40% - Accent6 32" xfId="3591"/>
    <cellStyle name="40% - Accent6 33" xfId="3592"/>
    <cellStyle name="40% - Accent6 34" xfId="3593"/>
    <cellStyle name="40% - Accent6 35" xfId="3594"/>
    <cellStyle name="40% - Accent6 36" xfId="3595"/>
    <cellStyle name="40% - Accent6 37" xfId="3596"/>
    <cellStyle name="40% - Accent6 37 2" xfId="3597"/>
    <cellStyle name="40% - Accent6 37 2 2" xfId="3598"/>
    <cellStyle name="40% - Accent6 37 3" xfId="3599"/>
    <cellStyle name="40% - Accent6 37 3 2" xfId="3600"/>
    <cellStyle name="40% - Accent6 37 4" xfId="3601"/>
    <cellStyle name="40% - Accent6 37_PwrTax 51040" xfId="3602"/>
    <cellStyle name="40% - Accent6 38" xfId="3603"/>
    <cellStyle name="40% - Accent6 4" xfId="3604"/>
    <cellStyle name="40% - Accent6 4 2" xfId="3605"/>
    <cellStyle name="40% - Accent6 4 2 2" xfId="3606"/>
    <cellStyle name="40% - Accent6 4 3" xfId="3607"/>
    <cellStyle name="40% - Accent6 4 3 2" xfId="3608"/>
    <cellStyle name="40% - Accent6 4 3 3" xfId="3609"/>
    <cellStyle name="40% - Accent6 4 4" xfId="3610"/>
    <cellStyle name="40% - Accent6 4 4 2" xfId="3611"/>
    <cellStyle name="40% - Accent6 4 4 2 2" xfId="3612"/>
    <cellStyle name="40% - Accent6 4 4 2 3" xfId="3613"/>
    <cellStyle name="40% - Accent6 4 4 3" xfId="3614"/>
    <cellStyle name="40% - Accent6 4 4 4" xfId="3615"/>
    <cellStyle name="40% - Accent6 4 4 5" xfId="3616"/>
    <cellStyle name="40% - Accent6 4 5" xfId="3617"/>
    <cellStyle name="40% - Accent6 4 5 2" xfId="3618"/>
    <cellStyle name="40% - Accent6 4 5 3" xfId="3619"/>
    <cellStyle name="40% - Accent6 4 6" xfId="3620"/>
    <cellStyle name="40% - Accent6 4_PwrTax 51040" xfId="3621"/>
    <cellStyle name="40% - Accent6 5" xfId="3622"/>
    <cellStyle name="40% - Accent6 5 2" xfId="3623"/>
    <cellStyle name="40% - Accent6 5 3" xfId="3624"/>
    <cellStyle name="40% - Accent6 6" xfId="3625"/>
    <cellStyle name="40% - Accent6 6 2" xfId="3626"/>
    <cellStyle name="40% - Accent6 6 3" xfId="3627"/>
    <cellStyle name="40% - Accent6 7" xfId="3628"/>
    <cellStyle name="40% - Accent6 7 2" xfId="3629"/>
    <cellStyle name="40% - Accent6 7 3" xfId="3630"/>
    <cellStyle name="40% - Accent6 8" xfId="3631"/>
    <cellStyle name="40% - Accent6 8 2" xfId="3632"/>
    <cellStyle name="40% - Accent6 8 3" xfId="3633"/>
    <cellStyle name="40% - Accent6 9" xfId="3634"/>
    <cellStyle name="40% - Accent6 9 2" xfId="3635"/>
    <cellStyle name="40% - Accent6 9 3" xfId="3636"/>
    <cellStyle name="60% - Accent1" xfId="13" builtinId="32" customBuiltin="1"/>
    <cellStyle name="60% - Accent1 10" xfId="3637"/>
    <cellStyle name="60% - Accent1 10 2" xfId="3638"/>
    <cellStyle name="60% - Accent1 10 3" xfId="3639"/>
    <cellStyle name="60% - Accent1 11" xfId="3640"/>
    <cellStyle name="60% - Accent1 11 2" xfId="3641"/>
    <cellStyle name="60% - Accent1 11 3" xfId="3642"/>
    <cellStyle name="60% - Accent1 12" xfId="3643"/>
    <cellStyle name="60% - Accent1 12 2" xfId="3644"/>
    <cellStyle name="60% - Accent1 13" xfId="3645"/>
    <cellStyle name="60% - Accent1 13 2" xfId="3646"/>
    <cellStyle name="60% - Accent1 14" xfId="3647"/>
    <cellStyle name="60% - Accent1 14 2" xfId="3648"/>
    <cellStyle name="60% - Accent1 15" xfId="3649"/>
    <cellStyle name="60% - Accent1 15 2" xfId="3650"/>
    <cellStyle name="60% - Accent1 16" xfId="3651"/>
    <cellStyle name="60% - Accent1 16 2" xfId="3652"/>
    <cellStyle name="60% - Accent1 17" xfId="3653"/>
    <cellStyle name="60% - Accent1 17 2" xfId="3654"/>
    <cellStyle name="60% - Accent1 18" xfId="3655"/>
    <cellStyle name="60% - Accent1 18 2" xfId="3656"/>
    <cellStyle name="60% - Accent1 19" xfId="3657"/>
    <cellStyle name="60% - Accent1 19 2" xfId="3658"/>
    <cellStyle name="60% - Accent1 2" xfId="3659"/>
    <cellStyle name="60% - Accent1 2 2" xfId="3660"/>
    <cellStyle name="60% - Accent1 2 3" xfId="3661"/>
    <cellStyle name="60% - Accent1 2 3 2" xfId="3662"/>
    <cellStyle name="60% - Accent1 2 3 3" xfId="3663"/>
    <cellStyle name="60% - Accent1 2_PwrTax 51040" xfId="3664"/>
    <cellStyle name="60% - Accent1 20" xfId="3665"/>
    <cellStyle name="60% - Accent1 21" xfId="3666"/>
    <cellStyle name="60% - Accent1 22" xfId="3667"/>
    <cellStyle name="60% - Accent1 23" xfId="3668"/>
    <cellStyle name="60% - Accent1 24" xfId="3669"/>
    <cellStyle name="60% - Accent1 25" xfId="3670"/>
    <cellStyle name="60% - Accent1 26" xfId="3671"/>
    <cellStyle name="60% - Accent1 27" xfId="3672"/>
    <cellStyle name="60% - Accent1 28" xfId="3673"/>
    <cellStyle name="60% - Accent1 29" xfId="3674"/>
    <cellStyle name="60% - Accent1 3" xfId="3675"/>
    <cellStyle name="60% - Accent1 3 2" xfId="3676"/>
    <cellStyle name="60% - Accent1 3 3" xfId="3677"/>
    <cellStyle name="60% - Accent1 3 3 2" xfId="3678"/>
    <cellStyle name="60% - Accent1 3 3 3" xfId="3679"/>
    <cellStyle name="60% - Accent1 30" xfId="3680"/>
    <cellStyle name="60% - Accent1 31" xfId="3681"/>
    <cellStyle name="60% - Accent1 32" xfId="3682"/>
    <cellStyle name="60% - Accent1 33" xfId="3683"/>
    <cellStyle name="60% - Accent1 34" xfId="3684"/>
    <cellStyle name="60% - Accent1 35" xfId="3685"/>
    <cellStyle name="60% - Accent1 36" xfId="3686"/>
    <cellStyle name="60% - Accent1 4" xfId="3687"/>
    <cellStyle name="60% - Accent1 4 2" xfId="3688"/>
    <cellStyle name="60% - Accent1 4 3" xfId="3689"/>
    <cellStyle name="60% - Accent1 5" xfId="3690"/>
    <cellStyle name="60% - Accent1 5 2" xfId="3691"/>
    <cellStyle name="60% - Accent1 5 3" xfId="3692"/>
    <cellStyle name="60% - Accent1 6" xfId="3693"/>
    <cellStyle name="60% - Accent1 6 2" xfId="3694"/>
    <cellStyle name="60% - Accent1 6 3" xfId="3695"/>
    <cellStyle name="60% - Accent1 7" xfId="3696"/>
    <cellStyle name="60% - Accent1 7 2" xfId="3697"/>
    <cellStyle name="60% - Accent1 7 3" xfId="3698"/>
    <cellStyle name="60% - Accent1 8" xfId="3699"/>
    <cellStyle name="60% - Accent1 8 2" xfId="3700"/>
    <cellStyle name="60% - Accent1 8 3" xfId="3701"/>
    <cellStyle name="60% - Accent1 9" xfId="3702"/>
    <cellStyle name="60% - Accent1 9 2" xfId="3703"/>
    <cellStyle name="60% - Accent1 9 3" xfId="3704"/>
    <cellStyle name="60% - Accent2" xfId="14" builtinId="36" customBuiltin="1"/>
    <cellStyle name="60% - Accent2 10" xfId="3705"/>
    <cellStyle name="60% - Accent2 10 2" xfId="3706"/>
    <cellStyle name="60% - Accent2 10 3" xfId="3707"/>
    <cellStyle name="60% - Accent2 11" xfId="3708"/>
    <cellStyle name="60% - Accent2 11 2" xfId="3709"/>
    <cellStyle name="60% - Accent2 11 3" xfId="3710"/>
    <cellStyle name="60% - Accent2 12" xfId="3711"/>
    <cellStyle name="60% - Accent2 12 2" xfId="3712"/>
    <cellStyle name="60% - Accent2 13" xfId="3713"/>
    <cellStyle name="60% - Accent2 13 2" xfId="3714"/>
    <cellStyle name="60% - Accent2 14" xfId="3715"/>
    <cellStyle name="60% - Accent2 14 2" xfId="3716"/>
    <cellStyle name="60% - Accent2 15" xfId="3717"/>
    <cellStyle name="60% - Accent2 15 2" xfId="3718"/>
    <cellStyle name="60% - Accent2 16" xfId="3719"/>
    <cellStyle name="60% - Accent2 16 2" xfId="3720"/>
    <cellStyle name="60% - Accent2 17" xfId="3721"/>
    <cellStyle name="60% - Accent2 17 2" xfId="3722"/>
    <cellStyle name="60% - Accent2 18" xfId="3723"/>
    <cellStyle name="60% - Accent2 18 2" xfId="3724"/>
    <cellStyle name="60% - Accent2 19" xfId="3725"/>
    <cellStyle name="60% - Accent2 19 2" xfId="3726"/>
    <cellStyle name="60% - Accent2 2" xfId="3727"/>
    <cellStyle name="60% - Accent2 2 2" xfId="3728"/>
    <cellStyle name="60% - Accent2 2 3" xfId="3729"/>
    <cellStyle name="60% - Accent2 2 3 2" xfId="3730"/>
    <cellStyle name="60% - Accent2 2 3 3" xfId="3731"/>
    <cellStyle name="60% - Accent2 2_PwrTax 51040" xfId="3732"/>
    <cellStyle name="60% - Accent2 20" xfId="3733"/>
    <cellStyle name="60% - Accent2 21" xfId="3734"/>
    <cellStyle name="60% - Accent2 22" xfId="3735"/>
    <cellStyle name="60% - Accent2 23" xfId="3736"/>
    <cellStyle name="60% - Accent2 24" xfId="3737"/>
    <cellStyle name="60% - Accent2 25" xfId="3738"/>
    <cellStyle name="60% - Accent2 26" xfId="3739"/>
    <cellStyle name="60% - Accent2 27" xfId="3740"/>
    <cellStyle name="60% - Accent2 28" xfId="3741"/>
    <cellStyle name="60% - Accent2 29" xfId="3742"/>
    <cellStyle name="60% - Accent2 3" xfId="3743"/>
    <cellStyle name="60% - Accent2 3 2" xfId="3744"/>
    <cellStyle name="60% - Accent2 3 3" xfId="3745"/>
    <cellStyle name="60% - Accent2 3 3 2" xfId="3746"/>
    <cellStyle name="60% - Accent2 3 3 3" xfId="3747"/>
    <cellStyle name="60% - Accent2 30" xfId="3748"/>
    <cellStyle name="60% - Accent2 31" xfId="3749"/>
    <cellStyle name="60% - Accent2 32" xfId="3750"/>
    <cellStyle name="60% - Accent2 33" xfId="3751"/>
    <cellStyle name="60% - Accent2 34" xfId="3752"/>
    <cellStyle name="60% - Accent2 35" xfId="3753"/>
    <cellStyle name="60% - Accent2 36" xfId="3754"/>
    <cellStyle name="60% - Accent2 4" xfId="3755"/>
    <cellStyle name="60% - Accent2 4 2" xfId="3756"/>
    <cellStyle name="60% - Accent2 4 3" xfId="3757"/>
    <cellStyle name="60% - Accent2 5" xfId="3758"/>
    <cellStyle name="60% - Accent2 5 2" xfId="3759"/>
    <cellStyle name="60% - Accent2 5 3" xfId="3760"/>
    <cellStyle name="60% - Accent2 6" xfId="3761"/>
    <cellStyle name="60% - Accent2 6 2" xfId="3762"/>
    <cellStyle name="60% - Accent2 6 3" xfId="3763"/>
    <cellStyle name="60% - Accent2 7" xfId="3764"/>
    <cellStyle name="60% - Accent2 7 2" xfId="3765"/>
    <cellStyle name="60% - Accent2 7 3" xfId="3766"/>
    <cellStyle name="60% - Accent2 8" xfId="3767"/>
    <cellStyle name="60% - Accent2 8 2" xfId="3768"/>
    <cellStyle name="60% - Accent2 8 3" xfId="3769"/>
    <cellStyle name="60% - Accent2 9" xfId="3770"/>
    <cellStyle name="60% - Accent2 9 2" xfId="3771"/>
    <cellStyle name="60% - Accent2 9 3" xfId="3772"/>
    <cellStyle name="60% - Accent3" xfId="15" builtinId="40" customBuiltin="1"/>
    <cellStyle name="60% - Accent3 10" xfId="3773"/>
    <cellStyle name="60% - Accent3 10 2" xfId="3774"/>
    <cellStyle name="60% - Accent3 10 3" xfId="3775"/>
    <cellStyle name="60% - Accent3 11" xfId="3776"/>
    <cellStyle name="60% - Accent3 11 2" xfId="3777"/>
    <cellStyle name="60% - Accent3 11 3" xfId="3778"/>
    <cellStyle name="60% - Accent3 12" xfId="3779"/>
    <cellStyle name="60% - Accent3 12 2" xfId="3780"/>
    <cellStyle name="60% - Accent3 13" xfId="3781"/>
    <cellStyle name="60% - Accent3 13 2" xfId="3782"/>
    <cellStyle name="60% - Accent3 14" xfId="3783"/>
    <cellStyle name="60% - Accent3 14 2" xfId="3784"/>
    <cellStyle name="60% - Accent3 15" xfId="3785"/>
    <cellStyle name="60% - Accent3 15 2" xfId="3786"/>
    <cellStyle name="60% - Accent3 16" xfId="3787"/>
    <cellStyle name="60% - Accent3 16 2" xfId="3788"/>
    <cellStyle name="60% - Accent3 17" xfId="3789"/>
    <cellStyle name="60% - Accent3 17 2" xfId="3790"/>
    <cellStyle name="60% - Accent3 18" xfId="3791"/>
    <cellStyle name="60% - Accent3 18 2" xfId="3792"/>
    <cellStyle name="60% - Accent3 19" xfId="3793"/>
    <cellStyle name="60% - Accent3 19 2" xfId="3794"/>
    <cellStyle name="60% - Accent3 2" xfId="3795"/>
    <cellStyle name="60% - Accent3 2 2" xfId="3796"/>
    <cellStyle name="60% - Accent3 2 3" xfId="3797"/>
    <cellStyle name="60% - Accent3 2 3 2" xfId="3798"/>
    <cellStyle name="60% - Accent3 2 3 3" xfId="3799"/>
    <cellStyle name="60% - Accent3 2 3 4" xfId="3800"/>
    <cellStyle name="60% - Accent3 2_PwrTax 51040" xfId="3801"/>
    <cellStyle name="60% - Accent3 20" xfId="3802"/>
    <cellStyle name="60% - Accent3 21" xfId="3803"/>
    <cellStyle name="60% - Accent3 22" xfId="3804"/>
    <cellStyle name="60% - Accent3 23" xfId="3805"/>
    <cellStyle name="60% - Accent3 24" xfId="3806"/>
    <cellStyle name="60% - Accent3 25" xfId="3807"/>
    <cellStyle name="60% - Accent3 26" xfId="3808"/>
    <cellStyle name="60% - Accent3 27" xfId="3809"/>
    <cellStyle name="60% - Accent3 28" xfId="3810"/>
    <cellStyle name="60% - Accent3 29" xfId="3811"/>
    <cellStyle name="60% - Accent3 3" xfId="3812"/>
    <cellStyle name="60% - Accent3 3 2" xfId="3813"/>
    <cellStyle name="60% - Accent3 3 3" xfId="3814"/>
    <cellStyle name="60% - Accent3 3 3 2" xfId="3815"/>
    <cellStyle name="60% - Accent3 3 3 3" xfId="3816"/>
    <cellStyle name="60% - Accent3 30" xfId="3817"/>
    <cellStyle name="60% - Accent3 31" xfId="3818"/>
    <cellStyle name="60% - Accent3 32" xfId="3819"/>
    <cellStyle name="60% - Accent3 33" xfId="3820"/>
    <cellStyle name="60% - Accent3 34" xfId="3821"/>
    <cellStyle name="60% - Accent3 35" xfId="3822"/>
    <cellStyle name="60% - Accent3 36" xfId="3823"/>
    <cellStyle name="60% - Accent3 4" xfId="3824"/>
    <cellStyle name="60% - Accent3 4 2" xfId="3825"/>
    <cellStyle name="60% - Accent3 4 3" xfId="3826"/>
    <cellStyle name="60% - Accent3 5" xfId="3827"/>
    <cellStyle name="60% - Accent3 5 2" xfId="3828"/>
    <cellStyle name="60% - Accent3 5 3" xfId="3829"/>
    <cellStyle name="60% - Accent3 6" xfId="3830"/>
    <cellStyle name="60% - Accent3 6 2" xfId="3831"/>
    <cellStyle name="60% - Accent3 6 3" xfId="3832"/>
    <cellStyle name="60% - Accent3 7" xfId="3833"/>
    <cellStyle name="60% - Accent3 7 2" xfId="3834"/>
    <cellStyle name="60% - Accent3 7 3" xfId="3835"/>
    <cellStyle name="60% - Accent3 8" xfId="3836"/>
    <cellStyle name="60% - Accent3 8 2" xfId="3837"/>
    <cellStyle name="60% - Accent3 8 3" xfId="3838"/>
    <cellStyle name="60% - Accent3 9" xfId="3839"/>
    <cellStyle name="60% - Accent3 9 2" xfId="3840"/>
    <cellStyle name="60% - Accent3 9 3" xfId="3841"/>
    <cellStyle name="60% - Accent4" xfId="16" builtinId="44" customBuiltin="1"/>
    <cellStyle name="60% - Accent4 10" xfId="3842"/>
    <cellStyle name="60% - Accent4 10 2" xfId="3843"/>
    <cellStyle name="60% - Accent4 10 3" xfId="3844"/>
    <cellStyle name="60% - Accent4 11" xfId="3845"/>
    <cellStyle name="60% - Accent4 11 2" xfId="3846"/>
    <cellStyle name="60% - Accent4 11 3" xfId="3847"/>
    <cellStyle name="60% - Accent4 12" xfId="3848"/>
    <cellStyle name="60% - Accent4 12 2" xfId="3849"/>
    <cellStyle name="60% - Accent4 13" xfId="3850"/>
    <cellStyle name="60% - Accent4 13 2" xfId="3851"/>
    <cellStyle name="60% - Accent4 14" xfId="3852"/>
    <cellStyle name="60% - Accent4 14 2" xfId="3853"/>
    <cellStyle name="60% - Accent4 15" xfId="3854"/>
    <cellStyle name="60% - Accent4 15 2" xfId="3855"/>
    <cellStyle name="60% - Accent4 16" xfId="3856"/>
    <cellStyle name="60% - Accent4 16 2" xfId="3857"/>
    <cellStyle name="60% - Accent4 17" xfId="3858"/>
    <cellStyle name="60% - Accent4 17 2" xfId="3859"/>
    <cellStyle name="60% - Accent4 18" xfId="3860"/>
    <cellStyle name="60% - Accent4 18 2" xfId="3861"/>
    <cellStyle name="60% - Accent4 19" xfId="3862"/>
    <cellStyle name="60% - Accent4 19 2" xfId="3863"/>
    <cellStyle name="60% - Accent4 2" xfId="3864"/>
    <cellStyle name="60% - Accent4 2 2" xfId="3865"/>
    <cellStyle name="60% - Accent4 2 3" xfId="3866"/>
    <cellStyle name="60% - Accent4 2 3 2" xfId="3867"/>
    <cellStyle name="60% - Accent4 2 3 3" xfId="3868"/>
    <cellStyle name="60% - Accent4 2 3 4" xfId="3869"/>
    <cellStyle name="60% - Accent4 2_PwrTax 51040" xfId="3870"/>
    <cellStyle name="60% - Accent4 20" xfId="3871"/>
    <cellStyle name="60% - Accent4 21" xfId="3872"/>
    <cellStyle name="60% - Accent4 22" xfId="3873"/>
    <cellStyle name="60% - Accent4 23" xfId="3874"/>
    <cellStyle name="60% - Accent4 24" xfId="3875"/>
    <cellStyle name="60% - Accent4 25" xfId="3876"/>
    <cellStyle name="60% - Accent4 26" xfId="3877"/>
    <cellStyle name="60% - Accent4 27" xfId="3878"/>
    <cellStyle name="60% - Accent4 28" xfId="3879"/>
    <cellStyle name="60% - Accent4 29" xfId="3880"/>
    <cellStyle name="60% - Accent4 3" xfId="3881"/>
    <cellStyle name="60% - Accent4 3 2" xfId="3882"/>
    <cellStyle name="60% - Accent4 3 3" xfId="3883"/>
    <cellStyle name="60% - Accent4 3 3 2" xfId="3884"/>
    <cellStyle name="60% - Accent4 3 3 3" xfId="3885"/>
    <cellStyle name="60% - Accent4 30" xfId="3886"/>
    <cellStyle name="60% - Accent4 31" xfId="3887"/>
    <cellStyle name="60% - Accent4 32" xfId="3888"/>
    <cellStyle name="60% - Accent4 33" xfId="3889"/>
    <cellStyle name="60% - Accent4 34" xfId="3890"/>
    <cellStyle name="60% - Accent4 35" xfId="3891"/>
    <cellStyle name="60% - Accent4 36" xfId="3892"/>
    <cellStyle name="60% - Accent4 4" xfId="3893"/>
    <cellStyle name="60% - Accent4 4 2" xfId="3894"/>
    <cellStyle name="60% - Accent4 4 3" xfId="3895"/>
    <cellStyle name="60% - Accent4 5" xfId="3896"/>
    <cellStyle name="60% - Accent4 5 2" xfId="3897"/>
    <cellStyle name="60% - Accent4 5 3" xfId="3898"/>
    <cellStyle name="60% - Accent4 6" xfId="3899"/>
    <cellStyle name="60% - Accent4 6 2" xfId="3900"/>
    <cellStyle name="60% - Accent4 6 3" xfId="3901"/>
    <cellStyle name="60% - Accent4 7" xfId="3902"/>
    <cellStyle name="60% - Accent4 7 2" xfId="3903"/>
    <cellStyle name="60% - Accent4 7 3" xfId="3904"/>
    <cellStyle name="60% - Accent4 8" xfId="3905"/>
    <cellStyle name="60% - Accent4 8 2" xfId="3906"/>
    <cellStyle name="60% - Accent4 8 3" xfId="3907"/>
    <cellStyle name="60% - Accent4 9" xfId="3908"/>
    <cellStyle name="60% - Accent4 9 2" xfId="3909"/>
    <cellStyle name="60% - Accent4 9 3" xfId="3910"/>
    <cellStyle name="60% - Accent5" xfId="17" builtinId="48" customBuiltin="1"/>
    <cellStyle name="60% - Accent5 10" xfId="3911"/>
    <cellStyle name="60% - Accent5 10 2" xfId="3912"/>
    <cellStyle name="60% - Accent5 10 3" xfId="3913"/>
    <cellStyle name="60% - Accent5 11" xfId="3914"/>
    <cellStyle name="60% - Accent5 11 2" xfId="3915"/>
    <cellStyle name="60% - Accent5 11 3" xfId="3916"/>
    <cellStyle name="60% - Accent5 12" xfId="3917"/>
    <cellStyle name="60% - Accent5 12 2" xfId="3918"/>
    <cellStyle name="60% - Accent5 13" xfId="3919"/>
    <cellStyle name="60% - Accent5 13 2" xfId="3920"/>
    <cellStyle name="60% - Accent5 14" xfId="3921"/>
    <cellStyle name="60% - Accent5 14 2" xfId="3922"/>
    <cellStyle name="60% - Accent5 15" xfId="3923"/>
    <cellStyle name="60% - Accent5 15 2" xfId="3924"/>
    <cellStyle name="60% - Accent5 16" xfId="3925"/>
    <cellStyle name="60% - Accent5 16 2" xfId="3926"/>
    <cellStyle name="60% - Accent5 17" xfId="3927"/>
    <cellStyle name="60% - Accent5 17 2" xfId="3928"/>
    <cellStyle name="60% - Accent5 18" xfId="3929"/>
    <cellStyle name="60% - Accent5 18 2" xfId="3930"/>
    <cellStyle name="60% - Accent5 19" xfId="3931"/>
    <cellStyle name="60% - Accent5 19 2" xfId="3932"/>
    <cellStyle name="60% - Accent5 2" xfId="3933"/>
    <cellStyle name="60% - Accent5 2 2" xfId="3934"/>
    <cellStyle name="60% - Accent5 2 3" xfId="3935"/>
    <cellStyle name="60% - Accent5 2 3 2" xfId="3936"/>
    <cellStyle name="60% - Accent5 2 3 3" xfId="3937"/>
    <cellStyle name="60% - Accent5 2_PwrTax 51040" xfId="3938"/>
    <cellStyle name="60% - Accent5 20" xfId="3939"/>
    <cellStyle name="60% - Accent5 21" xfId="3940"/>
    <cellStyle name="60% - Accent5 22" xfId="3941"/>
    <cellStyle name="60% - Accent5 23" xfId="3942"/>
    <cellStyle name="60% - Accent5 24" xfId="3943"/>
    <cellStyle name="60% - Accent5 25" xfId="3944"/>
    <cellStyle name="60% - Accent5 26" xfId="3945"/>
    <cellStyle name="60% - Accent5 27" xfId="3946"/>
    <cellStyle name="60% - Accent5 28" xfId="3947"/>
    <cellStyle name="60% - Accent5 29" xfId="3948"/>
    <cellStyle name="60% - Accent5 3" xfId="3949"/>
    <cellStyle name="60% - Accent5 3 2" xfId="3950"/>
    <cellStyle name="60% - Accent5 3 3" xfId="3951"/>
    <cellStyle name="60% - Accent5 3 3 2" xfId="3952"/>
    <cellStyle name="60% - Accent5 3 3 3" xfId="3953"/>
    <cellStyle name="60% - Accent5 30" xfId="3954"/>
    <cellStyle name="60% - Accent5 31" xfId="3955"/>
    <cellStyle name="60% - Accent5 32" xfId="3956"/>
    <cellStyle name="60% - Accent5 33" xfId="3957"/>
    <cellStyle name="60% - Accent5 34" xfId="3958"/>
    <cellStyle name="60% - Accent5 35" xfId="3959"/>
    <cellStyle name="60% - Accent5 36" xfId="3960"/>
    <cellStyle name="60% - Accent5 4" xfId="3961"/>
    <cellStyle name="60% - Accent5 4 2" xfId="3962"/>
    <cellStyle name="60% - Accent5 4 3" xfId="3963"/>
    <cellStyle name="60% - Accent5 5" xfId="3964"/>
    <cellStyle name="60% - Accent5 5 2" xfId="3965"/>
    <cellStyle name="60% - Accent5 5 3" xfId="3966"/>
    <cellStyle name="60% - Accent5 6" xfId="3967"/>
    <cellStyle name="60% - Accent5 6 2" xfId="3968"/>
    <cellStyle name="60% - Accent5 6 3" xfId="3969"/>
    <cellStyle name="60% - Accent5 7" xfId="3970"/>
    <cellStyle name="60% - Accent5 7 2" xfId="3971"/>
    <cellStyle name="60% - Accent5 7 3" xfId="3972"/>
    <cellStyle name="60% - Accent5 8" xfId="3973"/>
    <cellStyle name="60% - Accent5 8 2" xfId="3974"/>
    <cellStyle name="60% - Accent5 8 3" xfId="3975"/>
    <cellStyle name="60% - Accent5 9" xfId="3976"/>
    <cellStyle name="60% - Accent5 9 2" xfId="3977"/>
    <cellStyle name="60% - Accent5 9 3" xfId="3978"/>
    <cellStyle name="60% - Accent6" xfId="18" builtinId="52" customBuiltin="1"/>
    <cellStyle name="60% - Accent6 10" xfId="3979"/>
    <cellStyle name="60% - Accent6 10 2" xfId="3980"/>
    <cellStyle name="60% - Accent6 10 3" xfId="3981"/>
    <cellStyle name="60% - Accent6 11" xfId="3982"/>
    <cellStyle name="60% - Accent6 11 2" xfId="3983"/>
    <cellStyle name="60% - Accent6 11 3" xfId="3984"/>
    <cellStyle name="60% - Accent6 12" xfId="3985"/>
    <cellStyle name="60% - Accent6 12 2" xfId="3986"/>
    <cellStyle name="60% - Accent6 13" xfId="3987"/>
    <cellStyle name="60% - Accent6 13 2" xfId="3988"/>
    <cellStyle name="60% - Accent6 14" xfId="3989"/>
    <cellStyle name="60% - Accent6 14 2" xfId="3990"/>
    <cellStyle name="60% - Accent6 15" xfId="3991"/>
    <cellStyle name="60% - Accent6 15 2" xfId="3992"/>
    <cellStyle name="60% - Accent6 16" xfId="3993"/>
    <cellStyle name="60% - Accent6 16 2" xfId="3994"/>
    <cellStyle name="60% - Accent6 17" xfId="3995"/>
    <cellStyle name="60% - Accent6 17 2" xfId="3996"/>
    <cellStyle name="60% - Accent6 18" xfId="3997"/>
    <cellStyle name="60% - Accent6 18 2" xfId="3998"/>
    <cellStyle name="60% - Accent6 19" xfId="3999"/>
    <cellStyle name="60% - Accent6 19 2" xfId="4000"/>
    <cellStyle name="60% - Accent6 2" xfId="4001"/>
    <cellStyle name="60% - Accent6 2 2" xfId="4002"/>
    <cellStyle name="60% - Accent6 2 3" xfId="4003"/>
    <cellStyle name="60% - Accent6 2 3 2" xfId="4004"/>
    <cellStyle name="60% - Accent6 2 3 3" xfId="4005"/>
    <cellStyle name="60% - Accent6 2 3 4" xfId="4006"/>
    <cellStyle name="60% - Accent6 2_PwrTax 51040" xfId="4007"/>
    <cellStyle name="60% - Accent6 20" xfId="4008"/>
    <cellStyle name="60% - Accent6 21" xfId="4009"/>
    <cellStyle name="60% - Accent6 22" xfId="4010"/>
    <cellStyle name="60% - Accent6 23" xfId="4011"/>
    <cellStyle name="60% - Accent6 24" xfId="4012"/>
    <cellStyle name="60% - Accent6 25" xfId="4013"/>
    <cellStyle name="60% - Accent6 26" xfId="4014"/>
    <cellStyle name="60% - Accent6 27" xfId="4015"/>
    <cellStyle name="60% - Accent6 28" xfId="4016"/>
    <cellStyle name="60% - Accent6 29" xfId="4017"/>
    <cellStyle name="60% - Accent6 3" xfId="4018"/>
    <cellStyle name="60% - Accent6 3 2" xfId="4019"/>
    <cellStyle name="60% - Accent6 3 3" xfId="4020"/>
    <cellStyle name="60% - Accent6 3 3 2" xfId="4021"/>
    <cellStyle name="60% - Accent6 3 3 3" xfId="4022"/>
    <cellStyle name="60% - Accent6 30" xfId="4023"/>
    <cellStyle name="60% - Accent6 31" xfId="4024"/>
    <cellStyle name="60% - Accent6 32" xfId="4025"/>
    <cellStyle name="60% - Accent6 33" xfId="4026"/>
    <cellStyle name="60% - Accent6 34" xfId="4027"/>
    <cellStyle name="60% - Accent6 35" xfId="4028"/>
    <cellStyle name="60% - Accent6 36" xfId="4029"/>
    <cellStyle name="60% - Accent6 4" xfId="4030"/>
    <cellStyle name="60% - Accent6 4 2" xfId="4031"/>
    <cellStyle name="60% - Accent6 4 3" xfId="4032"/>
    <cellStyle name="60% - Accent6 5" xfId="4033"/>
    <cellStyle name="60% - Accent6 5 2" xfId="4034"/>
    <cellStyle name="60% - Accent6 5 3" xfId="4035"/>
    <cellStyle name="60% - Accent6 6" xfId="4036"/>
    <cellStyle name="60% - Accent6 6 2" xfId="4037"/>
    <cellStyle name="60% - Accent6 6 3" xfId="4038"/>
    <cellStyle name="60% - Accent6 7" xfId="4039"/>
    <cellStyle name="60% - Accent6 7 2" xfId="4040"/>
    <cellStyle name="60% - Accent6 7 3" xfId="4041"/>
    <cellStyle name="60% - Accent6 8" xfId="4042"/>
    <cellStyle name="60% - Accent6 8 2" xfId="4043"/>
    <cellStyle name="60% - Accent6 8 3" xfId="4044"/>
    <cellStyle name="60% - Accent6 9" xfId="4045"/>
    <cellStyle name="60% - Accent6 9 2" xfId="4046"/>
    <cellStyle name="60% - Accent6 9 3" xfId="4047"/>
    <cellStyle name="Accent1" xfId="19" builtinId="29" customBuiltin="1"/>
    <cellStyle name="Accent1 - 20%" xfId="4048"/>
    <cellStyle name="Accent1 - 40%" xfId="4049"/>
    <cellStyle name="Accent1 - 60%" xfId="4050"/>
    <cellStyle name="Accent1 10" xfId="4051"/>
    <cellStyle name="Accent1 10 2" xfId="4052"/>
    <cellStyle name="Accent1 10 3" xfId="4053"/>
    <cellStyle name="Accent1 11" xfId="4054"/>
    <cellStyle name="Accent1 11 2" xfId="4055"/>
    <cellStyle name="Accent1 11 3" xfId="4056"/>
    <cellStyle name="Accent1 12" xfId="4057"/>
    <cellStyle name="Accent1 12 2" xfId="4058"/>
    <cellStyle name="Accent1 13" xfId="4059"/>
    <cellStyle name="Accent1 13 2" xfId="4060"/>
    <cellStyle name="Accent1 14" xfId="4061"/>
    <cellStyle name="Accent1 14 2" xfId="4062"/>
    <cellStyle name="Accent1 15" xfId="4063"/>
    <cellStyle name="Accent1 15 2" xfId="4064"/>
    <cellStyle name="Accent1 16" xfId="4065"/>
    <cellStyle name="Accent1 16 2" xfId="4066"/>
    <cellStyle name="Accent1 17" xfId="4067"/>
    <cellStyle name="Accent1 17 2" xfId="4068"/>
    <cellStyle name="Accent1 18" xfId="4069"/>
    <cellStyle name="Accent1 18 2" xfId="4070"/>
    <cellStyle name="Accent1 19" xfId="4071"/>
    <cellStyle name="Accent1 19 2" xfId="4072"/>
    <cellStyle name="Accent1 2" xfId="4073"/>
    <cellStyle name="Accent1 2 2" xfId="4074"/>
    <cellStyle name="Accent1 2 3" xfId="4075"/>
    <cellStyle name="Accent1 2 3 2" xfId="4076"/>
    <cellStyle name="Accent1 2 3 3" xfId="4077"/>
    <cellStyle name="Accent1 2_PwrTax 51040" xfId="4078"/>
    <cellStyle name="Accent1 20" xfId="4079"/>
    <cellStyle name="Accent1 20 2" xfId="4080"/>
    <cellStyle name="Accent1 21" xfId="4081"/>
    <cellStyle name="Accent1 21 2" xfId="4082"/>
    <cellStyle name="Accent1 22" xfId="4083"/>
    <cellStyle name="Accent1 22 2" xfId="4084"/>
    <cellStyle name="Accent1 23" xfId="4085"/>
    <cellStyle name="Accent1 23 2" xfId="4086"/>
    <cellStyle name="Accent1 24" xfId="4087"/>
    <cellStyle name="Accent1 24 2" xfId="4088"/>
    <cellStyle name="Accent1 25" xfId="4089"/>
    <cellStyle name="Accent1 26" xfId="4090"/>
    <cellStyle name="Accent1 27" xfId="4091"/>
    <cellStyle name="Accent1 28" xfId="4092"/>
    <cellStyle name="Accent1 29" xfId="4093"/>
    <cellStyle name="Accent1 3" xfId="4094"/>
    <cellStyle name="Accent1 3 2" xfId="4095"/>
    <cellStyle name="Accent1 3 3" xfId="4096"/>
    <cellStyle name="Accent1 3 3 2" xfId="4097"/>
    <cellStyle name="Accent1 3 3 3" xfId="4098"/>
    <cellStyle name="Accent1 3 4" xfId="4099"/>
    <cellStyle name="Accent1 3_PwrTax 51040" xfId="4100"/>
    <cellStyle name="Accent1 30" xfId="4101"/>
    <cellStyle name="Accent1 31" xfId="4102"/>
    <cellStyle name="Accent1 32" xfId="4103"/>
    <cellStyle name="Accent1 33" xfId="4104"/>
    <cellStyle name="Accent1 34" xfId="4105"/>
    <cellStyle name="Accent1 35" xfId="4106"/>
    <cellStyle name="Accent1 36" xfId="4107"/>
    <cellStyle name="Accent1 37" xfId="4108"/>
    <cellStyle name="Accent1 37 2" xfId="4109"/>
    <cellStyle name="Accent1 38" xfId="4110"/>
    <cellStyle name="Accent1 38 2" xfId="4111"/>
    <cellStyle name="Accent1 39" xfId="4112"/>
    <cellStyle name="Accent1 39 2" xfId="4113"/>
    <cellStyle name="Accent1 4" xfId="4114"/>
    <cellStyle name="Accent1 4 2" xfId="4115"/>
    <cellStyle name="Accent1 4 3" xfId="4116"/>
    <cellStyle name="Accent1 40" xfId="4117"/>
    <cellStyle name="Accent1 40 2" xfId="4118"/>
    <cellStyle name="Accent1 41" xfId="4119"/>
    <cellStyle name="Accent1 41 2" xfId="4120"/>
    <cellStyle name="Accent1 42" xfId="4121"/>
    <cellStyle name="Accent1 42 2" xfId="4122"/>
    <cellStyle name="Accent1 43" xfId="4123"/>
    <cellStyle name="Accent1 43 2" xfId="4124"/>
    <cellStyle name="Accent1 44" xfId="4125"/>
    <cellStyle name="Accent1 44 2" xfId="4126"/>
    <cellStyle name="Accent1 45" xfId="4127"/>
    <cellStyle name="Accent1 45 2" xfId="4128"/>
    <cellStyle name="Accent1 46" xfId="4129"/>
    <cellStyle name="Accent1 46 2" xfId="4130"/>
    <cellStyle name="Accent1 47" xfId="4131"/>
    <cellStyle name="Accent1 48" xfId="4132"/>
    <cellStyle name="Accent1 49" xfId="4133"/>
    <cellStyle name="Accent1 5" xfId="4134"/>
    <cellStyle name="Accent1 5 2" xfId="4135"/>
    <cellStyle name="Accent1 5 3" xfId="4136"/>
    <cellStyle name="Accent1 50" xfId="4137"/>
    <cellStyle name="Accent1 51" xfId="4138"/>
    <cellStyle name="Accent1 52" xfId="4139"/>
    <cellStyle name="Accent1 53" xfId="4140"/>
    <cellStyle name="Accent1 54" xfId="4141"/>
    <cellStyle name="Accent1 55" xfId="4142"/>
    <cellStyle name="Accent1 56" xfId="4143"/>
    <cellStyle name="Accent1 57" xfId="4144"/>
    <cellStyle name="Accent1 58" xfId="4145"/>
    <cellStyle name="Accent1 59" xfId="4146"/>
    <cellStyle name="Accent1 6" xfId="4147"/>
    <cellStyle name="Accent1 6 2" xfId="4148"/>
    <cellStyle name="Accent1 6 3" xfId="4149"/>
    <cellStyle name="Accent1 60" xfId="4150"/>
    <cellStyle name="Accent1 60 2" xfId="4151"/>
    <cellStyle name="Accent1 61" xfId="4152"/>
    <cellStyle name="Accent1 62" xfId="4153"/>
    <cellStyle name="Accent1 63" xfId="4154"/>
    <cellStyle name="Accent1 64" xfId="4155"/>
    <cellStyle name="Accent1 65" xfId="4156"/>
    <cellStyle name="Accent1 66" xfId="4157"/>
    <cellStyle name="Accent1 67" xfId="4158"/>
    <cellStyle name="Accent1 68" xfId="4159"/>
    <cellStyle name="Accent1 69" xfId="4160"/>
    <cellStyle name="Accent1 7" xfId="4161"/>
    <cellStyle name="Accent1 7 2" xfId="4162"/>
    <cellStyle name="Accent1 7 3" xfId="4163"/>
    <cellStyle name="Accent1 70" xfId="4164"/>
    <cellStyle name="Accent1 71" xfId="4165"/>
    <cellStyle name="Accent1 72" xfId="4166"/>
    <cellStyle name="Accent1 8" xfId="4167"/>
    <cellStyle name="Accent1 8 2" xfId="4168"/>
    <cellStyle name="Accent1 8 3" xfId="4169"/>
    <cellStyle name="Accent1 9" xfId="4170"/>
    <cellStyle name="Accent1 9 2" xfId="4171"/>
    <cellStyle name="Accent1 9 3" xfId="4172"/>
    <cellStyle name="Accent2" xfId="20" builtinId="33" customBuiltin="1"/>
    <cellStyle name="Accent2 - 20%" xfId="4173"/>
    <cellStyle name="Accent2 - 40%" xfId="4174"/>
    <cellStyle name="Accent2 - 60%" xfId="4175"/>
    <cellStyle name="Accent2 10" xfId="4176"/>
    <cellStyle name="Accent2 10 2" xfId="4177"/>
    <cellStyle name="Accent2 10 3" xfId="4178"/>
    <cellStyle name="Accent2 11" xfId="4179"/>
    <cellStyle name="Accent2 11 2" xfId="4180"/>
    <cellStyle name="Accent2 11 3" xfId="4181"/>
    <cellStyle name="Accent2 12" xfId="4182"/>
    <cellStyle name="Accent2 12 2" xfId="4183"/>
    <cellStyle name="Accent2 13" xfId="4184"/>
    <cellStyle name="Accent2 13 2" xfId="4185"/>
    <cellStyle name="Accent2 14" xfId="4186"/>
    <cellStyle name="Accent2 14 2" xfId="4187"/>
    <cellStyle name="Accent2 15" xfId="4188"/>
    <cellStyle name="Accent2 15 2" xfId="4189"/>
    <cellStyle name="Accent2 16" xfId="4190"/>
    <cellStyle name="Accent2 16 2" xfId="4191"/>
    <cellStyle name="Accent2 17" xfId="4192"/>
    <cellStyle name="Accent2 17 2" xfId="4193"/>
    <cellStyle name="Accent2 18" xfId="4194"/>
    <cellStyle name="Accent2 18 2" xfId="4195"/>
    <cellStyle name="Accent2 19" xfId="4196"/>
    <cellStyle name="Accent2 19 2" xfId="4197"/>
    <cellStyle name="Accent2 2" xfId="4198"/>
    <cellStyle name="Accent2 2 2" xfId="4199"/>
    <cellStyle name="Accent2 2 3" xfId="4200"/>
    <cellStyle name="Accent2 2 3 2" xfId="4201"/>
    <cellStyle name="Accent2 2 3 3" xfId="4202"/>
    <cellStyle name="Accent2 2_PwrTax 51040" xfId="4203"/>
    <cellStyle name="Accent2 20" xfId="4204"/>
    <cellStyle name="Accent2 20 2" xfId="4205"/>
    <cellStyle name="Accent2 21" xfId="4206"/>
    <cellStyle name="Accent2 21 2" xfId="4207"/>
    <cellStyle name="Accent2 22" xfId="4208"/>
    <cellStyle name="Accent2 22 2" xfId="4209"/>
    <cellStyle name="Accent2 23" xfId="4210"/>
    <cellStyle name="Accent2 23 2" xfId="4211"/>
    <cellStyle name="Accent2 24" xfId="4212"/>
    <cellStyle name="Accent2 24 2" xfId="4213"/>
    <cellStyle name="Accent2 25" xfId="4214"/>
    <cellStyle name="Accent2 26" xfId="4215"/>
    <cellStyle name="Accent2 27" xfId="4216"/>
    <cellStyle name="Accent2 28" xfId="4217"/>
    <cellStyle name="Accent2 29" xfId="4218"/>
    <cellStyle name="Accent2 3" xfId="4219"/>
    <cellStyle name="Accent2 3 2" xfId="4220"/>
    <cellStyle name="Accent2 3 3" xfId="4221"/>
    <cellStyle name="Accent2 3 3 2" xfId="4222"/>
    <cellStyle name="Accent2 3 3 3" xfId="4223"/>
    <cellStyle name="Accent2 3 4" xfId="4224"/>
    <cellStyle name="Accent2 3_PwrTax 51040" xfId="4225"/>
    <cellStyle name="Accent2 30" xfId="4226"/>
    <cellStyle name="Accent2 31" xfId="4227"/>
    <cellStyle name="Accent2 32" xfId="4228"/>
    <cellStyle name="Accent2 33" xfId="4229"/>
    <cellStyle name="Accent2 34" xfId="4230"/>
    <cellStyle name="Accent2 35" xfId="4231"/>
    <cellStyle name="Accent2 36" xfId="4232"/>
    <cellStyle name="Accent2 37" xfId="4233"/>
    <cellStyle name="Accent2 37 2" xfId="4234"/>
    <cellStyle name="Accent2 38" xfId="4235"/>
    <cellStyle name="Accent2 38 2" xfId="4236"/>
    <cellStyle name="Accent2 39" xfId="4237"/>
    <cellStyle name="Accent2 39 2" xfId="4238"/>
    <cellStyle name="Accent2 4" xfId="4239"/>
    <cellStyle name="Accent2 4 2" xfId="4240"/>
    <cellStyle name="Accent2 4 3" xfId="4241"/>
    <cellStyle name="Accent2 40" xfId="4242"/>
    <cellStyle name="Accent2 40 2" xfId="4243"/>
    <cellStyle name="Accent2 41" xfId="4244"/>
    <cellStyle name="Accent2 41 2" xfId="4245"/>
    <cellStyle name="Accent2 42" xfId="4246"/>
    <cellStyle name="Accent2 42 2" xfId="4247"/>
    <cellStyle name="Accent2 43" xfId="4248"/>
    <cellStyle name="Accent2 43 2" xfId="4249"/>
    <cellStyle name="Accent2 44" xfId="4250"/>
    <cellStyle name="Accent2 44 2" xfId="4251"/>
    <cellStyle name="Accent2 45" xfId="4252"/>
    <cellStyle name="Accent2 45 2" xfId="4253"/>
    <cellStyle name="Accent2 46" xfId="4254"/>
    <cellStyle name="Accent2 46 2" xfId="4255"/>
    <cellStyle name="Accent2 47" xfId="4256"/>
    <cellStyle name="Accent2 48" xfId="4257"/>
    <cellStyle name="Accent2 49" xfId="4258"/>
    <cellStyle name="Accent2 5" xfId="4259"/>
    <cellStyle name="Accent2 5 2" xfId="4260"/>
    <cellStyle name="Accent2 5 3" xfId="4261"/>
    <cellStyle name="Accent2 50" xfId="4262"/>
    <cellStyle name="Accent2 51" xfId="4263"/>
    <cellStyle name="Accent2 52" xfId="4264"/>
    <cellStyle name="Accent2 53" xfId="4265"/>
    <cellStyle name="Accent2 54" xfId="4266"/>
    <cellStyle name="Accent2 55" xfId="4267"/>
    <cellStyle name="Accent2 56" xfId="4268"/>
    <cellStyle name="Accent2 57" xfId="4269"/>
    <cellStyle name="Accent2 58" xfId="4270"/>
    <cellStyle name="Accent2 59" xfId="4271"/>
    <cellStyle name="Accent2 6" xfId="4272"/>
    <cellStyle name="Accent2 6 2" xfId="4273"/>
    <cellStyle name="Accent2 6 3" xfId="4274"/>
    <cellStyle name="Accent2 60" xfId="4275"/>
    <cellStyle name="Accent2 60 2" xfId="4276"/>
    <cellStyle name="Accent2 61" xfId="4277"/>
    <cellStyle name="Accent2 62" xfId="4278"/>
    <cellStyle name="Accent2 63" xfId="4279"/>
    <cellStyle name="Accent2 64" xfId="4280"/>
    <cellStyle name="Accent2 65" xfId="4281"/>
    <cellStyle name="Accent2 66" xfId="4282"/>
    <cellStyle name="Accent2 67" xfId="4283"/>
    <cellStyle name="Accent2 68" xfId="4284"/>
    <cellStyle name="Accent2 69" xfId="4285"/>
    <cellStyle name="Accent2 7" xfId="4286"/>
    <cellStyle name="Accent2 7 2" xfId="4287"/>
    <cellStyle name="Accent2 7 3" xfId="4288"/>
    <cellStyle name="Accent2 70" xfId="4289"/>
    <cellStyle name="Accent2 71" xfId="4290"/>
    <cellStyle name="Accent2 72" xfId="4291"/>
    <cellStyle name="Accent2 8" xfId="4292"/>
    <cellStyle name="Accent2 8 2" xfId="4293"/>
    <cellStyle name="Accent2 8 3" xfId="4294"/>
    <cellStyle name="Accent2 9" xfId="4295"/>
    <cellStyle name="Accent2 9 2" xfId="4296"/>
    <cellStyle name="Accent2 9 3" xfId="4297"/>
    <cellStyle name="Accent3" xfId="21" builtinId="37" customBuiltin="1"/>
    <cellStyle name="Accent3 - 20%" xfId="4298"/>
    <cellStyle name="Accent3 - 40%" xfId="4299"/>
    <cellStyle name="Accent3 - 60%" xfId="4300"/>
    <cellStyle name="Accent3 10" xfId="4301"/>
    <cellStyle name="Accent3 10 2" xfId="4302"/>
    <cellStyle name="Accent3 10 3" xfId="4303"/>
    <cellStyle name="Accent3 11" xfId="4304"/>
    <cellStyle name="Accent3 11 2" xfId="4305"/>
    <cellStyle name="Accent3 11 3" xfId="4306"/>
    <cellStyle name="Accent3 12" xfId="4307"/>
    <cellStyle name="Accent3 12 2" xfId="4308"/>
    <cellStyle name="Accent3 13" xfId="4309"/>
    <cellStyle name="Accent3 13 2" xfId="4310"/>
    <cellStyle name="Accent3 14" xfId="4311"/>
    <cellStyle name="Accent3 14 2" xfId="4312"/>
    <cellStyle name="Accent3 15" xfId="4313"/>
    <cellStyle name="Accent3 15 2" xfId="4314"/>
    <cellStyle name="Accent3 16" xfId="4315"/>
    <cellStyle name="Accent3 16 2" xfId="4316"/>
    <cellStyle name="Accent3 17" xfId="4317"/>
    <cellStyle name="Accent3 17 2" xfId="4318"/>
    <cellStyle name="Accent3 18" xfId="4319"/>
    <cellStyle name="Accent3 18 2" xfId="4320"/>
    <cellStyle name="Accent3 19" xfId="4321"/>
    <cellStyle name="Accent3 19 2" xfId="4322"/>
    <cellStyle name="Accent3 2" xfId="4323"/>
    <cellStyle name="Accent3 2 2" xfId="4324"/>
    <cellStyle name="Accent3 2 3" xfId="4325"/>
    <cellStyle name="Accent3 2 3 2" xfId="4326"/>
    <cellStyle name="Accent3 2 3 3" xfId="4327"/>
    <cellStyle name="Accent3 2_PwrTax 51040" xfId="4328"/>
    <cellStyle name="Accent3 20" xfId="4329"/>
    <cellStyle name="Accent3 20 2" xfId="4330"/>
    <cellStyle name="Accent3 21" xfId="4331"/>
    <cellStyle name="Accent3 21 2" xfId="4332"/>
    <cellStyle name="Accent3 22" xfId="4333"/>
    <cellStyle name="Accent3 22 2" xfId="4334"/>
    <cellStyle name="Accent3 23" xfId="4335"/>
    <cellStyle name="Accent3 23 2" xfId="4336"/>
    <cellStyle name="Accent3 24" xfId="4337"/>
    <cellStyle name="Accent3 24 2" xfId="4338"/>
    <cellStyle name="Accent3 25" xfId="4339"/>
    <cellStyle name="Accent3 26" xfId="4340"/>
    <cellStyle name="Accent3 27" xfId="4341"/>
    <cellStyle name="Accent3 28" xfId="4342"/>
    <cellStyle name="Accent3 29" xfId="4343"/>
    <cellStyle name="Accent3 3" xfId="4344"/>
    <cellStyle name="Accent3 3 2" xfId="4345"/>
    <cellStyle name="Accent3 3 3" xfId="4346"/>
    <cellStyle name="Accent3 3 3 2" xfId="4347"/>
    <cellStyle name="Accent3 3 3 3" xfId="4348"/>
    <cellStyle name="Accent3 3 4" xfId="4349"/>
    <cellStyle name="Accent3 3_PwrTax 51040" xfId="4350"/>
    <cellStyle name="Accent3 30" xfId="4351"/>
    <cellStyle name="Accent3 31" xfId="4352"/>
    <cellStyle name="Accent3 32" xfId="4353"/>
    <cellStyle name="Accent3 33" xfId="4354"/>
    <cellStyle name="Accent3 34" xfId="4355"/>
    <cellStyle name="Accent3 35" xfId="4356"/>
    <cellStyle name="Accent3 36" xfId="4357"/>
    <cellStyle name="Accent3 37" xfId="4358"/>
    <cellStyle name="Accent3 37 2" xfId="4359"/>
    <cellStyle name="Accent3 38" xfId="4360"/>
    <cellStyle name="Accent3 38 2" xfId="4361"/>
    <cellStyle name="Accent3 39" xfId="4362"/>
    <cellStyle name="Accent3 39 2" xfId="4363"/>
    <cellStyle name="Accent3 4" xfId="4364"/>
    <cellStyle name="Accent3 4 2" xfId="4365"/>
    <cellStyle name="Accent3 4 3" xfId="4366"/>
    <cellStyle name="Accent3 40" xfId="4367"/>
    <cellStyle name="Accent3 40 2" xfId="4368"/>
    <cellStyle name="Accent3 41" xfId="4369"/>
    <cellStyle name="Accent3 41 2" xfId="4370"/>
    <cellStyle name="Accent3 42" xfId="4371"/>
    <cellStyle name="Accent3 42 2" xfId="4372"/>
    <cellStyle name="Accent3 43" xfId="4373"/>
    <cellStyle name="Accent3 43 2" xfId="4374"/>
    <cellStyle name="Accent3 44" xfId="4375"/>
    <cellStyle name="Accent3 44 2" xfId="4376"/>
    <cellStyle name="Accent3 45" xfId="4377"/>
    <cellStyle name="Accent3 45 2" xfId="4378"/>
    <cellStyle name="Accent3 46" xfId="4379"/>
    <cellStyle name="Accent3 46 2" xfId="4380"/>
    <cellStyle name="Accent3 47" xfId="4381"/>
    <cellStyle name="Accent3 48" xfId="4382"/>
    <cellStyle name="Accent3 49" xfId="4383"/>
    <cellStyle name="Accent3 5" xfId="4384"/>
    <cellStyle name="Accent3 5 2" xfId="4385"/>
    <cellStyle name="Accent3 5 3" xfId="4386"/>
    <cellStyle name="Accent3 50" xfId="4387"/>
    <cellStyle name="Accent3 51" xfId="4388"/>
    <cellStyle name="Accent3 52" xfId="4389"/>
    <cellStyle name="Accent3 53" xfId="4390"/>
    <cellStyle name="Accent3 54" xfId="4391"/>
    <cellStyle name="Accent3 55" xfId="4392"/>
    <cellStyle name="Accent3 56" xfId="4393"/>
    <cellStyle name="Accent3 57" xfId="4394"/>
    <cellStyle name="Accent3 58" xfId="4395"/>
    <cellStyle name="Accent3 59" xfId="4396"/>
    <cellStyle name="Accent3 6" xfId="4397"/>
    <cellStyle name="Accent3 6 2" xfId="4398"/>
    <cellStyle name="Accent3 6 3" xfId="4399"/>
    <cellStyle name="Accent3 60" xfId="4400"/>
    <cellStyle name="Accent3 60 2" xfId="4401"/>
    <cellStyle name="Accent3 61" xfId="4402"/>
    <cellStyle name="Accent3 62" xfId="4403"/>
    <cellStyle name="Accent3 63" xfId="4404"/>
    <cellStyle name="Accent3 64" xfId="4405"/>
    <cellStyle name="Accent3 65" xfId="4406"/>
    <cellStyle name="Accent3 66" xfId="4407"/>
    <cellStyle name="Accent3 67" xfId="4408"/>
    <cellStyle name="Accent3 68" xfId="4409"/>
    <cellStyle name="Accent3 69" xfId="4410"/>
    <cellStyle name="Accent3 7" xfId="4411"/>
    <cellStyle name="Accent3 7 2" xfId="4412"/>
    <cellStyle name="Accent3 7 3" xfId="4413"/>
    <cellStyle name="Accent3 70" xfId="4414"/>
    <cellStyle name="Accent3 71" xfId="4415"/>
    <cellStyle name="Accent3 72" xfId="4416"/>
    <cellStyle name="Accent3 8" xfId="4417"/>
    <cellStyle name="Accent3 8 2" xfId="4418"/>
    <cellStyle name="Accent3 8 3" xfId="4419"/>
    <cellStyle name="Accent3 9" xfId="4420"/>
    <cellStyle name="Accent3 9 2" xfId="4421"/>
    <cellStyle name="Accent3 9 3" xfId="4422"/>
    <cellStyle name="Accent4" xfId="22" builtinId="41" customBuiltin="1"/>
    <cellStyle name="Accent4 - 20%" xfId="4423"/>
    <cellStyle name="Accent4 - 40%" xfId="4424"/>
    <cellStyle name="Accent4 - 60%" xfId="4425"/>
    <cellStyle name="Accent4 10" xfId="4426"/>
    <cellStyle name="Accent4 10 2" xfId="4427"/>
    <cellStyle name="Accent4 10 3" xfId="4428"/>
    <cellStyle name="Accent4 11" xfId="4429"/>
    <cellStyle name="Accent4 11 2" xfId="4430"/>
    <cellStyle name="Accent4 11 3" xfId="4431"/>
    <cellStyle name="Accent4 12" xfId="4432"/>
    <cellStyle name="Accent4 12 2" xfId="4433"/>
    <cellStyle name="Accent4 13" xfId="4434"/>
    <cellStyle name="Accent4 13 2" xfId="4435"/>
    <cellStyle name="Accent4 14" xfId="4436"/>
    <cellStyle name="Accent4 14 2" xfId="4437"/>
    <cellStyle name="Accent4 15" xfId="4438"/>
    <cellStyle name="Accent4 15 2" xfId="4439"/>
    <cellStyle name="Accent4 16" xfId="4440"/>
    <cellStyle name="Accent4 16 2" xfId="4441"/>
    <cellStyle name="Accent4 17" xfId="4442"/>
    <cellStyle name="Accent4 17 2" xfId="4443"/>
    <cellStyle name="Accent4 18" xfId="4444"/>
    <cellStyle name="Accent4 18 2" xfId="4445"/>
    <cellStyle name="Accent4 19" xfId="4446"/>
    <cellStyle name="Accent4 19 2" xfId="4447"/>
    <cellStyle name="Accent4 2" xfId="4448"/>
    <cellStyle name="Accent4 2 2" xfId="4449"/>
    <cellStyle name="Accent4 2 3" xfId="4450"/>
    <cellStyle name="Accent4 2 3 2" xfId="4451"/>
    <cellStyle name="Accent4 2 3 3" xfId="4452"/>
    <cellStyle name="Accent4 2_PwrTax 51040" xfId="4453"/>
    <cellStyle name="Accent4 20" xfId="4454"/>
    <cellStyle name="Accent4 20 2" xfId="4455"/>
    <cellStyle name="Accent4 21" xfId="4456"/>
    <cellStyle name="Accent4 21 2" xfId="4457"/>
    <cellStyle name="Accent4 22" xfId="4458"/>
    <cellStyle name="Accent4 22 2" xfId="4459"/>
    <cellStyle name="Accent4 23" xfId="4460"/>
    <cellStyle name="Accent4 23 2" xfId="4461"/>
    <cellStyle name="Accent4 24" xfId="4462"/>
    <cellStyle name="Accent4 24 2" xfId="4463"/>
    <cellStyle name="Accent4 25" xfId="4464"/>
    <cellStyle name="Accent4 26" xfId="4465"/>
    <cellStyle name="Accent4 27" xfId="4466"/>
    <cellStyle name="Accent4 28" xfId="4467"/>
    <cellStyle name="Accent4 29" xfId="4468"/>
    <cellStyle name="Accent4 3" xfId="4469"/>
    <cellStyle name="Accent4 3 2" xfId="4470"/>
    <cellStyle name="Accent4 3 3" xfId="4471"/>
    <cellStyle name="Accent4 3 3 2" xfId="4472"/>
    <cellStyle name="Accent4 3 3 3" xfId="4473"/>
    <cellStyle name="Accent4 3 4" xfId="4474"/>
    <cellStyle name="Accent4 3_PwrTax 51040" xfId="4475"/>
    <cellStyle name="Accent4 30" xfId="4476"/>
    <cellStyle name="Accent4 31" xfId="4477"/>
    <cellStyle name="Accent4 32" xfId="4478"/>
    <cellStyle name="Accent4 33" xfId="4479"/>
    <cellStyle name="Accent4 34" xfId="4480"/>
    <cellStyle name="Accent4 35" xfId="4481"/>
    <cellStyle name="Accent4 36" xfId="4482"/>
    <cellStyle name="Accent4 37" xfId="4483"/>
    <cellStyle name="Accent4 37 2" xfId="4484"/>
    <cellStyle name="Accent4 38" xfId="4485"/>
    <cellStyle name="Accent4 38 2" xfId="4486"/>
    <cellStyle name="Accent4 39" xfId="4487"/>
    <cellStyle name="Accent4 39 2" xfId="4488"/>
    <cellStyle name="Accent4 4" xfId="4489"/>
    <cellStyle name="Accent4 4 2" xfId="4490"/>
    <cellStyle name="Accent4 4 3" xfId="4491"/>
    <cellStyle name="Accent4 40" xfId="4492"/>
    <cellStyle name="Accent4 40 2" xfId="4493"/>
    <cellStyle name="Accent4 41" xfId="4494"/>
    <cellStyle name="Accent4 41 2" xfId="4495"/>
    <cellStyle name="Accent4 42" xfId="4496"/>
    <cellStyle name="Accent4 42 2" xfId="4497"/>
    <cellStyle name="Accent4 43" xfId="4498"/>
    <cellStyle name="Accent4 43 2" xfId="4499"/>
    <cellStyle name="Accent4 44" xfId="4500"/>
    <cellStyle name="Accent4 44 2" xfId="4501"/>
    <cellStyle name="Accent4 45" xfId="4502"/>
    <cellStyle name="Accent4 45 2" xfId="4503"/>
    <cellStyle name="Accent4 46" xfId="4504"/>
    <cellStyle name="Accent4 46 2" xfId="4505"/>
    <cellStyle name="Accent4 47" xfId="4506"/>
    <cellStyle name="Accent4 48" xfId="4507"/>
    <cellStyle name="Accent4 49" xfId="4508"/>
    <cellStyle name="Accent4 5" xfId="4509"/>
    <cellStyle name="Accent4 5 2" xfId="4510"/>
    <cellStyle name="Accent4 5 3" xfId="4511"/>
    <cellStyle name="Accent4 50" xfId="4512"/>
    <cellStyle name="Accent4 51" xfId="4513"/>
    <cellStyle name="Accent4 52" xfId="4514"/>
    <cellStyle name="Accent4 53" xfId="4515"/>
    <cellStyle name="Accent4 54" xfId="4516"/>
    <cellStyle name="Accent4 55" xfId="4517"/>
    <cellStyle name="Accent4 56" xfId="4518"/>
    <cellStyle name="Accent4 57" xfId="4519"/>
    <cellStyle name="Accent4 58" xfId="4520"/>
    <cellStyle name="Accent4 59" xfId="4521"/>
    <cellStyle name="Accent4 6" xfId="4522"/>
    <cellStyle name="Accent4 6 2" xfId="4523"/>
    <cellStyle name="Accent4 6 3" xfId="4524"/>
    <cellStyle name="Accent4 60" xfId="4525"/>
    <cellStyle name="Accent4 60 2" xfId="4526"/>
    <cellStyle name="Accent4 61" xfId="4527"/>
    <cellStyle name="Accent4 62" xfId="4528"/>
    <cellStyle name="Accent4 63" xfId="4529"/>
    <cellStyle name="Accent4 64" xfId="4530"/>
    <cellStyle name="Accent4 65" xfId="4531"/>
    <cellStyle name="Accent4 66" xfId="4532"/>
    <cellStyle name="Accent4 67" xfId="4533"/>
    <cellStyle name="Accent4 68" xfId="4534"/>
    <cellStyle name="Accent4 69" xfId="4535"/>
    <cellStyle name="Accent4 7" xfId="4536"/>
    <cellStyle name="Accent4 7 2" xfId="4537"/>
    <cellStyle name="Accent4 7 3" xfId="4538"/>
    <cellStyle name="Accent4 70" xfId="4539"/>
    <cellStyle name="Accent4 71" xfId="4540"/>
    <cellStyle name="Accent4 72" xfId="4541"/>
    <cellStyle name="Accent4 8" xfId="4542"/>
    <cellStyle name="Accent4 8 2" xfId="4543"/>
    <cellStyle name="Accent4 8 3" xfId="4544"/>
    <cellStyle name="Accent4 9" xfId="4545"/>
    <cellStyle name="Accent4 9 2" xfId="4546"/>
    <cellStyle name="Accent4 9 3" xfId="4547"/>
    <cellStyle name="Accent5" xfId="23" builtinId="45" customBuiltin="1"/>
    <cellStyle name="Accent5 - 20%" xfId="4548"/>
    <cellStyle name="Accent5 - 40%" xfId="4549"/>
    <cellStyle name="Accent5 - 60%" xfId="4550"/>
    <cellStyle name="Accent5 10" xfId="4551"/>
    <cellStyle name="Accent5 10 2" xfId="4552"/>
    <cellStyle name="Accent5 10 3" xfId="4553"/>
    <cellStyle name="Accent5 11" xfId="4554"/>
    <cellStyle name="Accent5 11 2" xfId="4555"/>
    <cellStyle name="Accent5 11 3" xfId="4556"/>
    <cellStyle name="Accent5 12" xfId="4557"/>
    <cellStyle name="Accent5 12 2" xfId="4558"/>
    <cellStyle name="Accent5 13" xfId="4559"/>
    <cellStyle name="Accent5 13 2" xfId="4560"/>
    <cellStyle name="Accent5 14" xfId="4561"/>
    <cellStyle name="Accent5 14 2" xfId="4562"/>
    <cellStyle name="Accent5 15" xfId="4563"/>
    <cellStyle name="Accent5 15 2" xfId="4564"/>
    <cellStyle name="Accent5 16" xfId="4565"/>
    <cellStyle name="Accent5 16 2" xfId="4566"/>
    <cellStyle name="Accent5 17" xfId="4567"/>
    <cellStyle name="Accent5 17 2" xfId="4568"/>
    <cellStyle name="Accent5 18" xfId="4569"/>
    <cellStyle name="Accent5 18 2" xfId="4570"/>
    <cellStyle name="Accent5 19" xfId="4571"/>
    <cellStyle name="Accent5 19 2" xfId="4572"/>
    <cellStyle name="Accent5 2" xfId="4573"/>
    <cellStyle name="Accent5 2 2" xfId="4574"/>
    <cellStyle name="Accent5 2 3" xfId="4575"/>
    <cellStyle name="Accent5 2 3 2" xfId="4576"/>
    <cellStyle name="Accent5 2 3 3" xfId="4577"/>
    <cellStyle name="Accent5 2_PwrTax 51040" xfId="4578"/>
    <cellStyle name="Accent5 20" xfId="4579"/>
    <cellStyle name="Accent5 20 2" xfId="4580"/>
    <cellStyle name="Accent5 21" xfId="4581"/>
    <cellStyle name="Accent5 21 2" xfId="4582"/>
    <cellStyle name="Accent5 22" xfId="4583"/>
    <cellStyle name="Accent5 22 2" xfId="4584"/>
    <cellStyle name="Accent5 23" xfId="4585"/>
    <cellStyle name="Accent5 23 2" xfId="4586"/>
    <cellStyle name="Accent5 24" xfId="4587"/>
    <cellStyle name="Accent5 24 2" xfId="4588"/>
    <cellStyle name="Accent5 25" xfId="4589"/>
    <cellStyle name="Accent5 26" xfId="4590"/>
    <cellStyle name="Accent5 27" xfId="4591"/>
    <cellStyle name="Accent5 28" xfId="4592"/>
    <cellStyle name="Accent5 29" xfId="4593"/>
    <cellStyle name="Accent5 3" xfId="4594"/>
    <cellStyle name="Accent5 3 2" xfId="4595"/>
    <cellStyle name="Accent5 3 3" xfId="4596"/>
    <cellStyle name="Accent5 3 3 2" xfId="4597"/>
    <cellStyle name="Accent5 3 3 3" xfId="4598"/>
    <cellStyle name="Accent5 3 4" xfId="4599"/>
    <cellStyle name="Accent5 3_PwrTax 51040" xfId="4600"/>
    <cellStyle name="Accent5 30" xfId="4601"/>
    <cellStyle name="Accent5 31" xfId="4602"/>
    <cellStyle name="Accent5 32" xfId="4603"/>
    <cellStyle name="Accent5 33" xfId="4604"/>
    <cellStyle name="Accent5 34" xfId="4605"/>
    <cellStyle name="Accent5 35" xfId="4606"/>
    <cellStyle name="Accent5 36" xfId="4607"/>
    <cellStyle name="Accent5 37" xfId="4608"/>
    <cellStyle name="Accent5 37 2" xfId="4609"/>
    <cellStyle name="Accent5 38" xfId="4610"/>
    <cellStyle name="Accent5 38 2" xfId="4611"/>
    <cellStyle name="Accent5 39" xfId="4612"/>
    <cellStyle name="Accent5 39 2" xfId="4613"/>
    <cellStyle name="Accent5 4" xfId="4614"/>
    <cellStyle name="Accent5 4 2" xfId="4615"/>
    <cellStyle name="Accent5 4 3" xfId="4616"/>
    <cellStyle name="Accent5 40" xfId="4617"/>
    <cellStyle name="Accent5 40 2" xfId="4618"/>
    <cellStyle name="Accent5 41" xfId="4619"/>
    <cellStyle name="Accent5 41 2" xfId="4620"/>
    <cellStyle name="Accent5 42" xfId="4621"/>
    <cellStyle name="Accent5 42 2" xfId="4622"/>
    <cellStyle name="Accent5 43" xfId="4623"/>
    <cellStyle name="Accent5 43 2" xfId="4624"/>
    <cellStyle name="Accent5 44" xfId="4625"/>
    <cellStyle name="Accent5 44 2" xfId="4626"/>
    <cellStyle name="Accent5 45" xfId="4627"/>
    <cellStyle name="Accent5 45 2" xfId="4628"/>
    <cellStyle name="Accent5 46" xfId="4629"/>
    <cellStyle name="Accent5 46 2" xfId="4630"/>
    <cellStyle name="Accent5 47" xfId="4631"/>
    <cellStyle name="Accent5 48" xfId="4632"/>
    <cellStyle name="Accent5 49" xfId="4633"/>
    <cellStyle name="Accent5 5" xfId="4634"/>
    <cellStyle name="Accent5 5 2" xfId="4635"/>
    <cellStyle name="Accent5 5 3" xfId="4636"/>
    <cellStyle name="Accent5 50" xfId="4637"/>
    <cellStyle name="Accent5 51" xfId="4638"/>
    <cellStyle name="Accent5 52" xfId="4639"/>
    <cellStyle name="Accent5 53" xfId="4640"/>
    <cellStyle name="Accent5 54" xfId="4641"/>
    <cellStyle name="Accent5 55" xfId="4642"/>
    <cellStyle name="Accent5 56" xfId="4643"/>
    <cellStyle name="Accent5 57" xfId="4644"/>
    <cellStyle name="Accent5 58" xfId="4645"/>
    <cellStyle name="Accent5 59" xfId="4646"/>
    <cellStyle name="Accent5 6" xfId="4647"/>
    <cellStyle name="Accent5 6 2" xfId="4648"/>
    <cellStyle name="Accent5 6 3" xfId="4649"/>
    <cellStyle name="Accent5 60" xfId="4650"/>
    <cellStyle name="Accent5 60 2" xfId="4651"/>
    <cellStyle name="Accent5 61" xfId="4652"/>
    <cellStyle name="Accent5 62" xfId="4653"/>
    <cellStyle name="Accent5 63" xfId="4654"/>
    <cellStyle name="Accent5 64" xfId="4655"/>
    <cellStyle name="Accent5 65" xfId="4656"/>
    <cellStyle name="Accent5 66" xfId="4657"/>
    <cellStyle name="Accent5 67" xfId="4658"/>
    <cellStyle name="Accent5 68" xfId="4659"/>
    <cellStyle name="Accent5 69" xfId="4660"/>
    <cellStyle name="Accent5 7" xfId="4661"/>
    <cellStyle name="Accent5 7 2" xfId="4662"/>
    <cellStyle name="Accent5 7 3" xfId="4663"/>
    <cellStyle name="Accent5 70" xfId="4664"/>
    <cellStyle name="Accent5 71" xfId="4665"/>
    <cellStyle name="Accent5 72" xfId="4666"/>
    <cellStyle name="Accent5 8" xfId="4667"/>
    <cellStyle name="Accent5 8 2" xfId="4668"/>
    <cellStyle name="Accent5 8 3" xfId="4669"/>
    <cellStyle name="Accent5 9" xfId="4670"/>
    <cellStyle name="Accent5 9 2" xfId="4671"/>
    <cellStyle name="Accent5 9 3" xfId="4672"/>
    <cellStyle name="Accent6" xfId="24" builtinId="49" customBuiltin="1"/>
    <cellStyle name="Accent6 - 20%" xfId="4673"/>
    <cellStyle name="Accent6 - 40%" xfId="4674"/>
    <cellStyle name="Accent6 - 60%" xfId="4675"/>
    <cellStyle name="Accent6 10" xfId="4676"/>
    <cellStyle name="Accent6 10 2" xfId="4677"/>
    <cellStyle name="Accent6 10 3" xfId="4678"/>
    <cellStyle name="Accent6 11" xfId="4679"/>
    <cellStyle name="Accent6 11 2" xfId="4680"/>
    <cellStyle name="Accent6 11 3" xfId="4681"/>
    <cellStyle name="Accent6 12" xfId="4682"/>
    <cellStyle name="Accent6 12 2" xfId="4683"/>
    <cellStyle name="Accent6 13" xfId="4684"/>
    <cellStyle name="Accent6 13 2" xfId="4685"/>
    <cellStyle name="Accent6 14" xfId="4686"/>
    <cellStyle name="Accent6 14 2" xfId="4687"/>
    <cellStyle name="Accent6 15" xfId="4688"/>
    <cellStyle name="Accent6 15 2" xfId="4689"/>
    <cellStyle name="Accent6 16" xfId="4690"/>
    <cellStyle name="Accent6 16 2" xfId="4691"/>
    <cellStyle name="Accent6 17" xfId="4692"/>
    <cellStyle name="Accent6 17 2" xfId="4693"/>
    <cellStyle name="Accent6 18" xfId="4694"/>
    <cellStyle name="Accent6 18 2" xfId="4695"/>
    <cellStyle name="Accent6 19" xfId="4696"/>
    <cellStyle name="Accent6 19 2" xfId="4697"/>
    <cellStyle name="Accent6 2" xfId="4698"/>
    <cellStyle name="Accent6 2 2" xfId="4699"/>
    <cellStyle name="Accent6 2 3" xfId="4700"/>
    <cellStyle name="Accent6 2 3 2" xfId="4701"/>
    <cellStyle name="Accent6 2 3 3" xfId="4702"/>
    <cellStyle name="Accent6 2_PwrTax 51040" xfId="4703"/>
    <cellStyle name="Accent6 20" xfId="4704"/>
    <cellStyle name="Accent6 20 2" xfId="4705"/>
    <cellStyle name="Accent6 21" xfId="4706"/>
    <cellStyle name="Accent6 21 2" xfId="4707"/>
    <cellStyle name="Accent6 22" xfId="4708"/>
    <cellStyle name="Accent6 22 2" xfId="4709"/>
    <cellStyle name="Accent6 23" xfId="4710"/>
    <cellStyle name="Accent6 23 2" xfId="4711"/>
    <cellStyle name="Accent6 24" xfId="4712"/>
    <cellStyle name="Accent6 24 2" xfId="4713"/>
    <cellStyle name="Accent6 25" xfId="4714"/>
    <cellStyle name="Accent6 26" xfId="4715"/>
    <cellStyle name="Accent6 27" xfId="4716"/>
    <cellStyle name="Accent6 28" xfId="4717"/>
    <cellStyle name="Accent6 29" xfId="4718"/>
    <cellStyle name="Accent6 3" xfId="4719"/>
    <cellStyle name="Accent6 3 2" xfId="4720"/>
    <cellStyle name="Accent6 3 3" xfId="4721"/>
    <cellStyle name="Accent6 3 3 2" xfId="4722"/>
    <cellStyle name="Accent6 3 3 3" xfId="4723"/>
    <cellStyle name="Accent6 3 4" xfId="4724"/>
    <cellStyle name="Accent6 3_PwrTax 51040" xfId="4725"/>
    <cellStyle name="Accent6 30" xfId="4726"/>
    <cellStyle name="Accent6 31" xfId="4727"/>
    <cellStyle name="Accent6 32" xfId="4728"/>
    <cellStyle name="Accent6 33" xfId="4729"/>
    <cellStyle name="Accent6 34" xfId="4730"/>
    <cellStyle name="Accent6 35" xfId="4731"/>
    <cellStyle name="Accent6 36" xfId="4732"/>
    <cellStyle name="Accent6 37" xfId="4733"/>
    <cellStyle name="Accent6 37 2" xfId="4734"/>
    <cellStyle name="Accent6 38" xfId="4735"/>
    <cellStyle name="Accent6 38 2" xfId="4736"/>
    <cellStyle name="Accent6 39" xfId="4737"/>
    <cellStyle name="Accent6 39 2" xfId="4738"/>
    <cellStyle name="Accent6 4" xfId="4739"/>
    <cellStyle name="Accent6 4 2" xfId="4740"/>
    <cellStyle name="Accent6 4 3" xfId="4741"/>
    <cellStyle name="Accent6 40" xfId="4742"/>
    <cellStyle name="Accent6 40 2" xfId="4743"/>
    <cellStyle name="Accent6 41" xfId="4744"/>
    <cellStyle name="Accent6 41 2" xfId="4745"/>
    <cellStyle name="Accent6 42" xfId="4746"/>
    <cellStyle name="Accent6 42 2" xfId="4747"/>
    <cellStyle name="Accent6 43" xfId="4748"/>
    <cellStyle name="Accent6 43 2" xfId="4749"/>
    <cellStyle name="Accent6 44" xfId="4750"/>
    <cellStyle name="Accent6 44 2" xfId="4751"/>
    <cellStyle name="Accent6 45" xfId="4752"/>
    <cellStyle name="Accent6 45 2" xfId="4753"/>
    <cellStyle name="Accent6 46" xfId="4754"/>
    <cellStyle name="Accent6 46 2" xfId="4755"/>
    <cellStyle name="Accent6 47" xfId="4756"/>
    <cellStyle name="Accent6 48" xfId="4757"/>
    <cellStyle name="Accent6 49" xfId="4758"/>
    <cellStyle name="Accent6 5" xfId="4759"/>
    <cellStyle name="Accent6 5 2" xfId="4760"/>
    <cellStyle name="Accent6 5 3" xfId="4761"/>
    <cellStyle name="Accent6 50" xfId="4762"/>
    <cellStyle name="Accent6 51" xfId="4763"/>
    <cellStyle name="Accent6 52" xfId="4764"/>
    <cellStyle name="Accent6 53" xfId="4765"/>
    <cellStyle name="Accent6 54" xfId="4766"/>
    <cellStyle name="Accent6 55" xfId="4767"/>
    <cellStyle name="Accent6 56" xfId="4768"/>
    <cellStyle name="Accent6 57" xfId="4769"/>
    <cellStyle name="Accent6 58" xfId="4770"/>
    <cellStyle name="Accent6 59" xfId="4771"/>
    <cellStyle name="Accent6 6" xfId="4772"/>
    <cellStyle name="Accent6 6 2" xfId="4773"/>
    <cellStyle name="Accent6 6 3" xfId="4774"/>
    <cellStyle name="Accent6 60" xfId="4775"/>
    <cellStyle name="Accent6 60 2" xfId="4776"/>
    <cellStyle name="Accent6 61" xfId="4777"/>
    <cellStyle name="Accent6 62" xfId="4778"/>
    <cellStyle name="Accent6 63" xfId="4779"/>
    <cellStyle name="Accent6 64" xfId="4780"/>
    <cellStyle name="Accent6 65" xfId="4781"/>
    <cellStyle name="Accent6 66" xfId="4782"/>
    <cellStyle name="Accent6 67" xfId="4783"/>
    <cellStyle name="Accent6 68" xfId="4784"/>
    <cellStyle name="Accent6 69" xfId="4785"/>
    <cellStyle name="Accent6 7" xfId="4786"/>
    <cellStyle name="Accent6 7 2" xfId="4787"/>
    <cellStyle name="Accent6 7 3" xfId="4788"/>
    <cellStyle name="Accent6 70" xfId="4789"/>
    <cellStyle name="Accent6 71" xfId="4790"/>
    <cellStyle name="Accent6 72" xfId="4791"/>
    <cellStyle name="Accent6 8" xfId="4792"/>
    <cellStyle name="Accent6 8 2" xfId="4793"/>
    <cellStyle name="Accent6 8 3" xfId="4794"/>
    <cellStyle name="Accent6 9" xfId="4795"/>
    <cellStyle name="Accent6 9 2" xfId="4796"/>
    <cellStyle name="Accent6 9 3" xfId="4797"/>
    <cellStyle name="Bad" xfId="25" builtinId="27" customBuiltin="1"/>
    <cellStyle name="Bad 10" xfId="4798"/>
    <cellStyle name="Bad 10 2" xfId="4799"/>
    <cellStyle name="Bad 10 3" xfId="4800"/>
    <cellStyle name="Bad 11" xfId="4801"/>
    <cellStyle name="Bad 11 2" xfId="4802"/>
    <cellStyle name="Bad 11 3" xfId="4803"/>
    <cellStyle name="Bad 12" xfId="4804"/>
    <cellStyle name="Bad 12 2" xfId="4805"/>
    <cellStyle name="Bad 13" xfId="4806"/>
    <cellStyle name="Bad 13 2" xfId="4807"/>
    <cellStyle name="Bad 14" xfId="4808"/>
    <cellStyle name="Bad 14 2" xfId="4809"/>
    <cellStyle name="Bad 15" xfId="4810"/>
    <cellStyle name="Bad 15 2" xfId="4811"/>
    <cellStyle name="Bad 16" xfId="4812"/>
    <cellStyle name="Bad 16 2" xfId="4813"/>
    <cellStyle name="Bad 17" xfId="4814"/>
    <cellStyle name="Bad 17 2" xfId="4815"/>
    <cellStyle name="Bad 18" xfId="4816"/>
    <cellStyle name="Bad 18 2" xfId="4817"/>
    <cellStyle name="Bad 19" xfId="4818"/>
    <cellStyle name="Bad 19 2" xfId="4819"/>
    <cellStyle name="Bad 2" xfId="4820"/>
    <cellStyle name="Bad 2 2" xfId="4821"/>
    <cellStyle name="Bad 2 3" xfId="4822"/>
    <cellStyle name="Bad 2 3 2" xfId="4823"/>
    <cellStyle name="Bad 2 3 3" xfId="4824"/>
    <cellStyle name="Bad 2_PwrTax 51040" xfId="4825"/>
    <cellStyle name="Bad 20" xfId="4826"/>
    <cellStyle name="Bad 21" xfId="4827"/>
    <cellStyle name="Bad 22" xfId="4828"/>
    <cellStyle name="Bad 23" xfId="4829"/>
    <cellStyle name="Bad 24" xfId="4830"/>
    <cellStyle name="Bad 25" xfId="4831"/>
    <cellStyle name="Bad 26" xfId="4832"/>
    <cellStyle name="Bad 27" xfId="4833"/>
    <cellStyle name="Bad 28" xfId="4834"/>
    <cellStyle name="Bad 29" xfId="4835"/>
    <cellStyle name="Bad 3" xfId="4836"/>
    <cellStyle name="Bad 3 2" xfId="4837"/>
    <cellStyle name="Bad 3 3" xfId="4838"/>
    <cellStyle name="Bad 3 3 2" xfId="4839"/>
    <cellStyle name="Bad 3 3 3" xfId="4840"/>
    <cellStyle name="Bad 30" xfId="4841"/>
    <cellStyle name="Bad 31" xfId="4842"/>
    <cellStyle name="Bad 32" xfId="4843"/>
    <cellStyle name="Bad 33" xfId="4844"/>
    <cellStyle name="Bad 34" xfId="4845"/>
    <cellStyle name="Bad 35" xfId="4846"/>
    <cellStyle name="Bad 36" xfId="4847"/>
    <cellStyle name="Bad 4" xfId="4848"/>
    <cellStyle name="Bad 4 2" xfId="4849"/>
    <cellStyle name="Bad 4 3" xfId="4850"/>
    <cellStyle name="Bad 5" xfId="4851"/>
    <cellStyle name="Bad 5 2" xfId="4852"/>
    <cellStyle name="Bad 5 3" xfId="4853"/>
    <cellStyle name="Bad 6" xfId="4854"/>
    <cellStyle name="Bad 6 2" xfId="4855"/>
    <cellStyle name="Bad 6 3" xfId="4856"/>
    <cellStyle name="Bad 7" xfId="4857"/>
    <cellStyle name="Bad 7 2" xfId="4858"/>
    <cellStyle name="Bad 7 3" xfId="4859"/>
    <cellStyle name="Bad 8" xfId="4860"/>
    <cellStyle name="Bad 8 2" xfId="4861"/>
    <cellStyle name="Bad 8 3" xfId="4862"/>
    <cellStyle name="Bad 9" xfId="4863"/>
    <cellStyle name="Bad 9 2" xfId="4864"/>
    <cellStyle name="Bad 9 3" xfId="4865"/>
    <cellStyle name="Calculation" xfId="26" builtinId="22" customBuiltin="1"/>
    <cellStyle name="Calculation 10" xfId="4866"/>
    <cellStyle name="Calculation 10 2" xfId="4867"/>
    <cellStyle name="Calculation 10 2 2" xfId="4868"/>
    <cellStyle name="Calculation 10 2 2 2" xfId="4869"/>
    <cellStyle name="Calculation 10 2 2 3" xfId="4870"/>
    <cellStyle name="Calculation 10 2 3" xfId="4871"/>
    <cellStyle name="Calculation 10 2 3 2" xfId="4872"/>
    <cellStyle name="Calculation 10 2 3 3" xfId="4873"/>
    <cellStyle name="Calculation 10 2 4" xfId="4874"/>
    <cellStyle name="Calculation 10 2 5" xfId="4875"/>
    <cellStyle name="Calculation 10 2 6" xfId="4876"/>
    <cellStyle name="Calculation 10 2 7" xfId="4877"/>
    <cellStyle name="Calculation 10 3" xfId="4878"/>
    <cellStyle name="Calculation 10 3 2" xfId="4879"/>
    <cellStyle name="Calculation 10 3 2 2" xfId="4880"/>
    <cellStyle name="Calculation 10 3 2 3" xfId="4881"/>
    <cellStyle name="Calculation 10 3 3" xfId="4882"/>
    <cellStyle name="Calculation 10 3 4" xfId="4883"/>
    <cellStyle name="Calculation 10 4" xfId="4884"/>
    <cellStyle name="Calculation 10 4 2" xfId="4885"/>
    <cellStyle name="Calculation 10 4 3" xfId="4886"/>
    <cellStyle name="Calculation 10 5" xfId="4887"/>
    <cellStyle name="Calculation 10 6" xfId="4888"/>
    <cellStyle name="Calculation 10 7" xfId="4889"/>
    <cellStyle name="Calculation 10 8" xfId="4890"/>
    <cellStyle name="Calculation 11" xfId="4891"/>
    <cellStyle name="Calculation 11 2" xfId="4892"/>
    <cellStyle name="Calculation 11 2 2" xfId="4893"/>
    <cellStyle name="Calculation 11 2 2 2" xfId="4894"/>
    <cellStyle name="Calculation 11 2 2 3" xfId="4895"/>
    <cellStyle name="Calculation 11 2 3" xfId="4896"/>
    <cellStyle name="Calculation 11 2 3 2" xfId="4897"/>
    <cellStyle name="Calculation 11 2 3 3" xfId="4898"/>
    <cellStyle name="Calculation 11 2 4" xfId="4899"/>
    <cellStyle name="Calculation 11 2 5" xfId="4900"/>
    <cellStyle name="Calculation 11 2 6" xfId="4901"/>
    <cellStyle name="Calculation 11 2 7" xfId="4902"/>
    <cellStyle name="Calculation 11 3" xfId="4903"/>
    <cellStyle name="Calculation 11 3 2" xfId="4904"/>
    <cellStyle name="Calculation 11 3 2 2" xfId="4905"/>
    <cellStyle name="Calculation 11 3 2 3" xfId="4906"/>
    <cellStyle name="Calculation 11 3 3" xfId="4907"/>
    <cellStyle name="Calculation 11 3 4" xfId="4908"/>
    <cellStyle name="Calculation 11 4" xfId="4909"/>
    <cellStyle name="Calculation 11 4 2" xfId="4910"/>
    <cellStyle name="Calculation 11 4 3" xfId="4911"/>
    <cellStyle name="Calculation 11 5" xfId="4912"/>
    <cellStyle name="Calculation 11 6" xfId="4913"/>
    <cellStyle name="Calculation 11 7" xfId="4914"/>
    <cellStyle name="Calculation 11 8" xfId="4915"/>
    <cellStyle name="Calculation 12" xfId="4916"/>
    <cellStyle name="Calculation 12 2" xfId="4917"/>
    <cellStyle name="Calculation 12 2 2" xfId="4918"/>
    <cellStyle name="Calculation 12 2 2 2" xfId="4919"/>
    <cellStyle name="Calculation 12 2 2 3" xfId="4920"/>
    <cellStyle name="Calculation 12 2 3" xfId="4921"/>
    <cellStyle name="Calculation 12 2 3 2" xfId="4922"/>
    <cellStyle name="Calculation 12 2 3 3" xfId="4923"/>
    <cellStyle name="Calculation 12 2 4" xfId="4924"/>
    <cellStyle name="Calculation 12 2 5" xfId="4925"/>
    <cellStyle name="Calculation 12 2 6" xfId="4926"/>
    <cellStyle name="Calculation 12 2 7" xfId="4927"/>
    <cellStyle name="Calculation 12 3" xfId="4928"/>
    <cellStyle name="Calculation 12 3 2" xfId="4929"/>
    <cellStyle name="Calculation 12 3 3" xfId="4930"/>
    <cellStyle name="Calculation 12 4" xfId="4931"/>
    <cellStyle name="Calculation 12 4 2" xfId="4932"/>
    <cellStyle name="Calculation 12 4 3" xfId="4933"/>
    <cellStyle name="Calculation 12 5" xfId="4934"/>
    <cellStyle name="Calculation 12 6" xfId="4935"/>
    <cellStyle name="Calculation 12 7" xfId="4936"/>
    <cellStyle name="Calculation 12 8" xfId="4937"/>
    <cellStyle name="Calculation 13" xfId="4938"/>
    <cellStyle name="Calculation 13 2" xfId="4939"/>
    <cellStyle name="Calculation 13 2 2" xfId="4940"/>
    <cellStyle name="Calculation 13 2 2 2" xfId="4941"/>
    <cellStyle name="Calculation 13 2 2 3" xfId="4942"/>
    <cellStyle name="Calculation 13 2 3" xfId="4943"/>
    <cellStyle name="Calculation 13 2 3 2" xfId="4944"/>
    <cellStyle name="Calculation 13 2 3 3" xfId="4945"/>
    <cellStyle name="Calculation 13 2 4" xfId="4946"/>
    <cellStyle name="Calculation 13 2 5" xfId="4947"/>
    <cellStyle name="Calculation 13 2 6" xfId="4948"/>
    <cellStyle name="Calculation 13 2 7" xfId="4949"/>
    <cellStyle name="Calculation 13 3" xfId="4950"/>
    <cellStyle name="Calculation 13 3 2" xfId="4951"/>
    <cellStyle name="Calculation 13 3 3" xfId="4952"/>
    <cellStyle name="Calculation 13 4" xfId="4953"/>
    <cellStyle name="Calculation 13 4 2" xfId="4954"/>
    <cellStyle name="Calculation 13 4 3" xfId="4955"/>
    <cellStyle name="Calculation 13 5" xfId="4956"/>
    <cellStyle name="Calculation 13 6" xfId="4957"/>
    <cellStyle name="Calculation 13 7" xfId="4958"/>
    <cellStyle name="Calculation 13 8" xfId="4959"/>
    <cellStyle name="Calculation 14" xfId="4960"/>
    <cellStyle name="Calculation 14 2" xfId="4961"/>
    <cellStyle name="Calculation 14 2 2" xfId="4962"/>
    <cellStyle name="Calculation 14 2 2 2" xfId="4963"/>
    <cellStyle name="Calculation 14 2 2 3" xfId="4964"/>
    <cellStyle name="Calculation 14 2 3" xfId="4965"/>
    <cellStyle name="Calculation 14 2 3 2" xfId="4966"/>
    <cellStyle name="Calculation 14 2 3 3" xfId="4967"/>
    <cellStyle name="Calculation 14 2 4" xfId="4968"/>
    <cellStyle name="Calculation 14 2 5" xfId="4969"/>
    <cellStyle name="Calculation 14 2 6" xfId="4970"/>
    <cellStyle name="Calculation 14 2 7" xfId="4971"/>
    <cellStyle name="Calculation 14 3" xfId="4972"/>
    <cellStyle name="Calculation 14 3 2" xfId="4973"/>
    <cellStyle name="Calculation 14 3 3" xfId="4974"/>
    <cellStyle name="Calculation 14 4" xfId="4975"/>
    <cellStyle name="Calculation 14 4 2" xfId="4976"/>
    <cellStyle name="Calculation 14 4 3" xfId="4977"/>
    <cellStyle name="Calculation 14 5" xfId="4978"/>
    <cellStyle name="Calculation 14 6" xfId="4979"/>
    <cellStyle name="Calculation 14 7" xfId="4980"/>
    <cellStyle name="Calculation 14 8" xfId="4981"/>
    <cellStyle name="Calculation 15" xfId="4982"/>
    <cellStyle name="Calculation 15 2" xfId="4983"/>
    <cellStyle name="Calculation 15 2 2" xfId="4984"/>
    <cellStyle name="Calculation 15 2 2 2" xfId="4985"/>
    <cellStyle name="Calculation 15 2 2 3" xfId="4986"/>
    <cellStyle name="Calculation 15 2 3" xfId="4987"/>
    <cellStyle name="Calculation 15 2 3 2" xfId="4988"/>
    <cellStyle name="Calculation 15 2 3 3" xfId="4989"/>
    <cellStyle name="Calculation 15 2 4" xfId="4990"/>
    <cellStyle name="Calculation 15 2 5" xfId="4991"/>
    <cellStyle name="Calculation 15 2 6" xfId="4992"/>
    <cellStyle name="Calculation 15 2 7" xfId="4993"/>
    <cellStyle name="Calculation 15 3" xfId="4994"/>
    <cellStyle name="Calculation 15 3 2" xfId="4995"/>
    <cellStyle name="Calculation 15 3 3" xfId="4996"/>
    <cellStyle name="Calculation 15 4" xfId="4997"/>
    <cellStyle name="Calculation 15 4 2" xfId="4998"/>
    <cellStyle name="Calculation 15 4 3" xfId="4999"/>
    <cellStyle name="Calculation 15 5" xfId="5000"/>
    <cellStyle name="Calculation 15 6" xfId="5001"/>
    <cellStyle name="Calculation 15 7" xfId="5002"/>
    <cellStyle name="Calculation 15 8" xfId="5003"/>
    <cellStyle name="Calculation 16" xfId="5004"/>
    <cellStyle name="Calculation 16 2" xfId="5005"/>
    <cellStyle name="Calculation 16 2 2" xfId="5006"/>
    <cellStyle name="Calculation 16 2 2 2" xfId="5007"/>
    <cellStyle name="Calculation 16 2 2 3" xfId="5008"/>
    <cellStyle name="Calculation 16 2 3" xfId="5009"/>
    <cellStyle name="Calculation 16 2 3 2" xfId="5010"/>
    <cellStyle name="Calculation 16 2 3 3" xfId="5011"/>
    <cellStyle name="Calculation 16 2 4" xfId="5012"/>
    <cellStyle name="Calculation 16 2 5" xfId="5013"/>
    <cellStyle name="Calculation 16 2 6" xfId="5014"/>
    <cellStyle name="Calculation 16 2 7" xfId="5015"/>
    <cellStyle name="Calculation 16 3" xfId="5016"/>
    <cellStyle name="Calculation 16 3 2" xfId="5017"/>
    <cellStyle name="Calculation 16 3 3" xfId="5018"/>
    <cellStyle name="Calculation 16 4" xfId="5019"/>
    <cellStyle name="Calculation 16 4 2" xfId="5020"/>
    <cellStyle name="Calculation 16 4 3" xfId="5021"/>
    <cellStyle name="Calculation 16 5" xfId="5022"/>
    <cellStyle name="Calculation 16 6" xfId="5023"/>
    <cellStyle name="Calculation 16 7" xfId="5024"/>
    <cellStyle name="Calculation 16 8" xfId="5025"/>
    <cellStyle name="Calculation 17" xfId="5026"/>
    <cellStyle name="Calculation 17 2" xfId="5027"/>
    <cellStyle name="Calculation 17 2 2" xfId="5028"/>
    <cellStyle name="Calculation 17 2 2 2" xfId="5029"/>
    <cellStyle name="Calculation 17 2 2 3" xfId="5030"/>
    <cellStyle name="Calculation 17 2 3" xfId="5031"/>
    <cellStyle name="Calculation 17 2 3 2" xfId="5032"/>
    <cellStyle name="Calculation 17 2 3 3" xfId="5033"/>
    <cellStyle name="Calculation 17 2 4" xfId="5034"/>
    <cellStyle name="Calculation 17 2 5" xfId="5035"/>
    <cellStyle name="Calculation 17 2 6" xfId="5036"/>
    <cellStyle name="Calculation 17 2 7" xfId="5037"/>
    <cellStyle name="Calculation 17 3" xfId="5038"/>
    <cellStyle name="Calculation 17 3 2" xfId="5039"/>
    <cellStyle name="Calculation 17 3 3" xfId="5040"/>
    <cellStyle name="Calculation 17 4" xfId="5041"/>
    <cellStyle name="Calculation 17 4 2" xfId="5042"/>
    <cellStyle name="Calculation 17 4 3" xfId="5043"/>
    <cellStyle name="Calculation 17 5" xfId="5044"/>
    <cellStyle name="Calculation 17 6" xfId="5045"/>
    <cellStyle name="Calculation 17 7" xfId="5046"/>
    <cellStyle name="Calculation 17 8" xfId="5047"/>
    <cellStyle name="Calculation 18" xfId="5048"/>
    <cellStyle name="Calculation 18 2" xfId="5049"/>
    <cellStyle name="Calculation 18 2 2" xfId="5050"/>
    <cellStyle name="Calculation 18 2 2 2" xfId="5051"/>
    <cellStyle name="Calculation 18 2 2 3" xfId="5052"/>
    <cellStyle name="Calculation 18 2 3" xfId="5053"/>
    <cellStyle name="Calculation 18 2 3 2" xfId="5054"/>
    <cellStyle name="Calculation 18 2 3 3" xfId="5055"/>
    <cellStyle name="Calculation 18 2 4" xfId="5056"/>
    <cellStyle name="Calculation 18 2 5" xfId="5057"/>
    <cellStyle name="Calculation 18 2 6" xfId="5058"/>
    <cellStyle name="Calculation 18 2 7" xfId="5059"/>
    <cellStyle name="Calculation 18 3" xfId="5060"/>
    <cellStyle name="Calculation 18 3 2" xfId="5061"/>
    <cellStyle name="Calculation 18 3 3" xfId="5062"/>
    <cellStyle name="Calculation 18 4" xfId="5063"/>
    <cellStyle name="Calculation 18 4 2" xfId="5064"/>
    <cellStyle name="Calculation 18 4 3" xfId="5065"/>
    <cellStyle name="Calculation 18 5" xfId="5066"/>
    <cellStyle name="Calculation 18 6" xfId="5067"/>
    <cellStyle name="Calculation 18 7" xfId="5068"/>
    <cellStyle name="Calculation 18 8" xfId="5069"/>
    <cellStyle name="Calculation 19" xfId="5070"/>
    <cellStyle name="Calculation 19 2" xfId="5071"/>
    <cellStyle name="Calculation 19 2 2" xfId="5072"/>
    <cellStyle name="Calculation 19 2 2 2" xfId="5073"/>
    <cellStyle name="Calculation 19 2 2 3" xfId="5074"/>
    <cellStyle name="Calculation 19 2 3" xfId="5075"/>
    <cellStyle name="Calculation 19 2 3 2" xfId="5076"/>
    <cellStyle name="Calculation 19 2 3 3" xfId="5077"/>
    <cellStyle name="Calculation 19 2 4" xfId="5078"/>
    <cellStyle name="Calculation 19 2 5" xfId="5079"/>
    <cellStyle name="Calculation 19 2 6" xfId="5080"/>
    <cellStyle name="Calculation 19 2 7" xfId="5081"/>
    <cellStyle name="Calculation 19 3" xfId="5082"/>
    <cellStyle name="Calculation 19 3 2" xfId="5083"/>
    <cellStyle name="Calculation 19 3 3" xfId="5084"/>
    <cellStyle name="Calculation 19 4" xfId="5085"/>
    <cellStyle name="Calculation 19 4 2" xfId="5086"/>
    <cellStyle name="Calculation 19 4 3" xfId="5087"/>
    <cellStyle name="Calculation 19 5" xfId="5088"/>
    <cellStyle name="Calculation 19 6" xfId="5089"/>
    <cellStyle name="Calculation 19 7" xfId="5090"/>
    <cellStyle name="Calculation 19 8" xfId="5091"/>
    <cellStyle name="Calculation 2" xfId="5092"/>
    <cellStyle name="Calculation 2 10" xfId="5093"/>
    <cellStyle name="Calculation 2 11" xfId="5094"/>
    <cellStyle name="Calculation 2 12" xfId="5095"/>
    <cellStyle name="Calculation 2 13" xfId="5096"/>
    <cellStyle name="Calculation 2 2" xfId="5097"/>
    <cellStyle name="Calculation 2 2 2" xfId="5098"/>
    <cellStyle name="Calculation 2 2 2 2" xfId="5099"/>
    <cellStyle name="Calculation 2 2 2 3" xfId="5100"/>
    <cellStyle name="Calculation 2 2 3" xfId="5101"/>
    <cellStyle name="Calculation 2 2 3 2" xfId="5102"/>
    <cellStyle name="Calculation 2 2 3 3" xfId="5103"/>
    <cellStyle name="Calculation 2 2 4" xfId="5104"/>
    <cellStyle name="Calculation 2 2 5" xfId="5105"/>
    <cellStyle name="Calculation 2 2 6" xfId="5106"/>
    <cellStyle name="Calculation 2 2 7" xfId="5107"/>
    <cellStyle name="Calculation 2 2 8" xfId="5108"/>
    <cellStyle name="Calculation 2 3" xfId="5109"/>
    <cellStyle name="Calculation 2 3 2" xfId="5110"/>
    <cellStyle name="Calculation 2 3 3" xfId="5111"/>
    <cellStyle name="Calculation 2 3 3 2" xfId="5112"/>
    <cellStyle name="Calculation 2 3 3 3" xfId="5113"/>
    <cellStyle name="Calculation 2 3 4" xfId="5114"/>
    <cellStyle name="Calculation 2 3 5" xfId="5115"/>
    <cellStyle name="Calculation 2 4" xfId="5116"/>
    <cellStyle name="Calculation 2 4 2" xfId="5117"/>
    <cellStyle name="Calculation 2 4 3" xfId="5118"/>
    <cellStyle name="Calculation 2 4 4" xfId="5119"/>
    <cellStyle name="Calculation 2 5" xfId="5120"/>
    <cellStyle name="Calculation 2 6" xfId="5121"/>
    <cellStyle name="Calculation 2 7" xfId="5122"/>
    <cellStyle name="Calculation 2 8" xfId="5123"/>
    <cellStyle name="Calculation 2 9" xfId="5124"/>
    <cellStyle name="Calculation 2_PwrTax 51040" xfId="5125"/>
    <cellStyle name="Calculation 20" xfId="5126"/>
    <cellStyle name="Calculation 20 2" xfId="5127"/>
    <cellStyle name="Calculation 20 2 2" xfId="5128"/>
    <cellStyle name="Calculation 20 2 3" xfId="5129"/>
    <cellStyle name="Calculation 20 3" xfId="5130"/>
    <cellStyle name="Calculation 20 3 2" xfId="5131"/>
    <cellStyle name="Calculation 20 3 3" xfId="5132"/>
    <cellStyle name="Calculation 20 4" xfId="5133"/>
    <cellStyle name="Calculation 20 5" xfId="5134"/>
    <cellStyle name="Calculation 20 6" xfId="5135"/>
    <cellStyle name="Calculation 20 7" xfId="5136"/>
    <cellStyle name="Calculation 21" xfId="5137"/>
    <cellStyle name="Calculation 21 2" xfId="5138"/>
    <cellStyle name="Calculation 21 2 2" xfId="5139"/>
    <cellStyle name="Calculation 21 2 3" xfId="5140"/>
    <cellStyle name="Calculation 21 3" xfId="5141"/>
    <cellStyle name="Calculation 21 3 2" xfId="5142"/>
    <cellStyle name="Calculation 21 3 3" xfId="5143"/>
    <cellStyle name="Calculation 21 4" xfId="5144"/>
    <cellStyle name="Calculation 21 5" xfId="5145"/>
    <cellStyle name="Calculation 21 6" xfId="5146"/>
    <cellStyle name="Calculation 21 7" xfId="5147"/>
    <cellStyle name="Calculation 22" xfId="5148"/>
    <cellStyle name="Calculation 22 2" xfId="5149"/>
    <cellStyle name="Calculation 22 2 2" xfId="5150"/>
    <cellStyle name="Calculation 22 2 3" xfId="5151"/>
    <cellStyle name="Calculation 22 3" xfId="5152"/>
    <cellStyle name="Calculation 22 3 2" xfId="5153"/>
    <cellStyle name="Calculation 22 3 3" xfId="5154"/>
    <cellStyle name="Calculation 22 4" xfId="5155"/>
    <cellStyle name="Calculation 22 5" xfId="5156"/>
    <cellStyle name="Calculation 22 6" xfId="5157"/>
    <cellStyle name="Calculation 22 7" xfId="5158"/>
    <cellStyle name="Calculation 23" xfId="5159"/>
    <cellStyle name="Calculation 23 2" xfId="5160"/>
    <cellStyle name="Calculation 23 2 2" xfId="5161"/>
    <cellStyle name="Calculation 23 2 3" xfId="5162"/>
    <cellStyle name="Calculation 23 3" xfId="5163"/>
    <cellStyle name="Calculation 23 3 2" xfId="5164"/>
    <cellStyle name="Calculation 23 3 3" xfId="5165"/>
    <cellStyle name="Calculation 23 4" xfId="5166"/>
    <cellStyle name="Calculation 23 5" xfId="5167"/>
    <cellStyle name="Calculation 23 6" xfId="5168"/>
    <cellStyle name="Calculation 23 7" xfId="5169"/>
    <cellStyle name="Calculation 24" xfId="5170"/>
    <cellStyle name="Calculation 24 2" xfId="5171"/>
    <cellStyle name="Calculation 24 2 2" xfId="5172"/>
    <cellStyle name="Calculation 24 2 3" xfId="5173"/>
    <cellStyle name="Calculation 24 3" xfId="5174"/>
    <cellStyle name="Calculation 24 3 2" xfId="5175"/>
    <cellStyle name="Calculation 24 3 3" xfId="5176"/>
    <cellStyle name="Calculation 24 4" xfId="5177"/>
    <cellStyle name="Calculation 24 5" xfId="5178"/>
    <cellStyle name="Calculation 24 6" xfId="5179"/>
    <cellStyle name="Calculation 24 7" xfId="5180"/>
    <cellStyle name="Calculation 25" xfId="5181"/>
    <cellStyle name="Calculation 25 2" xfId="5182"/>
    <cellStyle name="Calculation 25 2 2" xfId="5183"/>
    <cellStyle name="Calculation 25 2 3" xfId="5184"/>
    <cellStyle name="Calculation 25 3" xfId="5185"/>
    <cellStyle name="Calculation 25 3 2" xfId="5186"/>
    <cellStyle name="Calculation 25 3 3" xfId="5187"/>
    <cellStyle name="Calculation 25 4" xfId="5188"/>
    <cellStyle name="Calculation 25 5" xfId="5189"/>
    <cellStyle name="Calculation 25 6" xfId="5190"/>
    <cellStyle name="Calculation 25 7" xfId="5191"/>
    <cellStyle name="Calculation 26" xfId="5192"/>
    <cellStyle name="Calculation 26 2" xfId="5193"/>
    <cellStyle name="Calculation 26 2 2" xfId="5194"/>
    <cellStyle name="Calculation 26 2 3" xfId="5195"/>
    <cellStyle name="Calculation 26 3" xfId="5196"/>
    <cellStyle name="Calculation 26 3 2" xfId="5197"/>
    <cellStyle name="Calculation 26 3 3" xfId="5198"/>
    <cellStyle name="Calculation 26 4" xfId="5199"/>
    <cellStyle name="Calculation 26 5" xfId="5200"/>
    <cellStyle name="Calculation 26 6" xfId="5201"/>
    <cellStyle name="Calculation 26 7" xfId="5202"/>
    <cellStyle name="Calculation 27" xfId="5203"/>
    <cellStyle name="Calculation 27 2" xfId="5204"/>
    <cellStyle name="Calculation 27 2 2" xfId="5205"/>
    <cellStyle name="Calculation 27 2 3" xfId="5206"/>
    <cellStyle name="Calculation 27 3" xfId="5207"/>
    <cellStyle name="Calculation 27 3 2" xfId="5208"/>
    <cellStyle name="Calculation 27 3 3" xfId="5209"/>
    <cellStyle name="Calculation 27 4" xfId="5210"/>
    <cellStyle name="Calculation 27 5" xfId="5211"/>
    <cellStyle name="Calculation 27 6" xfId="5212"/>
    <cellStyle name="Calculation 27 7" xfId="5213"/>
    <cellStyle name="Calculation 28" xfId="5214"/>
    <cellStyle name="Calculation 28 2" xfId="5215"/>
    <cellStyle name="Calculation 28 2 2" xfId="5216"/>
    <cellStyle name="Calculation 28 2 3" xfId="5217"/>
    <cellStyle name="Calculation 28 3" xfId="5218"/>
    <cellStyle name="Calculation 28 3 2" xfId="5219"/>
    <cellStyle name="Calculation 28 3 3" xfId="5220"/>
    <cellStyle name="Calculation 28 4" xfId="5221"/>
    <cellStyle name="Calculation 28 5" xfId="5222"/>
    <cellStyle name="Calculation 28 6" xfId="5223"/>
    <cellStyle name="Calculation 28 7" xfId="5224"/>
    <cellStyle name="Calculation 29" xfId="5225"/>
    <cellStyle name="Calculation 29 2" xfId="5226"/>
    <cellStyle name="Calculation 29 2 2" xfId="5227"/>
    <cellStyle name="Calculation 29 2 3" xfId="5228"/>
    <cellStyle name="Calculation 29 3" xfId="5229"/>
    <cellStyle name="Calculation 29 3 2" xfId="5230"/>
    <cellStyle name="Calculation 29 3 3" xfId="5231"/>
    <cellStyle name="Calculation 29 4" xfId="5232"/>
    <cellStyle name="Calculation 29 5" xfId="5233"/>
    <cellStyle name="Calculation 29 6" xfId="5234"/>
    <cellStyle name="Calculation 29 7" xfId="5235"/>
    <cellStyle name="Calculation 3" xfId="5236"/>
    <cellStyle name="Calculation 3 2" xfId="5237"/>
    <cellStyle name="Calculation 3 2 2" xfId="5238"/>
    <cellStyle name="Calculation 3 2 2 2" xfId="5239"/>
    <cellStyle name="Calculation 3 2 2 3" xfId="5240"/>
    <cellStyle name="Calculation 3 2 3" xfId="5241"/>
    <cellStyle name="Calculation 3 2 3 2" xfId="5242"/>
    <cellStyle name="Calculation 3 2 3 3" xfId="5243"/>
    <cellStyle name="Calculation 3 2 4" xfId="5244"/>
    <cellStyle name="Calculation 3 2 5" xfId="5245"/>
    <cellStyle name="Calculation 3 2 6" xfId="5246"/>
    <cellStyle name="Calculation 3 2 7" xfId="5247"/>
    <cellStyle name="Calculation 3 3" xfId="5248"/>
    <cellStyle name="Calculation 3 3 2" xfId="5249"/>
    <cellStyle name="Calculation 3 3 2 2" xfId="5250"/>
    <cellStyle name="Calculation 3 3 2 3" xfId="5251"/>
    <cellStyle name="Calculation 3 3 3" xfId="5252"/>
    <cellStyle name="Calculation 3 3 4" xfId="5253"/>
    <cellStyle name="Calculation 3 3 5" xfId="5254"/>
    <cellStyle name="Calculation 3 3 6" xfId="5255"/>
    <cellStyle name="Calculation 3 4" xfId="5256"/>
    <cellStyle name="Calculation 3 4 2" xfId="5257"/>
    <cellStyle name="Calculation 3 4 3" xfId="5258"/>
    <cellStyle name="Calculation 3 5" xfId="5259"/>
    <cellStyle name="Calculation 3 6" xfId="5260"/>
    <cellStyle name="Calculation 3 7" xfId="5261"/>
    <cellStyle name="Calculation 3 8" xfId="5262"/>
    <cellStyle name="Calculation 30" xfId="5263"/>
    <cellStyle name="Calculation 30 2" xfId="5264"/>
    <cellStyle name="Calculation 30 2 2" xfId="5265"/>
    <cellStyle name="Calculation 30 2 3" xfId="5266"/>
    <cellStyle name="Calculation 30 3" xfId="5267"/>
    <cellStyle name="Calculation 30 3 2" xfId="5268"/>
    <cellStyle name="Calculation 30 3 3" xfId="5269"/>
    <cellStyle name="Calculation 30 4" xfId="5270"/>
    <cellStyle name="Calculation 30 5" xfId="5271"/>
    <cellStyle name="Calculation 30 6" xfId="5272"/>
    <cellStyle name="Calculation 30 7" xfId="5273"/>
    <cellStyle name="Calculation 31" xfId="5274"/>
    <cellStyle name="Calculation 31 2" xfId="5275"/>
    <cellStyle name="Calculation 31 2 2" xfId="5276"/>
    <cellStyle name="Calculation 31 2 3" xfId="5277"/>
    <cellStyle name="Calculation 31 3" xfId="5278"/>
    <cellStyle name="Calculation 31 3 2" xfId="5279"/>
    <cellStyle name="Calculation 31 3 3" xfId="5280"/>
    <cellStyle name="Calculation 31 4" xfId="5281"/>
    <cellStyle name="Calculation 31 5" xfId="5282"/>
    <cellStyle name="Calculation 31 6" xfId="5283"/>
    <cellStyle name="Calculation 31 7" xfId="5284"/>
    <cellStyle name="Calculation 32" xfId="5285"/>
    <cellStyle name="Calculation 32 2" xfId="5286"/>
    <cellStyle name="Calculation 32 2 2" xfId="5287"/>
    <cellStyle name="Calculation 32 2 3" xfId="5288"/>
    <cellStyle name="Calculation 32 3" xfId="5289"/>
    <cellStyle name="Calculation 32 3 2" xfId="5290"/>
    <cellStyle name="Calculation 32 3 3" xfId="5291"/>
    <cellStyle name="Calculation 32 4" xfId="5292"/>
    <cellStyle name="Calculation 32 5" xfId="5293"/>
    <cellStyle name="Calculation 32 6" xfId="5294"/>
    <cellStyle name="Calculation 32 7" xfId="5295"/>
    <cellStyle name="Calculation 33" xfId="5296"/>
    <cellStyle name="Calculation 33 2" xfId="5297"/>
    <cellStyle name="Calculation 33 2 2" xfId="5298"/>
    <cellStyle name="Calculation 33 2 3" xfId="5299"/>
    <cellStyle name="Calculation 33 3" xfId="5300"/>
    <cellStyle name="Calculation 33 3 2" xfId="5301"/>
    <cellStyle name="Calculation 33 3 3" xfId="5302"/>
    <cellStyle name="Calculation 33 4" xfId="5303"/>
    <cellStyle name="Calculation 33 5" xfId="5304"/>
    <cellStyle name="Calculation 33 6" xfId="5305"/>
    <cellStyle name="Calculation 33 7" xfId="5306"/>
    <cellStyle name="Calculation 34" xfId="5307"/>
    <cellStyle name="Calculation 34 2" xfId="5308"/>
    <cellStyle name="Calculation 34 2 2" xfId="5309"/>
    <cellStyle name="Calculation 34 2 3" xfId="5310"/>
    <cellStyle name="Calculation 34 3" xfId="5311"/>
    <cellStyle name="Calculation 34 3 2" xfId="5312"/>
    <cellStyle name="Calculation 34 3 3" xfId="5313"/>
    <cellStyle name="Calculation 34 4" xfId="5314"/>
    <cellStyle name="Calculation 34 5" xfId="5315"/>
    <cellStyle name="Calculation 34 6" xfId="5316"/>
    <cellStyle name="Calculation 34 7" xfId="5317"/>
    <cellStyle name="Calculation 35" xfId="5318"/>
    <cellStyle name="Calculation 35 2" xfId="5319"/>
    <cellStyle name="Calculation 35 2 2" xfId="5320"/>
    <cellStyle name="Calculation 35 2 3" xfId="5321"/>
    <cellStyle name="Calculation 35 3" xfId="5322"/>
    <cellStyle name="Calculation 35 3 2" xfId="5323"/>
    <cellStyle name="Calculation 35 3 3" xfId="5324"/>
    <cellStyle name="Calculation 35 4" xfId="5325"/>
    <cellStyle name="Calculation 35 5" xfId="5326"/>
    <cellStyle name="Calculation 35 6" xfId="5327"/>
    <cellStyle name="Calculation 35 7" xfId="5328"/>
    <cellStyle name="Calculation 36" xfId="5329"/>
    <cellStyle name="Calculation 36 2" xfId="5330"/>
    <cellStyle name="Calculation 36 2 2" xfId="5331"/>
    <cellStyle name="Calculation 36 2 3" xfId="5332"/>
    <cellStyle name="Calculation 36 3" xfId="5333"/>
    <cellStyle name="Calculation 36 4" xfId="5334"/>
    <cellStyle name="Calculation 36 5" xfId="5335"/>
    <cellStyle name="Calculation 36 6" xfId="5336"/>
    <cellStyle name="Calculation 37" xfId="5337"/>
    <cellStyle name="Calculation 4" xfId="5338"/>
    <cellStyle name="Calculation 4 2" xfId="5339"/>
    <cellStyle name="Calculation 4 2 2" xfId="5340"/>
    <cellStyle name="Calculation 4 2 2 2" xfId="5341"/>
    <cellStyle name="Calculation 4 2 2 3" xfId="5342"/>
    <cellStyle name="Calculation 4 2 3" xfId="5343"/>
    <cellStyle name="Calculation 4 2 3 2" xfId="5344"/>
    <cellStyle name="Calculation 4 2 3 3" xfId="5345"/>
    <cellStyle name="Calculation 4 2 4" xfId="5346"/>
    <cellStyle name="Calculation 4 2 5" xfId="5347"/>
    <cellStyle name="Calculation 4 2 6" xfId="5348"/>
    <cellStyle name="Calculation 4 2 7" xfId="5349"/>
    <cellStyle name="Calculation 4 3" xfId="5350"/>
    <cellStyle name="Calculation 4 3 2" xfId="5351"/>
    <cellStyle name="Calculation 4 3 2 2" xfId="5352"/>
    <cellStyle name="Calculation 4 3 2 3" xfId="5353"/>
    <cellStyle name="Calculation 4 3 3" xfId="5354"/>
    <cellStyle name="Calculation 4 3 4" xfId="5355"/>
    <cellStyle name="Calculation 4 4" xfId="5356"/>
    <cellStyle name="Calculation 4 4 2" xfId="5357"/>
    <cellStyle name="Calculation 4 4 3" xfId="5358"/>
    <cellStyle name="Calculation 4 5" xfId="5359"/>
    <cellStyle name="Calculation 4 6" xfId="5360"/>
    <cellStyle name="Calculation 4 7" xfId="5361"/>
    <cellStyle name="Calculation 4 8" xfId="5362"/>
    <cellStyle name="Calculation 5" xfId="5363"/>
    <cellStyle name="Calculation 5 2" xfId="5364"/>
    <cellStyle name="Calculation 5 2 2" xfId="5365"/>
    <cellStyle name="Calculation 5 2 2 2" xfId="5366"/>
    <cellStyle name="Calculation 5 2 2 3" xfId="5367"/>
    <cellStyle name="Calculation 5 2 3" xfId="5368"/>
    <cellStyle name="Calculation 5 2 3 2" xfId="5369"/>
    <cellStyle name="Calculation 5 2 3 3" xfId="5370"/>
    <cellStyle name="Calculation 5 2 4" xfId="5371"/>
    <cellStyle name="Calculation 5 2 5" xfId="5372"/>
    <cellStyle name="Calculation 5 2 6" xfId="5373"/>
    <cellStyle name="Calculation 5 2 7" xfId="5374"/>
    <cellStyle name="Calculation 5 3" xfId="5375"/>
    <cellStyle name="Calculation 5 3 2" xfId="5376"/>
    <cellStyle name="Calculation 5 3 2 2" xfId="5377"/>
    <cellStyle name="Calculation 5 3 2 3" xfId="5378"/>
    <cellStyle name="Calculation 5 3 3" xfId="5379"/>
    <cellStyle name="Calculation 5 3 4" xfId="5380"/>
    <cellStyle name="Calculation 5 4" xfId="5381"/>
    <cellStyle name="Calculation 5 4 2" xfId="5382"/>
    <cellStyle name="Calculation 5 4 3" xfId="5383"/>
    <cellStyle name="Calculation 5 5" xfId="5384"/>
    <cellStyle name="Calculation 5 6" xfId="5385"/>
    <cellStyle name="Calculation 5 7" xfId="5386"/>
    <cellStyle name="Calculation 5 8" xfId="5387"/>
    <cellStyle name="Calculation 6" xfId="5388"/>
    <cellStyle name="Calculation 6 2" xfId="5389"/>
    <cellStyle name="Calculation 6 2 2" xfId="5390"/>
    <cellStyle name="Calculation 6 2 2 2" xfId="5391"/>
    <cellStyle name="Calculation 6 2 2 3" xfId="5392"/>
    <cellStyle name="Calculation 6 2 3" xfId="5393"/>
    <cellStyle name="Calculation 6 2 3 2" xfId="5394"/>
    <cellStyle name="Calculation 6 2 3 3" xfId="5395"/>
    <cellStyle name="Calculation 6 2 4" xfId="5396"/>
    <cellStyle name="Calculation 6 2 5" xfId="5397"/>
    <cellStyle name="Calculation 6 2 6" xfId="5398"/>
    <cellStyle name="Calculation 6 2 7" xfId="5399"/>
    <cellStyle name="Calculation 6 3" xfId="5400"/>
    <cellStyle name="Calculation 6 3 2" xfId="5401"/>
    <cellStyle name="Calculation 6 3 2 2" xfId="5402"/>
    <cellStyle name="Calculation 6 3 2 3" xfId="5403"/>
    <cellStyle name="Calculation 6 3 3" xfId="5404"/>
    <cellStyle name="Calculation 6 3 4" xfId="5405"/>
    <cellStyle name="Calculation 6 4" xfId="5406"/>
    <cellStyle name="Calculation 6 4 2" xfId="5407"/>
    <cellStyle name="Calculation 6 4 3" xfId="5408"/>
    <cellStyle name="Calculation 6 5" xfId="5409"/>
    <cellStyle name="Calculation 6 6" xfId="5410"/>
    <cellStyle name="Calculation 6 7" xfId="5411"/>
    <cellStyle name="Calculation 6 8" xfId="5412"/>
    <cellStyle name="Calculation 7" xfId="5413"/>
    <cellStyle name="Calculation 7 2" xfId="5414"/>
    <cellStyle name="Calculation 7 2 2" xfId="5415"/>
    <cellStyle name="Calculation 7 2 2 2" xfId="5416"/>
    <cellStyle name="Calculation 7 2 2 3" xfId="5417"/>
    <cellStyle name="Calculation 7 2 3" xfId="5418"/>
    <cellStyle name="Calculation 7 2 3 2" xfId="5419"/>
    <cellStyle name="Calculation 7 2 3 3" xfId="5420"/>
    <cellStyle name="Calculation 7 2 4" xfId="5421"/>
    <cellStyle name="Calculation 7 2 5" xfId="5422"/>
    <cellStyle name="Calculation 7 2 6" xfId="5423"/>
    <cellStyle name="Calculation 7 2 7" xfId="5424"/>
    <cellStyle name="Calculation 7 3" xfId="5425"/>
    <cellStyle name="Calculation 7 3 2" xfId="5426"/>
    <cellStyle name="Calculation 7 3 2 2" xfId="5427"/>
    <cellStyle name="Calculation 7 3 2 3" xfId="5428"/>
    <cellStyle name="Calculation 7 3 3" xfId="5429"/>
    <cellStyle name="Calculation 7 3 4" xfId="5430"/>
    <cellStyle name="Calculation 7 4" xfId="5431"/>
    <cellStyle name="Calculation 7 4 2" xfId="5432"/>
    <cellStyle name="Calculation 7 4 3" xfId="5433"/>
    <cellStyle name="Calculation 7 5" xfId="5434"/>
    <cellStyle name="Calculation 7 6" xfId="5435"/>
    <cellStyle name="Calculation 7 7" xfId="5436"/>
    <cellStyle name="Calculation 7 8" xfId="5437"/>
    <cellStyle name="Calculation 8" xfId="5438"/>
    <cellStyle name="Calculation 8 2" xfId="5439"/>
    <cellStyle name="Calculation 8 2 2" xfId="5440"/>
    <cellStyle name="Calculation 8 2 2 2" xfId="5441"/>
    <cellStyle name="Calculation 8 2 2 3" xfId="5442"/>
    <cellStyle name="Calculation 8 2 3" xfId="5443"/>
    <cellStyle name="Calculation 8 2 3 2" xfId="5444"/>
    <cellStyle name="Calculation 8 2 3 3" xfId="5445"/>
    <cellStyle name="Calculation 8 2 4" xfId="5446"/>
    <cellStyle name="Calculation 8 2 5" xfId="5447"/>
    <cellStyle name="Calculation 8 2 6" xfId="5448"/>
    <cellStyle name="Calculation 8 2 7" xfId="5449"/>
    <cellStyle name="Calculation 8 3" xfId="5450"/>
    <cellStyle name="Calculation 8 3 2" xfId="5451"/>
    <cellStyle name="Calculation 8 3 2 2" xfId="5452"/>
    <cellStyle name="Calculation 8 3 2 3" xfId="5453"/>
    <cellStyle name="Calculation 8 3 3" xfId="5454"/>
    <cellStyle name="Calculation 8 3 4" xfId="5455"/>
    <cellStyle name="Calculation 8 4" xfId="5456"/>
    <cellStyle name="Calculation 8 4 2" xfId="5457"/>
    <cellStyle name="Calculation 8 4 3" xfId="5458"/>
    <cellStyle name="Calculation 8 5" xfId="5459"/>
    <cellStyle name="Calculation 8 6" xfId="5460"/>
    <cellStyle name="Calculation 8 7" xfId="5461"/>
    <cellStyle name="Calculation 8 8" xfId="5462"/>
    <cellStyle name="Calculation 9" xfId="5463"/>
    <cellStyle name="Calculation 9 2" xfId="5464"/>
    <cellStyle name="Calculation 9 2 2" xfId="5465"/>
    <cellStyle name="Calculation 9 2 2 2" xfId="5466"/>
    <cellStyle name="Calculation 9 2 2 3" xfId="5467"/>
    <cellStyle name="Calculation 9 2 3" xfId="5468"/>
    <cellStyle name="Calculation 9 2 3 2" xfId="5469"/>
    <cellStyle name="Calculation 9 2 3 3" xfId="5470"/>
    <cellStyle name="Calculation 9 2 4" xfId="5471"/>
    <cellStyle name="Calculation 9 2 5" xfId="5472"/>
    <cellStyle name="Calculation 9 2 6" xfId="5473"/>
    <cellStyle name="Calculation 9 2 7" xfId="5474"/>
    <cellStyle name="Calculation 9 3" xfId="5475"/>
    <cellStyle name="Calculation 9 3 2" xfId="5476"/>
    <cellStyle name="Calculation 9 3 2 2" xfId="5477"/>
    <cellStyle name="Calculation 9 3 2 3" xfId="5478"/>
    <cellStyle name="Calculation 9 3 3" xfId="5479"/>
    <cellStyle name="Calculation 9 3 4" xfId="5480"/>
    <cellStyle name="Calculation 9 4" xfId="5481"/>
    <cellStyle name="Calculation 9 4 2" xfId="5482"/>
    <cellStyle name="Calculation 9 4 3" xfId="5483"/>
    <cellStyle name="Calculation 9 5" xfId="5484"/>
    <cellStyle name="Calculation 9 6" xfId="5485"/>
    <cellStyle name="Calculation 9 7" xfId="5486"/>
    <cellStyle name="Calculation 9 8" xfId="5487"/>
    <cellStyle name="Check Cell" xfId="27" builtinId="23" customBuiltin="1"/>
    <cellStyle name="Check Cell 10" xfId="5488"/>
    <cellStyle name="Check Cell 10 2" xfId="5489"/>
    <cellStyle name="Check Cell 10 3" xfId="5490"/>
    <cellStyle name="Check Cell 11" xfId="5491"/>
    <cellStyle name="Check Cell 11 2" xfId="5492"/>
    <cellStyle name="Check Cell 11 3" xfId="5493"/>
    <cellStyle name="Check Cell 12" xfId="5494"/>
    <cellStyle name="Check Cell 12 2" xfId="5495"/>
    <cellStyle name="Check Cell 13" xfId="5496"/>
    <cellStyle name="Check Cell 13 2" xfId="5497"/>
    <cellStyle name="Check Cell 14" xfId="5498"/>
    <cellStyle name="Check Cell 14 2" xfId="5499"/>
    <cellStyle name="Check Cell 15" xfId="5500"/>
    <cellStyle name="Check Cell 15 2" xfId="5501"/>
    <cellStyle name="Check Cell 16" xfId="5502"/>
    <cellStyle name="Check Cell 16 2" xfId="5503"/>
    <cellStyle name="Check Cell 17" xfId="5504"/>
    <cellStyle name="Check Cell 17 2" xfId="5505"/>
    <cellStyle name="Check Cell 18" xfId="5506"/>
    <cellStyle name="Check Cell 18 2" xfId="5507"/>
    <cellStyle name="Check Cell 19" xfId="5508"/>
    <cellStyle name="Check Cell 19 2" xfId="5509"/>
    <cellStyle name="Check Cell 2" xfId="5510"/>
    <cellStyle name="Check Cell 2 2" xfId="5511"/>
    <cellStyle name="Check Cell 2 3" xfId="5512"/>
    <cellStyle name="Check Cell 2 3 2" xfId="5513"/>
    <cellStyle name="Check Cell 2 3 3" xfId="5514"/>
    <cellStyle name="Check Cell 2_PwrTax 51040" xfId="5515"/>
    <cellStyle name="Check Cell 20" xfId="5516"/>
    <cellStyle name="Check Cell 21" xfId="5517"/>
    <cellStyle name="Check Cell 22" xfId="5518"/>
    <cellStyle name="Check Cell 23" xfId="5519"/>
    <cellStyle name="Check Cell 24" xfId="5520"/>
    <cellStyle name="Check Cell 25" xfId="5521"/>
    <cellStyle name="Check Cell 26" xfId="5522"/>
    <cellStyle name="Check Cell 27" xfId="5523"/>
    <cellStyle name="Check Cell 28" xfId="5524"/>
    <cellStyle name="Check Cell 29" xfId="5525"/>
    <cellStyle name="Check Cell 3" xfId="5526"/>
    <cellStyle name="Check Cell 3 2" xfId="5527"/>
    <cellStyle name="Check Cell 3 3" xfId="5528"/>
    <cellStyle name="Check Cell 3 3 2" xfId="5529"/>
    <cellStyle name="Check Cell 3 3 3" xfId="5530"/>
    <cellStyle name="Check Cell 30" xfId="5531"/>
    <cellStyle name="Check Cell 31" xfId="5532"/>
    <cellStyle name="Check Cell 32" xfId="5533"/>
    <cellStyle name="Check Cell 33" xfId="5534"/>
    <cellStyle name="Check Cell 34" xfId="5535"/>
    <cellStyle name="Check Cell 35" xfId="5536"/>
    <cellStyle name="Check Cell 36" xfId="5537"/>
    <cellStyle name="Check Cell 4" xfId="5538"/>
    <cellStyle name="Check Cell 4 2" xfId="5539"/>
    <cellStyle name="Check Cell 4 3" xfId="5540"/>
    <cellStyle name="Check Cell 5" xfId="5541"/>
    <cellStyle name="Check Cell 5 2" xfId="5542"/>
    <cellStyle name="Check Cell 5 3" xfId="5543"/>
    <cellStyle name="Check Cell 6" xfId="5544"/>
    <cellStyle name="Check Cell 6 2" xfId="5545"/>
    <cellStyle name="Check Cell 6 3" xfId="5546"/>
    <cellStyle name="Check Cell 7" xfId="5547"/>
    <cellStyle name="Check Cell 7 2" xfId="5548"/>
    <cellStyle name="Check Cell 7 3" xfId="5549"/>
    <cellStyle name="Check Cell 8" xfId="5550"/>
    <cellStyle name="Check Cell 8 2" xfId="5551"/>
    <cellStyle name="Check Cell 8 3" xfId="5552"/>
    <cellStyle name="Check Cell 9" xfId="5553"/>
    <cellStyle name="Check Cell 9 2" xfId="5554"/>
    <cellStyle name="Check Cell 9 3" xfId="5555"/>
    <cellStyle name="Comma" xfId="28" builtinId="3"/>
    <cellStyle name="Comma [0]" xfId="29" builtinId="6"/>
    <cellStyle name="Comma [0] 10" xfId="5556"/>
    <cellStyle name="Comma [0] 10 2" xfId="32908"/>
    <cellStyle name="Comma [0] 2" xfId="5557"/>
    <cellStyle name="Comma [0] 2 10" xfId="5558"/>
    <cellStyle name="Comma [0] 2 11" xfId="5559"/>
    <cellStyle name="Comma [0] 2 12" xfId="5560"/>
    <cellStyle name="Comma [0] 2 13" xfId="5561"/>
    <cellStyle name="Comma [0] 2 14" xfId="5562"/>
    <cellStyle name="Comma [0] 2 15" xfId="5563"/>
    <cellStyle name="Comma [0] 2 16" xfId="5564"/>
    <cellStyle name="Comma [0] 2 17" xfId="5565"/>
    <cellStyle name="Comma [0] 2 2" xfId="5566"/>
    <cellStyle name="Comma [0] 2 2 2" xfId="5567"/>
    <cellStyle name="Comma [0] 2 3" xfId="5568"/>
    <cellStyle name="Comma [0] 2 4" xfId="5569"/>
    <cellStyle name="Comma [0] 2 5" xfId="5570"/>
    <cellStyle name="Comma [0] 2 6" xfId="5571"/>
    <cellStyle name="Comma [0] 2 7" xfId="5572"/>
    <cellStyle name="Comma [0] 2 8" xfId="5573"/>
    <cellStyle name="Comma [0] 2 9" xfId="5574"/>
    <cellStyle name="Comma [0] 3" xfId="5575"/>
    <cellStyle name="Comma [0] 3 2" xfId="5576"/>
    <cellStyle name="Comma [0] 3 2 2" xfId="5577"/>
    <cellStyle name="Comma [0] 3 2 3" xfId="5578"/>
    <cellStyle name="Comma [0] 3 3" xfId="5579"/>
    <cellStyle name="Comma [0] 3 4" xfId="5580"/>
    <cellStyle name="Comma [0] 4" xfId="5581"/>
    <cellStyle name="Comma [0] 4 2" xfId="5582"/>
    <cellStyle name="Comma [0] 4 2 2" xfId="5583"/>
    <cellStyle name="Comma [0] 4 2 2 2" xfId="5584"/>
    <cellStyle name="Comma [0] 4 2 2 3" xfId="5585"/>
    <cellStyle name="Comma [0] 4 3" xfId="5586"/>
    <cellStyle name="Comma [0] 4 3 2" xfId="5587"/>
    <cellStyle name="Comma [0] 4 3 2 2" xfId="5588"/>
    <cellStyle name="Comma [0] 4 3 2 3" xfId="5589"/>
    <cellStyle name="Comma [0] 4 4" xfId="5590"/>
    <cellStyle name="Comma [0] 5" xfId="5591"/>
    <cellStyle name="Comma [0] 5 2" xfId="5592"/>
    <cellStyle name="Comma [0] 5 2 2" xfId="5593"/>
    <cellStyle name="Comma [0] 5 2 3" xfId="5594"/>
    <cellStyle name="Comma [0] 5 2 4" xfId="5595"/>
    <cellStyle name="Comma [0] 5 3" xfId="5596"/>
    <cellStyle name="Comma [0] 5 4" xfId="5597"/>
    <cellStyle name="Comma [0] 5 5" xfId="5598"/>
    <cellStyle name="Comma [0] 6" xfId="5599"/>
    <cellStyle name="Comma [0] 6 2" xfId="5600"/>
    <cellStyle name="Comma [0] 6 2 2" xfId="5601"/>
    <cellStyle name="Comma [0] 6 3" xfId="5602"/>
    <cellStyle name="Comma [0] 7" xfId="5603"/>
    <cellStyle name="Comma [0] 7 2" xfId="5604"/>
    <cellStyle name="Comma [0] 8" xfId="5605"/>
    <cellStyle name="Comma [0] 9" xfId="5606"/>
    <cellStyle name="Comma [1]" xfId="69"/>
    <cellStyle name="Comma [1] 10" xfId="5607"/>
    <cellStyle name="Comma [1] 10 10" xfId="5608"/>
    <cellStyle name="Comma [1] 10 11" xfId="5609"/>
    <cellStyle name="Comma [1] 10 12" xfId="5610"/>
    <cellStyle name="Comma [1] 10 13" xfId="5611"/>
    <cellStyle name="Comma [1] 10 14" xfId="5612"/>
    <cellStyle name="Comma [1] 10 15" xfId="5613"/>
    <cellStyle name="Comma [1] 10 16" xfId="5614"/>
    <cellStyle name="Comma [1] 10 17" xfId="5615"/>
    <cellStyle name="Comma [1] 10 18" xfId="5616"/>
    <cellStyle name="Comma [1] 10 19" xfId="5617"/>
    <cellStyle name="Comma [1] 10 2" xfId="5618"/>
    <cellStyle name="Comma [1] 10 20" xfId="5619"/>
    <cellStyle name="Comma [1] 10 21" xfId="5620"/>
    <cellStyle name="Comma [1] 10 22" xfId="5621"/>
    <cellStyle name="Comma [1] 10 23" xfId="5622"/>
    <cellStyle name="Comma [1] 10 3" xfId="5623"/>
    <cellStyle name="Comma [1] 10 4" xfId="5624"/>
    <cellStyle name="Comma [1] 10 5" xfId="5625"/>
    <cellStyle name="Comma [1] 10 6" xfId="5626"/>
    <cellStyle name="Comma [1] 10 7" xfId="5627"/>
    <cellStyle name="Comma [1] 10 8" xfId="5628"/>
    <cellStyle name="Comma [1] 10 9" xfId="5629"/>
    <cellStyle name="Comma [1] 11" xfId="5630"/>
    <cellStyle name="Comma [1] 11 10" xfId="5631"/>
    <cellStyle name="Comma [1] 11 11" xfId="5632"/>
    <cellStyle name="Comma [1] 11 12" xfId="5633"/>
    <cellStyle name="Comma [1] 11 13" xfId="5634"/>
    <cellStyle name="Comma [1] 11 14" xfId="5635"/>
    <cellStyle name="Comma [1] 11 15" xfId="5636"/>
    <cellStyle name="Comma [1] 11 16" xfId="5637"/>
    <cellStyle name="Comma [1] 11 17" xfId="5638"/>
    <cellStyle name="Comma [1] 11 18" xfId="5639"/>
    <cellStyle name="Comma [1] 11 19" xfId="5640"/>
    <cellStyle name="Comma [1] 11 2" xfId="5641"/>
    <cellStyle name="Comma [1] 11 20" xfId="5642"/>
    <cellStyle name="Comma [1] 11 21" xfId="5643"/>
    <cellStyle name="Comma [1] 11 22" xfId="5644"/>
    <cellStyle name="Comma [1] 11 23" xfId="5645"/>
    <cellStyle name="Comma [1] 11 3" xfId="5646"/>
    <cellStyle name="Comma [1] 11 4" xfId="5647"/>
    <cellStyle name="Comma [1] 11 5" xfId="5648"/>
    <cellStyle name="Comma [1] 11 6" xfId="5649"/>
    <cellStyle name="Comma [1] 11 7" xfId="5650"/>
    <cellStyle name="Comma [1] 11 8" xfId="5651"/>
    <cellStyle name="Comma [1] 11 9" xfId="5652"/>
    <cellStyle name="Comma [1] 12" xfId="5653"/>
    <cellStyle name="Comma [1] 12 2" xfId="5654"/>
    <cellStyle name="Comma [1] 12 3" xfId="5655"/>
    <cellStyle name="Comma [1] 12 4" xfId="5656"/>
    <cellStyle name="Comma [1] 13" xfId="5657"/>
    <cellStyle name="Comma [1] 14" xfId="5658"/>
    <cellStyle name="Comma [1] 15" xfId="5659"/>
    <cellStyle name="Comma [1] 16" xfId="5660"/>
    <cellStyle name="Comma [1] 2" xfId="5661"/>
    <cellStyle name="Comma [1] 2 10" xfId="5662"/>
    <cellStyle name="Comma [1] 2 11" xfId="5663"/>
    <cellStyle name="Comma [1] 2 12" xfId="5664"/>
    <cellStyle name="Comma [1] 2 13" xfId="5665"/>
    <cellStyle name="Comma [1] 2 14" xfId="5666"/>
    <cellStyle name="Comma [1] 2 15" xfId="5667"/>
    <cellStyle name="Comma [1] 2 16" xfId="5668"/>
    <cellStyle name="Comma [1] 2 17" xfId="5669"/>
    <cellStyle name="Comma [1] 2 18" xfId="5670"/>
    <cellStyle name="Comma [1] 2 19" xfId="5671"/>
    <cellStyle name="Comma [1] 2 2" xfId="5672"/>
    <cellStyle name="Comma [1] 2 2 10" xfId="5673"/>
    <cellStyle name="Comma [1] 2 2 11" xfId="5674"/>
    <cellStyle name="Comma [1] 2 2 12" xfId="5675"/>
    <cellStyle name="Comma [1] 2 2 13" xfId="5676"/>
    <cellStyle name="Comma [1] 2 2 14" xfId="5677"/>
    <cellStyle name="Comma [1] 2 2 15" xfId="5678"/>
    <cellStyle name="Comma [1] 2 2 16" xfId="5679"/>
    <cellStyle name="Comma [1] 2 2 17" xfId="5680"/>
    <cellStyle name="Comma [1] 2 2 18" xfId="5681"/>
    <cellStyle name="Comma [1] 2 2 19" xfId="5682"/>
    <cellStyle name="Comma [1] 2 2 2" xfId="5683"/>
    <cellStyle name="Comma [1] 2 2 20" xfId="5684"/>
    <cellStyle name="Comma [1] 2 2 21" xfId="5685"/>
    <cellStyle name="Comma [1] 2 2 22" xfId="5686"/>
    <cellStyle name="Comma [1] 2 2 23" xfId="5687"/>
    <cellStyle name="Comma [1] 2 2 24" xfId="5688"/>
    <cellStyle name="Comma [1] 2 2 3" xfId="5689"/>
    <cellStyle name="Comma [1] 2 2 4" xfId="5690"/>
    <cellStyle name="Comma [1] 2 2 5" xfId="5691"/>
    <cellStyle name="Comma [1] 2 2 6" xfId="5692"/>
    <cellStyle name="Comma [1] 2 2 7" xfId="5693"/>
    <cellStyle name="Comma [1] 2 2 8" xfId="5694"/>
    <cellStyle name="Comma [1] 2 2 9" xfId="5695"/>
    <cellStyle name="Comma [1] 2 20" xfId="5696"/>
    <cellStyle name="Comma [1] 2 21" xfId="5697"/>
    <cellStyle name="Comma [1] 2 22" xfId="5698"/>
    <cellStyle name="Comma [1] 2 23" xfId="5699"/>
    <cellStyle name="Comma [1] 2 24" xfId="5700"/>
    <cellStyle name="Comma [1] 2 25" xfId="5701"/>
    <cellStyle name="Comma [1] 2 26" xfId="5702"/>
    <cellStyle name="Comma [1] 2 27" xfId="5703"/>
    <cellStyle name="Comma [1] 2 3" xfId="5704"/>
    <cellStyle name="Comma [1] 2 3 10" xfId="5705"/>
    <cellStyle name="Comma [1] 2 3 11" xfId="5706"/>
    <cellStyle name="Comma [1] 2 3 12" xfId="5707"/>
    <cellStyle name="Comma [1] 2 3 13" xfId="5708"/>
    <cellStyle name="Comma [1] 2 3 14" xfId="5709"/>
    <cellStyle name="Comma [1] 2 3 15" xfId="5710"/>
    <cellStyle name="Comma [1] 2 3 16" xfId="5711"/>
    <cellStyle name="Comma [1] 2 3 17" xfId="5712"/>
    <cellStyle name="Comma [1] 2 3 18" xfId="5713"/>
    <cellStyle name="Comma [1] 2 3 19" xfId="5714"/>
    <cellStyle name="Comma [1] 2 3 2" xfId="5715"/>
    <cellStyle name="Comma [1] 2 3 20" xfId="5716"/>
    <cellStyle name="Comma [1] 2 3 21" xfId="5717"/>
    <cellStyle name="Comma [1] 2 3 22" xfId="5718"/>
    <cellStyle name="Comma [1] 2 3 23" xfId="5719"/>
    <cellStyle name="Comma [1] 2 3 3" xfId="5720"/>
    <cellStyle name="Comma [1] 2 3 4" xfId="5721"/>
    <cellStyle name="Comma [1] 2 3 5" xfId="5722"/>
    <cellStyle name="Comma [1] 2 3 6" xfId="5723"/>
    <cellStyle name="Comma [1] 2 3 7" xfId="5724"/>
    <cellStyle name="Comma [1] 2 3 8" xfId="5725"/>
    <cellStyle name="Comma [1] 2 3 9" xfId="5726"/>
    <cellStyle name="Comma [1] 2 4" xfId="5727"/>
    <cellStyle name="Comma [1] 2 4 10" xfId="5728"/>
    <cellStyle name="Comma [1] 2 4 11" xfId="5729"/>
    <cellStyle name="Comma [1] 2 4 12" xfId="5730"/>
    <cellStyle name="Comma [1] 2 4 13" xfId="5731"/>
    <cellStyle name="Comma [1] 2 4 14" xfId="5732"/>
    <cellStyle name="Comma [1] 2 4 15" xfId="5733"/>
    <cellStyle name="Comma [1] 2 4 16" xfId="5734"/>
    <cellStyle name="Comma [1] 2 4 17" xfId="5735"/>
    <cellStyle name="Comma [1] 2 4 18" xfId="5736"/>
    <cellStyle name="Comma [1] 2 4 19" xfId="5737"/>
    <cellStyle name="Comma [1] 2 4 2" xfId="5738"/>
    <cellStyle name="Comma [1] 2 4 20" xfId="5739"/>
    <cellStyle name="Comma [1] 2 4 21" xfId="5740"/>
    <cellStyle name="Comma [1] 2 4 22" xfId="5741"/>
    <cellStyle name="Comma [1] 2 4 23" xfId="5742"/>
    <cellStyle name="Comma [1] 2 4 3" xfId="5743"/>
    <cellStyle name="Comma [1] 2 4 4" xfId="5744"/>
    <cellStyle name="Comma [1] 2 4 5" xfId="5745"/>
    <cellStyle name="Comma [1] 2 4 6" xfId="5746"/>
    <cellStyle name="Comma [1] 2 4 7" xfId="5747"/>
    <cellStyle name="Comma [1] 2 4 8" xfId="5748"/>
    <cellStyle name="Comma [1] 2 4 9" xfId="5749"/>
    <cellStyle name="Comma [1] 2 5" xfId="5750"/>
    <cellStyle name="Comma [1] 2 5 10" xfId="5751"/>
    <cellStyle name="Comma [1] 2 5 11" xfId="5752"/>
    <cellStyle name="Comma [1] 2 5 12" xfId="5753"/>
    <cellStyle name="Comma [1] 2 5 13" xfId="5754"/>
    <cellStyle name="Comma [1] 2 5 14" xfId="5755"/>
    <cellStyle name="Comma [1] 2 5 15" xfId="5756"/>
    <cellStyle name="Comma [1] 2 5 16" xfId="5757"/>
    <cellStyle name="Comma [1] 2 5 17" xfId="5758"/>
    <cellStyle name="Comma [1] 2 5 18" xfId="5759"/>
    <cellStyle name="Comma [1] 2 5 19" xfId="5760"/>
    <cellStyle name="Comma [1] 2 5 2" xfId="5761"/>
    <cellStyle name="Comma [1] 2 5 20" xfId="5762"/>
    <cellStyle name="Comma [1] 2 5 21" xfId="5763"/>
    <cellStyle name="Comma [1] 2 5 22" xfId="5764"/>
    <cellStyle name="Comma [1] 2 5 23" xfId="5765"/>
    <cellStyle name="Comma [1] 2 5 3" xfId="5766"/>
    <cellStyle name="Comma [1] 2 5 4" xfId="5767"/>
    <cellStyle name="Comma [1] 2 5 5" xfId="5768"/>
    <cellStyle name="Comma [1] 2 5 6" xfId="5769"/>
    <cellStyle name="Comma [1] 2 5 7" xfId="5770"/>
    <cellStyle name="Comma [1] 2 5 8" xfId="5771"/>
    <cellStyle name="Comma [1] 2 5 9" xfId="5772"/>
    <cellStyle name="Comma [1] 2 6" xfId="5773"/>
    <cellStyle name="Comma [1] 2 7" xfId="5774"/>
    <cellStyle name="Comma [1] 2 8" xfId="5775"/>
    <cellStyle name="Comma [1] 2 9" xfId="5776"/>
    <cellStyle name="Comma [1] 3" xfId="5777"/>
    <cellStyle name="Comma [1] 3 10" xfId="5778"/>
    <cellStyle name="Comma [1] 3 11" xfId="5779"/>
    <cellStyle name="Comma [1] 3 12" xfId="5780"/>
    <cellStyle name="Comma [1] 3 13" xfId="5781"/>
    <cellStyle name="Comma [1] 3 14" xfId="5782"/>
    <cellStyle name="Comma [1] 3 15" xfId="5783"/>
    <cellStyle name="Comma [1] 3 16" xfId="5784"/>
    <cellStyle name="Comma [1] 3 17" xfId="5785"/>
    <cellStyle name="Comma [1] 3 18" xfId="5786"/>
    <cellStyle name="Comma [1] 3 19" xfId="5787"/>
    <cellStyle name="Comma [1] 3 2" xfId="5788"/>
    <cellStyle name="Comma [1] 3 20" xfId="5789"/>
    <cellStyle name="Comma [1] 3 21" xfId="5790"/>
    <cellStyle name="Comma [1] 3 22" xfId="5791"/>
    <cellStyle name="Comma [1] 3 23" xfId="5792"/>
    <cellStyle name="Comma [1] 3 24" xfId="5793"/>
    <cellStyle name="Comma [1] 3 3" xfId="5794"/>
    <cellStyle name="Comma [1] 3 4" xfId="5795"/>
    <cellStyle name="Comma [1] 3 5" xfId="5796"/>
    <cellStyle name="Comma [1] 3 6" xfId="5797"/>
    <cellStyle name="Comma [1] 3 7" xfId="5798"/>
    <cellStyle name="Comma [1] 3 8" xfId="5799"/>
    <cellStyle name="Comma [1] 3 9" xfId="5800"/>
    <cellStyle name="Comma [1] 4" xfId="5801"/>
    <cellStyle name="Comma [1] 4 10" xfId="5802"/>
    <cellStyle name="Comma [1] 4 11" xfId="5803"/>
    <cellStyle name="Comma [1] 4 12" xfId="5804"/>
    <cellStyle name="Comma [1] 4 13" xfId="5805"/>
    <cellStyle name="Comma [1] 4 14" xfId="5806"/>
    <cellStyle name="Comma [1] 4 15" xfId="5807"/>
    <cellStyle name="Comma [1] 4 16" xfId="5808"/>
    <cellStyle name="Comma [1] 4 17" xfId="5809"/>
    <cellStyle name="Comma [1] 4 18" xfId="5810"/>
    <cellStyle name="Comma [1] 4 19" xfId="5811"/>
    <cellStyle name="Comma [1] 4 2" xfId="5812"/>
    <cellStyle name="Comma [1] 4 20" xfId="5813"/>
    <cellStyle name="Comma [1] 4 21" xfId="5814"/>
    <cellStyle name="Comma [1] 4 22" xfId="5815"/>
    <cellStyle name="Comma [1] 4 23" xfId="5816"/>
    <cellStyle name="Comma [1] 4 3" xfId="5817"/>
    <cellStyle name="Comma [1] 4 4" xfId="5818"/>
    <cellStyle name="Comma [1] 4 5" xfId="5819"/>
    <cellStyle name="Comma [1] 4 6" xfId="5820"/>
    <cellStyle name="Comma [1] 4 7" xfId="5821"/>
    <cellStyle name="Comma [1] 4 8" xfId="5822"/>
    <cellStyle name="Comma [1] 4 9" xfId="5823"/>
    <cellStyle name="Comma [1] 5" xfId="5824"/>
    <cellStyle name="Comma [1] 5 10" xfId="5825"/>
    <cellStyle name="Comma [1] 5 11" xfId="5826"/>
    <cellStyle name="Comma [1] 5 12" xfId="5827"/>
    <cellStyle name="Comma [1] 5 13" xfId="5828"/>
    <cellStyle name="Comma [1] 5 14" xfId="5829"/>
    <cellStyle name="Comma [1] 5 15" xfId="5830"/>
    <cellStyle name="Comma [1] 5 16" xfId="5831"/>
    <cellStyle name="Comma [1] 5 17" xfId="5832"/>
    <cellStyle name="Comma [1] 5 18" xfId="5833"/>
    <cellStyle name="Comma [1] 5 19" xfId="5834"/>
    <cellStyle name="Comma [1] 5 2" xfId="5835"/>
    <cellStyle name="Comma [1] 5 20" xfId="5836"/>
    <cellStyle name="Comma [1] 5 21" xfId="5837"/>
    <cellStyle name="Comma [1] 5 22" xfId="5838"/>
    <cellStyle name="Comma [1] 5 23" xfId="5839"/>
    <cellStyle name="Comma [1] 5 3" xfId="5840"/>
    <cellStyle name="Comma [1] 5 4" xfId="5841"/>
    <cellStyle name="Comma [1] 5 5" xfId="5842"/>
    <cellStyle name="Comma [1] 5 6" xfId="5843"/>
    <cellStyle name="Comma [1] 5 7" xfId="5844"/>
    <cellStyle name="Comma [1] 5 8" xfId="5845"/>
    <cellStyle name="Comma [1] 5 9" xfId="5846"/>
    <cellStyle name="Comma [1] 6" xfId="5847"/>
    <cellStyle name="Comma [1] 6 10" xfId="5848"/>
    <cellStyle name="Comma [1] 6 11" xfId="5849"/>
    <cellStyle name="Comma [1] 6 12" xfId="5850"/>
    <cellStyle name="Comma [1] 6 13" xfId="5851"/>
    <cellStyle name="Comma [1] 6 14" xfId="5852"/>
    <cellStyle name="Comma [1] 6 15" xfId="5853"/>
    <cellStyle name="Comma [1] 6 16" xfId="5854"/>
    <cellStyle name="Comma [1] 6 17" xfId="5855"/>
    <cellStyle name="Comma [1] 6 18" xfId="5856"/>
    <cellStyle name="Comma [1] 6 19" xfId="5857"/>
    <cellStyle name="Comma [1] 6 2" xfId="5858"/>
    <cellStyle name="Comma [1] 6 20" xfId="5859"/>
    <cellStyle name="Comma [1] 6 21" xfId="5860"/>
    <cellStyle name="Comma [1] 6 22" xfId="5861"/>
    <cellStyle name="Comma [1] 6 23" xfId="5862"/>
    <cellStyle name="Comma [1] 6 3" xfId="5863"/>
    <cellStyle name="Comma [1] 6 4" xfId="5864"/>
    <cellStyle name="Comma [1] 6 5" xfId="5865"/>
    <cellStyle name="Comma [1] 6 6" xfId="5866"/>
    <cellStyle name="Comma [1] 6 7" xfId="5867"/>
    <cellStyle name="Comma [1] 6 8" xfId="5868"/>
    <cellStyle name="Comma [1] 6 9" xfId="5869"/>
    <cellStyle name="Comma [1] 7" xfId="5870"/>
    <cellStyle name="Comma [1] 7 10" xfId="5871"/>
    <cellStyle name="Comma [1] 7 11" xfId="5872"/>
    <cellStyle name="Comma [1] 7 12" xfId="5873"/>
    <cellStyle name="Comma [1] 7 13" xfId="5874"/>
    <cellStyle name="Comma [1] 7 14" xfId="5875"/>
    <cellStyle name="Comma [1] 7 15" xfId="5876"/>
    <cellStyle name="Comma [1] 7 16" xfId="5877"/>
    <cellStyle name="Comma [1] 7 17" xfId="5878"/>
    <cellStyle name="Comma [1] 7 18" xfId="5879"/>
    <cellStyle name="Comma [1] 7 19" xfId="5880"/>
    <cellStyle name="Comma [1] 7 2" xfId="5881"/>
    <cellStyle name="Comma [1] 7 20" xfId="5882"/>
    <cellStyle name="Comma [1] 7 21" xfId="5883"/>
    <cellStyle name="Comma [1] 7 22" xfId="5884"/>
    <cellStyle name="Comma [1] 7 23" xfId="5885"/>
    <cellStyle name="Comma [1] 7 3" xfId="5886"/>
    <cellStyle name="Comma [1] 7 4" xfId="5887"/>
    <cellStyle name="Comma [1] 7 5" xfId="5888"/>
    <cellStyle name="Comma [1] 7 6" xfId="5889"/>
    <cellStyle name="Comma [1] 7 7" xfId="5890"/>
    <cellStyle name="Comma [1] 7 8" xfId="5891"/>
    <cellStyle name="Comma [1] 7 9" xfId="5892"/>
    <cellStyle name="Comma [1] 8" xfId="5893"/>
    <cellStyle name="Comma [1] 8 10" xfId="5894"/>
    <cellStyle name="Comma [1] 8 11" xfId="5895"/>
    <cellStyle name="Comma [1] 8 12" xfId="5896"/>
    <cellStyle name="Comma [1] 8 13" xfId="5897"/>
    <cellStyle name="Comma [1] 8 14" xfId="5898"/>
    <cellStyle name="Comma [1] 8 15" xfId="5899"/>
    <cellStyle name="Comma [1] 8 16" xfId="5900"/>
    <cellStyle name="Comma [1] 8 17" xfId="5901"/>
    <cellStyle name="Comma [1] 8 18" xfId="5902"/>
    <cellStyle name="Comma [1] 8 19" xfId="5903"/>
    <cellStyle name="Comma [1] 8 2" xfId="5904"/>
    <cellStyle name="Comma [1] 8 20" xfId="5905"/>
    <cellStyle name="Comma [1] 8 21" xfId="5906"/>
    <cellStyle name="Comma [1] 8 22" xfId="5907"/>
    <cellStyle name="Comma [1] 8 23" xfId="5908"/>
    <cellStyle name="Comma [1] 8 3" xfId="5909"/>
    <cellStyle name="Comma [1] 8 4" xfId="5910"/>
    <cellStyle name="Comma [1] 8 5" xfId="5911"/>
    <cellStyle name="Comma [1] 8 6" xfId="5912"/>
    <cellStyle name="Comma [1] 8 7" xfId="5913"/>
    <cellStyle name="Comma [1] 8 8" xfId="5914"/>
    <cellStyle name="Comma [1] 8 9" xfId="5915"/>
    <cellStyle name="Comma [1] 9" xfId="5916"/>
    <cellStyle name="Comma [1] 9 10" xfId="5917"/>
    <cellStyle name="Comma [1] 9 11" xfId="5918"/>
    <cellStyle name="Comma [1] 9 12" xfId="5919"/>
    <cellStyle name="Comma [1] 9 13" xfId="5920"/>
    <cellStyle name="Comma [1] 9 14" xfId="5921"/>
    <cellStyle name="Comma [1] 9 15" xfId="5922"/>
    <cellStyle name="Comma [1] 9 16" xfId="5923"/>
    <cellStyle name="Comma [1] 9 17" xfId="5924"/>
    <cellStyle name="Comma [1] 9 18" xfId="5925"/>
    <cellStyle name="Comma [1] 9 19" xfId="5926"/>
    <cellStyle name="Comma [1] 9 2" xfId="5927"/>
    <cellStyle name="Comma [1] 9 20" xfId="5928"/>
    <cellStyle name="Comma [1] 9 21" xfId="5929"/>
    <cellStyle name="Comma [1] 9 22" xfId="5930"/>
    <cellStyle name="Comma [1] 9 23" xfId="5931"/>
    <cellStyle name="Comma [1] 9 3" xfId="5932"/>
    <cellStyle name="Comma [1] 9 4" xfId="5933"/>
    <cellStyle name="Comma [1] 9 5" xfId="5934"/>
    <cellStyle name="Comma [1] 9 6" xfId="5935"/>
    <cellStyle name="Comma [1] 9 7" xfId="5936"/>
    <cellStyle name="Comma [1] 9 8" xfId="5937"/>
    <cellStyle name="Comma [1] 9 9" xfId="5938"/>
    <cellStyle name="Comma [2]" xfId="5939"/>
    <cellStyle name="Comma [2] 10" xfId="5940"/>
    <cellStyle name="Comma [2] 10 10" xfId="5941"/>
    <cellStyle name="Comma [2] 10 11" xfId="5942"/>
    <cellStyle name="Comma [2] 10 12" xfId="5943"/>
    <cellStyle name="Comma [2] 10 13" xfId="5944"/>
    <cellStyle name="Comma [2] 10 14" xfId="5945"/>
    <cellStyle name="Comma [2] 10 15" xfId="5946"/>
    <cellStyle name="Comma [2] 10 16" xfId="5947"/>
    <cellStyle name="Comma [2] 10 17" xfId="5948"/>
    <cellStyle name="Comma [2] 10 18" xfId="5949"/>
    <cellStyle name="Comma [2] 10 19" xfId="5950"/>
    <cellStyle name="Comma [2] 10 2" xfId="5951"/>
    <cellStyle name="Comma [2] 10 20" xfId="5952"/>
    <cellStyle name="Comma [2] 10 21" xfId="5953"/>
    <cellStyle name="Comma [2] 10 22" xfId="5954"/>
    <cellStyle name="Comma [2] 10 23" xfId="5955"/>
    <cellStyle name="Comma [2] 10 3" xfId="5956"/>
    <cellStyle name="Comma [2] 10 4" xfId="5957"/>
    <cellStyle name="Comma [2] 10 5" xfId="5958"/>
    <cellStyle name="Comma [2] 10 6" xfId="5959"/>
    <cellStyle name="Comma [2] 10 7" xfId="5960"/>
    <cellStyle name="Comma [2] 10 8" xfId="5961"/>
    <cellStyle name="Comma [2] 10 9" xfId="5962"/>
    <cellStyle name="Comma [2] 11" xfId="5963"/>
    <cellStyle name="Comma [2] 11 10" xfId="5964"/>
    <cellStyle name="Comma [2] 11 11" xfId="5965"/>
    <cellStyle name="Comma [2] 11 12" xfId="5966"/>
    <cellStyle name="Comma [2] 11 13" xfId="5967"/>
    <cellStyle name="Comma [2] 11 14" xfId="5968"/>
    <cellStyle name="Comma [2] 11 15" xfId="5969"/>
    <cellStyle name="Comma [2] 11 16" xfId="5970"/>
    <cellStyle name="Comma [2] 11 17" xfId="5971"/>
    <cellStyle name="Comma [2] 11 18" xfId="5972"/>
    <cellStyle name="Comma [2] 11 19" xfId="5973"/>
    <cellStyle name="Comma [2] 11 2" xfId="5974"/>
    <cellStyle name="Comma [2] 11 20" xfId="5975"/>
    <cellStyle name="Comma [2] 11 21" xfId="5976"/>
    <cellStyle name="Comma [2] 11 22" xfId="5977"/>
    <cellStyle name="Comma [2] 11 23" xfId="5978"/>
    <cellStyle name="Comma [2] 11 3" xfId="5979"/>
    <cellStyle name="Comma [2] 11 4" xfId="5980"/>
    <cellStyle name="Comma [2] 11 5" xfId="5981"/>
    <cellStyle name="Comma [2] 11 6" xfId="5982"/>
    <cellStyle name="Comma [2] 11 7" xfId="5983"/>
    <cellStyle name="Comma [2] 11 8" xfId="5984"/>
    <cellStyle name="Comma [2] 11 9" xfId="5985"/>
    <cellStyle name="Comma [2] 12" xfId="5986"/>
    <cellStyle name="Comma [2] 12 2" xfId="5987"/>
    <cellStyle name="Comma [2] 12 3" xfId="5988"/>
    <cellStyle name="Comma [2] 12 4" xfId="5989"/>
    <cellStyle name="Comma [2] 13" xfId="5990"/>
    <cellStyle name="Comma [2] 14" xfId="5991"/>
    <cellStyle name="Comma [2] 15" xfId="5992"/>
    <cellStyle name="Comma [2] 16" xfId="5993"/>
    <cellStyle name="Comma [2] 2" xfId="5994"/>
    <cellStyle name="Comma [2] 2 10" xfId="5995"/>
    <cellStyle name="Comma [2] 2 11" xfId="5996"/>
    <cellStyle name="Comma [2] 2 12" xfId="5997"/>
    <cellStyle name="Comma [2] 2 13" xfId="5998"/>
    <cellStyle name="Comma [2] 2 14" xfId="5999"/>
    <cellStyle name="Comma [2] 2 15" xfId="6000"/>
    <cellStyle name="Comma [2] 2 16" xfId="6001"/>
    <cellStyle name="Comma [2] 2 17" xfId="6002"/>
    <cellStyle name="Comma [2] 2 18" xfId="6003"/>
    <cellStyle name="Comma [2] 2 19" xfId="6004"/>
    <cellStyle name="Comma [2] 2 2" xfId="6005"/>
    <cellStyle name="Comma [2] 2 2 10" xfId="6006"/>
    <cellStyle name="Comma [2] 2 2 11" xfId="6007"/>
    <cellStyle name="Comma [2] 2 2 12" xfId="6008"/>
    <cellStyle name="Comma [2] 2 2 13" xfId="6009"/>
    <cellStyle name="Comma [2] 2 2 14" xfId="6010"/>
    <cellStyle name="Comma [2] 2 2 15" xfId="6011"/>
    <cellStyle name="Comma [2] 2 2 16" xfId="6012"/>
    <cellStyle name="Comma [2] 2 2 17" xfId="6013"/>
    <cellStyle name="Comma [2] 2 2 18" xfId="6014"/>
    <cellStyle name="Comma [2] 2 2 19" xfId="6015"/>
    <cellStyle name="Comma [2] 2 2 2" xfId="6016"/>
    <cellStyle name="Comma [2] 2 2 20" xfId="6017"/>
    <cellStyle name="Comma [2] 2 2 21" xfId="6018"/>
    <cellStyle name="Comma [2] 2 2 22" xfId="6019"/>
    <cellStyle name="Comma [2] 2 2 23" xfId="6020"/>
    <cellStyle name="Comma [2] 2 2 3" xfId="6021"/>
    <cellStyle name="Comma [2] 2 2 4" xfId="6022"/>
    <cellStyle name="Comma [2] 2 2 5" xfId="6023"/>
    <cellStyle name="Comma [2] 2 2 6" xfId="6024"/>
    <cellStyle name="Comma [2] 2 2 7" xfId="6025"/>
    <cellStyle name="Comma [2] 2 2 8" xfId="6026"/>
    <cellStyle name="Comma [2] 2 2 9" xfId="6027"/>
    <cellStyle name="Comma [2] 2 20" xfId="6028"/>
    <cellStyle name="Comma [2] 2 21" xfId="6029"/>
    <cellStyle name="Comma [2] 2 22" xfId="6030"/>
    <cellStyle name="Comma [2] 2 23" xfId="6031"/>
    <cellStyle name="Comma [2] 2 24" xfId="6032"/>
    <cellStyle name="Comma [2] 2 25" xfId="6033"/>
    <cellStyle name="Comma [2] 2 26" xfId="6034"/>
    <cellStyle name="Comma [2] 2 27" xfId="6035"/>
    <cellStyle name="Comma [2] 2 3" xfId="6036"/>
    <cellStyle name="Comma [2] 2 3 10" xfId="6037"/>
    <cellStyle name="Comma [2] 2 3 11" xfId="6038"/>
    <cellStyle name="Comma [2] 2 3 12" xfId="6039"/>
    <cellStyle name="Comma [2] 2 3 13" xfId="6040"/>
    <cellStyle name="Comma [2] 2 3 14" xfId="6041"/>
    <cellStyle name="Comma [2] 2 3 15" xfId="6042"/>
    <cellStyle name="Comma [2] 2 3 16" xfId="6043"/>
    <cellStyle name="Comma [2] 2 3 17" xfId="6044"/>
    <cellStyle name="Comma [2] 2 3 18" xfId="6045"/>
    <cellStyle name="Comma [2] 2 3 19" xfId="6046"/>
    <cellStyle name="Comma [2] 2 3 2" xfId="6047"/>
    <cellStyle name="Comma [2] 2 3 20" xfId="6048"/>
    <cellStyle name="Comma [2] 2 3 21" xfId="6049"/>
    <cellStyle name="Comma [2] 2 3 22" xfId="6050"/>
    <cellStyle name="Comma [2] 2 3 23" xfId="6051"/>
    <cellStyle name="Comma [2] 2 3 3" xfId="6052"/>
    <cellStyle name="Comma [2] 2 3 4" xfId="6053"/>
    <cellStyle name="Comma [2] 2 3 5" xfId="6054"/>
    <cellStyle name="Comma [2] 2 3 6" xfId="6055"/>
    <cellStyle name="Comma [2] 2 3 7" xfId="6056"/>
    <cellStyle name="Comma [2] 2 3 8" xfId="6057"/>
    <cellStyle name="Comma [2] 2 3 9" xfId="6058"/>
    <cellStyle name="Comma [2] 2 4" xfId="6059"/>
    <cellStyle name="Comma [2] 2 4 10" xfId="6060"/>
    <cellStyle name="Comma [2] 2 4 11" xfId="6061"/>
    <cellStyle name="Comma [2] 2 4 12" xfId="6062"/>
    <cellStyle name="Comma [2] 2 4 13" xfId="6063"/>
    <cellStyle name="Comma [2] 2 4 14" xfId="6064"/>
    <cellStyle name="Comma [2] 2 4 15" xfId="6065"/>
    <cellStyle name="Comma [2] 2 4 16" xfId="6066"/>
    <cellStyle name="Comma [2] 2 4 17" xfId="6067"/>
    <cellStyle name="Comma [2] 2 4 18" xfId="6068"/>
    <cellStyle name="Comma [2] 2 4 19" xfId="6069"/>
    <cellStyle name="Comma [2] 2 4 2" xfId="6070"/>
    <cellStyle name="Comma [2] 2 4 20" xfId="6071"/>
    <cellStyle name="Comma [2] 2 4 21" xfId="6072"/>
    <cellStyle name="Comma [2] 2 4 22" xfId="6073"/>
    <cellStyle name="Comma [2] 2 4 23" xfId="6074"/>
    <cellStyle name="Comma [2] 2 4 3" xfId="6075"/>
    <cellStyle name="Comma [2] 2 4 4" xfId="6076"/>
    <cellStyle name="Comma [2] 2 4 5" xfId="6077"/>
    <cellStyle name="Comma [2] 2 4 6" xfId="6078"/>
    <cellStyle name="Comma [2] 2 4 7" xfId="6079"/>
    <cellStyle name="Comma [2] 2 4 8" xfId="6080"/>
    <cellStyle name="Comma [2] 2 4 9" xfId="6081"/>
    <cellStyle name="Comma [2] 2 5" xfId="6082"/>
    <cellStyle name="Comma [2] 2 5 10" xfId="6083"/>
    <cellStyle name="Comma [2] 2 5 11" xfId="6084"/>
    <cellStyle name="Comma [2] 2 5 12" xfId="6085"/>
    <cellStyle name="Comma [2] 2 5 13" xfId="6086"/>
    <cellStyle name="Comma [2] 2 5 14" xfId="6087"/>
    <cellStyle name="Comma [2] 2 5 15" xfId="6088"/>
    <cellStyle name="Comma [2] 2 5 16" xfId="6089"/>
    <cellStyle name="Comma [2] 2 5 17" xfId="6090"/>
    <cellStyle name="Comma [2] 2 5 18" xfId="6091"/>
    <cellStyle name="Comma [2] 2 5 19" xfId="6092"/>
    <cellStyle name="Comma [2] 2 5 2" xfId="6093"/>
    <cellStyle name="Comma [2] 2 5 20" xfId="6094"/>
    <cellStyle name="Comma [2] 2 5 21" xfId="6095"/>
    <cellStyle name="Comma [2] 2 5 22" xfId="6096"/>
    <cellStyle name="Comma [2] 2 5 23" xfId="6097"/>
    <cellStyle name="Comma [2] 2 5 3" xfId="6098"/>
    <cellStyle name="Comma [2] 2 5 4" xfId="6099"/>
    <cellStyle name="Comma [2] 2 5 5" xfId="6100"/>
    <cellStyle name="Comma [2] 2 5 6" xfId="6101"/>
    <cellStyle name="Comma [2] 2 5 7" xfId="6102"/>
    <cellStyle name="Comma [2] 2 5 8" xfId="6103"/>
    <cellStyle name="Comma [2] 2 5 9" xfId="6104"/>
    <cellStyle name="Comma [2] 2 6" xfId="6105"/>
    <cellStyle name="Comma [2] 2 7" xfId="6106"/>
    <cellStyle name="Comma [2] 2 8" xfId="6107"/>
    <cellStyle name="Comma [2] 2 9" xfId="6108"/>
    <cellStyle name="Comma [2] 3" xfId="6109"/>
    <cellStyle name="Comma [2] 3 10" xfId="6110"/>
    <cellStyle name="Comma [2] 3 11" xfId="6111"/>
    <cellStyle name="Comma [2] 3 12" xfId="6112"/>
    <cellStyle name="Comma [2] 3 13" xfId="6113"/>
    <cellStyle name="Comma [2] 3 14" xfId="6114"/>
    <cellStyle name="Comma [2] 3 15" xfId="6115"/>
    <cellStyle name="Comma [2] 3 16" xfId="6116"/>
    <cellStyle name="Comma [2] 3 17" xfId="6117"/>
    <cellStyle name="Comma [2] 3 18" xfId="6118"/>
    <cellStyle name="Comma [2] 3 19" xfId="6119"/>
    <cellStyle name="Comma [2] 3 2" xfId="6120"/>
    <cellStyle name="Comma [2] 3 20" xfId="6121"/>
    <cellStyle name="Comma [2] 3 21" xfId="6122"/>
    <cellStyle name="Comma [2] 3 22" xfId="6123"/>
    <cellStyle name="Comma [2] 3 23" xfId="6124"/>
    <cellStyle name="Comma [2] 3 3" xfId="6125"/>
    <cellStyle name="Comma [2] 3 4" xfId="6126"/>
    <cellStyle name="Comma [2] 3 5" xfId="6127"/>
    <cellStyle name="Comma [2] 3 6" xfId="6128"/>
    <cellStyle name="Comma [2] 3 7" xfId="6129"/>
    <cellStyle name="Comma [2] 3 8" xfId="6130"/>
    <cellStyle name="Comma [2] 3 9" xfId="6131"/>
    <cellStyle name="Comma [2] 4" xfId="6132"/>
    <cellStyle name="Comma [2] 4 10" xfId="6133"/>
    <cellStyle name="Comma [2] 4 11" xfId="6134"/>
    <cellStyle name="Comma [2] 4 12" xfId="6135"/>
    <cellStyle name="Comma [2] 4 13" xfId="6136"/>
    <cellStyle name="Comma [2] 4 14" xfId="6137"/>
    <cellStyle name="Comma [2] 4 15" xfId="6138"/>
    <cellStyle name="Comma [2] 4 16" xfId="6139"/>
    <cellStyle name="Comma [2] 4 17" xfId="6140"/>
    <cellStyle name="Comma [2] 4 18" xfId="6141"/>
    <cellStyle name="Comma [2] 4 19" xfId="6142"/>
    <cellStyle name="Comma [2] 4 2" xfId="6143"/>
    <cellStyle name="Comma [2] 4 20" xfId="6144"/>
    <cellStyle name="Comma [2] 4 21" xfId="6145"/>
    <cellStyle name="Comma [2] 4 22" xfId="6146"/>
    <cellStyle name="Comma [2] 4 23" xfId="6147"/>
    <cellStyle name="Comma [2] 4 3" xfId="6148"/>
    <cellStyle name="Comma [2] 4 4" xfId="6149"/>
    <cellStyle name="Comma [2] 4 5" xfId="6150"/>
    <cellStyle name="Comma [2] 4 6" xfId="6151"/>
    <cellStyle name="Comma [2] 4 7" xfId="6152"/>
    <cellStyle name="Comma [2] 4 8" xfId="6153"/>
    <cellStyle name="Comma [2] 4 9" xfId="6154"/>
    <cellStyle name="Comma [2] 5" xfId="6155"/>
    <cellStyle name="Comma [2] 5 10" xfId="6156"/>
    <cellStyle name="Comma [2] 5 11" xfId="6157"/>
    <cellStyle name="Comma [2] 5 12" xfId="6158"/>
    <cellStyle name="Comma [2] 5 13" xfId="6159"/>
    <cellStyle name="Comma [2] 5 14" xfId="6160"/>
    <cellStyle name="Comma [2] 5 15" xfId="6161"/>
    <cellStyle name="Comma [2] 5 16" xfId="6162"/>
    <cellStyle name="Comma [2] 5 17" xfId="6163"/>
    <cellStyle name="Comma [2] 5 18" xfId="6164"/>
    <cellStyle name="Comma [2] 5 19" xfId="6165"/>
    <cellStyle name="Comma [2] 5 2" xfId="6166"/>
    <cellStyle name="Comma [2] 5 20" xfId="6167"/>
    <cellStyle name="Comma [2] 5 21" xfId="6168"/>
    <cellStyle name="Comma [2] 5 22" xfId="6169"/>
    <cellStyle name="Comma [2] 5 23" xfId="6170"/>
    <cellStyle name="Comma [2] 5 3" xfId="6171"/>
    <cellStyle name="Comma [2] 5 4" xfId="6172"/>
    <cellStyle name="Comma [2] 5 5" xfId="6173"/>
    <cellStyle name="Comma [2] 5 6" xfId="6174"/>
    <cellStyle name="Comma [2] 5 7" xfId="6175"/>
    <cellStyle name="Comma [2] 5 8" xfId="6176"/>
    <cellStyle name="Comma [2] 5 9" xfId="6177"/>
    <cellStyle name="Comma [2] 6" xfId="6178"/>
    <cellStyle name="Comma [2] 6 10" xfId="6179"/>
    <cellStyle name="Comma [2] 6 11" xfId="6180"/>
    <cellStyle name="Comma [2] 6 12" xfId="6181"/>
    <cellStyle name="Comma [2] 6 13" xfId="6182"/>
    <cellStyle name="Comma [2] 6 14" xfId="6183"/>
    <cellStyle name="Comma [2] 6 15" xfId="6184"/>
    <cellStyle name="Comma [2] 6 16" xfId="6185"/>
    <cellStyle name="Comma [2] 6 17" xfId="6186"/>
    <cellStyle name="Comma [2] 6 18" xfId="6187"/>
    <cellStyle name="Comma [2] 6 19" xfId="6188"/>
    <cellStyle name="Comma [2] 6 2" xfId="6189"/>
    <cellStyle name="Comma [2] 6 20" xfId="6190"/>
    <cellStyle name="Comma [2] 6 21" xfId="6191"/>
    <cellStyle name="Comma [2] 6 22" xfId="6192"/>
    <cellStyle name="Comma [2] 6 23" xfId="6193"/>
    <cellStyle name="Comma [2] 6 3" xfId="6194"/>
    <cellStyle name="Comma [2] 6 4" xfId="6195"/>
    <cellStyle name="Comma [2] 6 5" xfId="6196"/>
    <cellStyle name="Comma [2] 6 6" xfId="6197"/>
    <cellStyle name="Comma [2] 6 7" xfId="6198"/>
    <cellStyle name="Comma [2] 6 8" xfId="6199"/>
    <cellStyle name="Comma [2] 6 9" xfId="6200"/>
    <cellStyle name="Comma [2] 7" xfId="6201"/>
    <cellStyle name="Comma [2] 7 10" xfId="6202"/>
    <cellStyle name="Comma [2] 7 11" xfId="6203"/>
    <cellStyle name="Comma [2] 7 12" xfId="6204"/>
    <cellStyle name="Comma [2] 7 13" xfId="6205"/>
    <cellStyle name="Comma [2] 7 14" xfId="6206"/>
    <cellStyle name="Comma [2] 7 15" xfId="6207"/>
    <cellStyle name="Comma [2] 7 16" xfId="6208"/>
    <cellStyle name="Comma [2] 7 17" xfId="6209"/>
    <cellStyle name="Comma [2] 7 18" xfId="6210"/>
    <cellStyle name="Comma [2] 7 19" xfId="6211"/>
    <cellStyle name="Comma [2] 7 2" xfId="6212"/>
    <cellStyle name="Comma [2] 7 20" xfId="6213"/>
    <cellStyle name="Comma [2] 7 21" xfId="6214"/>
    <cellStyle name="Comma [2] 7 22" xfId="6215"/>
    <cellStyle name="Comma [2] 7 23" xfId="6216"/>
    <cellStyle name="Comma [2] 7 3" xfId="6217"/>
    <cellStyle name="Comma [2] 7 4" xfId="6218"/>
    <cellStyle name="Comma [2] 7 5" xfId="6219"/>
    <cellStyle name="Comma [2] 7 6" xfId="6220"/>
    <cellStyle name="Comma [2] 7 7" xfId="6221"/>
    <cellStyle name="Comma [2] 7 8" xfId="6222"/>
    <cellStyle name="Comma [2] 7 9" xfId="6223"/>
    <cellStyle name="Comma [2] 8" xfId="6224"/>
    <cellStyle name="Comma [2] 8 10" xfId="6225"/>
    <cellStyle name="Comma [2] 8 11" xfId="6226"/>
    <cellStyle name="Comma [2] 8 12" xfId="6227"/>
    <cellStyle name="Comma [2] 8 13" xfId="6228"/>
    <cellStyle name="Comma [2] 8 14" xfId="6229"/>
    <cellStyle name="Comma [2] 8 15" xfId="6230"/>
    <cellStyle name="Comma [2] 8 16" xfId="6231"/>
    <cellStyle name="Comma [2] 8 17" xfId="6232"/>
    <cellStyle name="Comma [2] 8 18" xfId="6233"/>
    <cellStyle name="Comma [2] 8 19" xfId="6234"/>
    <cellStyle name="Comma [2] 8 2" xfId="6235"/>
    <cellStyle name="Comma [2] 8 20" xfId="6236"/>
    <cellStyle name="Comma [2] 8 21" xfId="6237"/>
    <cellStyle name="Comma [2] 8 22" xfId="6238"/>
    <cellStyle name="Comma [2] 8 23" xfId="6239"/>
    <cellStyle name="Comma [2] 8 3" xfId="6240"/>
    <cellStyle name="Comma [2] 8 4" xfId="6241"/>
    <cellStyle name="Comma [2] 8 5" xfId="6242"/>
    <cellStyle name="Comma [2] 8 6" xfId="6243"/>
    <cellStyle name="Comma [2] 8 7" xfId="6244"/>
    <cellStyle name="Comma [2] 8 8" xfId="6245"/>
    <cellStyle name="Comma [2] 8 9" xfId="6246"/>
    <cellStyle name="Comma [2] 9" xfId="6247"/>
    <cellStyle name="Comma [2] 9 10" xfId="6248"/>
    <cellStyle name="Comma [2] 9 11" xfId="6249"/>
    <cellStyle name="Comma [2] 9 12" xfId="6250"/>
    <cellStyle name="Comma [2] 9 13" xfId="6251"/>
    <cellStyle name="Comma [2] 9 14" xfId="6252"/>
    <cellStyle name="Comma [2] 9 15" xfId="6253"/>
    <cellStyle name="Comma [2] 9 16" xfId="6254"/>
    <cellStyle name="Comma [2] 9 17" xfId="6255"/>
    <cellStyle name="Comma [2] 9 18" xfId="6256"/>
    <cellStyle name="Comma [2] 9 19" xfId="6257"/>
    <cellStyle name="Comma [2] 9 2" xfId="6258"/>
    <cellStyle name="Comma [2] 9 20" xfId="6259"/>
    <cellStyle name="Comma [2] 9 21" xfId="6260"/>
    <cellStyle name="Comma [2] 9 22" xfId="6261"/>
    <cellStyle name="Comma [2] 9 23" xfId="6262"/>
    <cellStyle name="Comma [2] 9 3" xfId="6263"/>
    <cellStyle name="Comma [2] 9 4" xfId="6264"/>
    <cellStyle name="Comma [2] 9 5" xfId="6265"/>
    <cellStyle name="Comma [2] 9 6" xfId="6266"/>
    <cellStyle name="Comma [2] 9 7" xfId="6267"/>
    <cellStyle name="Comma [2] 9 8" xfId="6268"/>
    <cellStyle name="Comma [2] 9 9" xfId="6269"/>
    <cellStyle name="Comma [3]" xfId="70"/>
    <cellStyle name="Comma [3] 10" xfId="6270"/>
    <cellStyle name="Comma [3] 10 10" xfId="6271"/>
    <cellStyle name="Comma [3] 10 11" xfId="6272"/>
    <cellStyle name="Comma [3] 10 12" xfId="6273"/>
    <cellStyle name="Comma [3] 10 13" xfId="6274"/>
    <cellStyle name="Comma [3] 10 14" xfId="6275"/>
    <cellStyle name="Comma [3] 10 15" xfId="6276"/>
    <cellStyle name="Comma [3] 10 16" xfId="6277"/>
    <cellStyle name="Comma [3] 10 17" xfId="6278"/>
    <cellStyle name="Comma [3] 10 18" xfId="6279"/>
    <cellStyle name="Comma [3] 10 19" xfId="6280"/>
    <cellStyle name="Comma [3] 10 2" xfId="6281"/>
    <cellStyle name="Comma [3] 10 20" xfId="6282"/>
    <cellStyle name="Comma [3] 10 21" xfId="6283"/>
    <cellStyle name="Comma [3] 10 22" xfId="6284"/>
    <cellStyle name="Comma [3] 10 23" xfId="6285"/>
    <cellStyle name="Comma [3] 10 3" xfId="6286"/>
    <cellStyle name="Comma [3] 10 4" xfId="6287"/>
    <cellStyle name="Comma [3] 10 5" xfId="6288"/>
    <cellStyle name="Comma [3] 10 6" xfId="6289"/>
    <cellStyle name="Comma [3] 10 7" xfId="6290"/>
    <cellStyle name="Comma [3] 10 8" xfId="6291"/>
    <cellStyle name="Comma [3] 10 9" xfId="6292"/>
    <cellStyle name="Comma [3] 11" xfId="6293"/>
    <cellStyle name="Comma [3] 11 10" xfId="6294"/>
    <cellStyle name="Comma [3] 11 11" xfId="6295"/>
    <cellStyle name="Comma [3] 11 12" xfId="6296"/>
    <cellStyle name="Comma [3] 11 13" xfId="6297"/>
    <cellStyle name="Comma [3] 11 14" xfId="6298"/>
    <cellStyle name="Comma [3] 11 15" xfId="6299"/>
    <cellStyle name="Comma [3] 11 16" xfId="6300"/>
    <cellStyle name="Comma [3] 11 17" xfId="6301"/>
    <cellStyle name="Comma [3] 11 18" xfId="6302"/>
    <cellStyle name="Comma [3] 11 19" xfId="6303"/>
    <cellStyle name="Comma [3] 11 2" xfId="6304"/>
    <cellStyle name="Comma [3] 11 20" xfId="6305"/>
    <cellStyle name="Comma [3] 11 21" xfId="6306"/>
    <cellStyle name="Comma [3] 11 22" xfId="6307"/>
    <cellStyle name="Comma [3] 11 23" xfId="6308"/>
    <cellStyle name="Comma [3] 11 3" xfId="6309"/>
    <cellStyle name="Comma [3] 11 4" xfId="6310"/>
    <cellStyle name="Comma [3] 11 5" xfId="6311"/>
    <cellStyle name="Comma [3] 11 6" xfId="6312"/>
    <cellStyle name="Comma [3] 11 7" xfId="6313"/>
    <cellStyle name="Comma [3] 11 8" xfId="6314"/>
    <cellStyle name="Comma [3] 11 9" xfId="6315"/>
    <cellStyle name="Comma [3] 12" xfId="6316"/>
    <cellStyle name="Comma [3] 12 2" xfId="6317"/>
    <cellStyle name="Comma [3] 12 3" xfId="6318"/>
    <cellStyle name="Comma [3] 12 4" xfId="6319"/>
    <cellStyle name="Comma [3] 13" xfId="6320"/>
    <cellStyle name="Comma [3] 14" xfId="6321"/>
    <cellStyle name="Comma [3] 15" xfId="6322"/>
    <cellStyle name="Comma [3] 16" xfId="6323"/>
    <cellStyle name="Comma [3] 2" xfId="6324"/>
    <cellStyle name="Comma [3] 2 10" xfId="6325"/>
    <cellStyle name="Comma [3] 2 11" xfId="6326"/>
    <cellStyle name="Comma [3] 2 12" xfId="6327"/>
    <cellStyle name="Comma [3] 2 13" xfId="6328"/>
    <cellStyle name="Comma [3] 2 14" xfId="6329"/>
    <cellStyle name="Comma [3] 2 15" xfId="6330"/>
    <cellStyle name="Comma [3] 2 16" xfId="6331"/>
    <cellStyle name="Comma [3] 2 17" xfId="6332"/>
    <cellStyle name="Comma [3] 2 18" xfId="6333"/>
    <cellStyle name="Comma [3] 2 19" xfId="6334"/>
    <cellStyle name="Comma [3] 2 2" xfId="6335"/>
    <cellStyle name="Comma [3] 2 2 10" xfId="6336"/>
    <cellStyle name="Comma [3] 2 2 11" xfId="6337"/>
    <cellStyle name="Comma [3] 2 2 12" xfId="6338"/>
    <cellStyle name="Comma [3] 2 2 13" xfId="6339"/>
    <cellStyle name="Comma [3] 2 2 14" xfId="6340"/>
    <cellStyle name="Comma [3] 2 2 15" xfId="6341"/>
    <cellStyle name="Comma [3] 2 2 16" xfId="6342"/>
    <cellStyle name="Comma [3] 2 2 17" xfId="6343"/>
    <cellStyle name="Comma [3] 2 2 18" xfId="6344"/>
    <cellStyle name="Comma [3] 2 2 19" xfId="6345"/>
    <cellStyle name="Comma [3] 2 2 2" xfId="6346"/>
    <cellStyle name="Comma [3] 2 2 20" xfId="6347"/>
    <cellStyle name="Comma [3] 2 2 21" xfId="6348"/>
    <cellStyle name="Comma [3] 2 2 22" xfId="6349"/>
    <cellStyle name="Comma [3] 2 2 23" xfId="6350"/>
    <cellStyle name="Comma [3] 2 2 24" xfId="6351"/>
    <cellStyle name="Comma [3] 2 2 3" xfId="6352"/>
    <cellStyle name="Comma [3] 2 2 4" xfId="6353"/>
    <cellStyle name="Comma [3] 2 2 5" xfId="6354"/>
    <cellStyle name="Comma [3] 2 2 6" xfId="6355"/>
    <cellStyle name="Comma [3] 2 2 7" xfId="6356"/>
    <cellStyle name="Comma [3] 2 2 8" xfId="6357"/>
    <cellStyle name="Comma [3] 2 2 9" xfId="6358"/>
    <cellStyle name="Comma [3] 2 20" xfId="6359"/>
    <cellStyle name="Comma [3] 2 21" xfId="6360"/>
    <cellStyle name="Comma [3] 2 22" xfId="6361"/>
    <cellStyle name="Comma [3] 2 23" xfId="6362"/>
    <cellStyle name="Comma [3] 2 24" xfId="6363"/>
    <cellStyle name="Comma [3] 2 25" xfId="6364"/>
    <cellStyle name="Comma [3] 2 26" xfId="6365"/>
    <cellStyle name="Comma [3] 2 27" xfId="6366"/>
    <cellStyle name="Comma [3] 2 3" xfId="6367"/>
    <cellStyle name="Comma [3] 2 3 10" xfId="6368"/>
    <cellStyle name="Comma [3] 2 3 11" xfId="6369"/>
    <cellStyle name="Comma [3] 2 3 12" xfId="6370"/>
    <cellStyle name="Comma [3] 2 3 13" xfId="6371"/>
    <cellStyle name="Comma [3] 2 3 14" xfId="6372"/>
    <cellStyle name="Comma [3] 2 3 15" xfId="6373"/>
    <cellStyle name="Comma [3] 2 3 16" xfId="6374"/>
    <cellStyle name="Comma [3] 2 3 17" xfId="6375"/>
    <cellStyle name="Comma [3] 2 3 18" xfId="6376"/>
    <cellStyle name="Comma [3] 2 3 19" xfId="6377"/>
    <cellStyle name="Comma [3] 2 3 2" xfId="6378"/>
    <cellStyle name="Comma [3] 2 3 20" xfId="6379"/>
    <cellStyle name="Comma [3] 2 3 21" xfId="6380"/>
    <cellStyle name="Comma [3] 2 3 22" xfId="6381"/>
    <cellStyle name="Comma [3] 2 3 23" xfId="6382"/>
    <cellStyle name="Comma [3] 2 3 3" xfId="6383"/>
    <cellStyle name="Comma [3] 2 3 4" xfId="6384"/>
    <cellStyle name="Comma [3] 2 3 5" xfId="6385"/>
    <cellStyle name="Comma [3] 2 3 6" xfId="6386"/>
    <cellStyle name="Comma [3] 2 3 7" xfId="6387"/>
    <cellStyle name="Comma [3] 2 3 8" xfId="6388"/>
    <cellStyle name="Comma [3] 2 3 9" xfId="6389"/>
    <cellStyle name="Comma [3] 2 4" xfId="6390"/>
    <cellStyle name="Comma [3] 2 4 10" xfId="6391"/>
    <cellStyle name="Comma [3] 2 4 11" xfId="6392"/>
    <cellStyle name="Comma [3] 2 4 12" xfId="6393"/>
    <cellStyle name="Comma [3] 2 4 13" xfId="6394"/>
    <cellStyle name="Comma [3] 2 4 14" xfId="6395"/>
    <cellStyle name="Comma [3] 2 4 15" xfId="6396"/>
    <cellStyle name="Comma [3] 2 4 16" xfId="6397"/>
    <cellStyle name="Comma [3] 2 4 17" xfId="6398"/>
    <cellStyle name="Comma [3] 2 4 18" xfId="6399"/>
    <cellStyle name="Comma [3] 2 4 19" xfId="6400"/>
    <cellStyle name="Comma [3] 2 4 2" xfId="6401"/>
    <cellStyle name="Comma [3] 2 4 20" xfId="6402"/>
    <cellStyle name="Comma [3] 2 4 21" xfId="6403"/>
    <cellStyle name="Comma [3] 2 4 22" xfId="6404"/>
    <cellStyle name="Comma [3] 2 4 23" xfId="6405"/>
    <cellStyle name="Comma [3] 2 4 3" xfId="6406"/>
    <cellStyle name="Comma [3] 2 4 4" xfId="6407"/>
    <cellStyle name="Comma [3] 2 4 5" xfId="6408"/>
    <cellStyle name="Comma [3] 2 4 6" xfId="6409"/>
    <cellStyle name="Comma [3] 2 4 7" xfId="6410"/>
    <cellStyle name="Comma [3] 2 4 8" xfId="6411"/>
    <cellStyle name="Comma [3] 2 4 9" xfId="6412"/>
    <cellStyle name="Comma [3] 2 5" xfId="6413"/>
    <cellStyle name="Comma [3] 2 5 10" xfId="6414"/>
    <cellStyle name="Comma [3] 2 5 11" xfId="6415"/>
    <cellStyle name="Comma [3] 2 5 12" xfId="6416"/>
    <cellStyle name="Comma [3] 2 5 13" xfId="6417"/>
    <cellStyle name="Comma [3] 2 5 14" xfId="6418"/>
    <cellStyle name="Comma [3] 2 5 15" xfId="6419"/>
    <cellStyle name="Comma [3] 2 5 16" xfId="6420"/>
    <cellStyle name="Comma [3] 2 5 17" xfId="6421"/>
    <cellStyle name="Comma [3] 2 5 18" xfId="6422"/>
    <cellStyle name="Comma [3] 2 5 19" xfId="6423"/>
    <cellStyle name="Comma [3] 2 5 2" xfId="6424"/>
    <cellStyle name="Comma [3] 2 5 20" xfId="6425"/>
    <cellStyle name="Comma [3] 2 5 21" xfId="6426"/>
    <cellStyle name="Comma [3] 2 5 22" xfId="6427"/>
    <cellStyle name="Comma [3] 2 5 23" xfId="6428"/>
    <cellStyle name="Comma [3] 2 5 3" xfId="6429"/>
    <cellStyle name="Comma [3] 2 5 4" xfId="6430"/>
    <cellStyle name="Comma [3] 2 5 5" xfId="6431"/>
    <cellStyle name="Comma [3] 2 5 6" xfId="6432"/>
    <cellStyle name="Comma [3] 2 5 7" xfId="6433"/>
    <cellStyle name="Comma [3] 2 5 8" xfId="6434"/>
    <cellStyle name="Comma [3] 2 5 9" xfId="6435"/>
    <cellStyle name="Comma [3] 2 6" xfId="6436"/>
    <cellStyle name="Comma [3] 2 7" xfId="6437"/>
    <cellStyle name="Comma [3] 2 8" xfId="6438"/>
    <cellStyle name="Comma [3] 2 9" xfId="6439"/>
    <cellStyle name="Comma [3] 3" xfId="6440"/>
    <cellStyle name="Comma [3] 3 10" xfId="6441"/>
    <cellStyle name="Comma [3] 3 11" xfId="6442"/>
    <cellStyle name="Comma [3] 3 12" xfId="6443"/>
    <cellStyle name="Comma [3] 3 13" xfId="6444"/>
    <cellStyle name="Comma [3] 3 14" xfId="6445"/>
    <cellStyle name="Comma [3] 3 15" xfId="6446"/>
    <cellStyle name="Comma [3] 3 16" xfId="6447"/>
    <cellStyle name="Comma [3] 3 17" xfId="6448"/>
    <cellStyle name="Comma [3] 3 18" xfId="6449"/>
    <cellStyle name="Comma [3] 3 19" xfId="6450"/>
    <cellStyle name="Comma [3] 3 2" xfId="6451"/>
    <cellStyle name="Comma [3] 3 20" xfId="6452"/>
    <cellStyle name="Comma [3] 3 21" xfId="6453"/>
    <cellStyle name="Comma [3] 3 22" xfId="6454"/>
    <cellStyle name="Comma [3] 3 23" xfId="6455"/>
    <cellStyle name="Comma [3] 3 24" xfId="6456"/>
    <cellStyle name="Comma [3] 3 3" xfId="6457"/>
    <cellStyle name="Comma [3] 3 4" xfId="6458"/>
    <cellStyle name="Comma [3] 3 5" xfId="6459"/>
    <cellStyle name="Comma [3] 3 6" xfId="6460"/>
    <cellStyle name="Comma [3] 3 7" xfId="6461"/>
    <cellStyle name="Comma [3] 3 8" xfId="6462"/>
    <cellStyle name="Comma [3] 3 9" xfId="6463"/>
    <cellStyle name="Comma [3] 4" xfId="6464"/>
    <cellStyle name="Comma [3] 4 10" xfId="6465"/>
    <cellStyle name="Comma [3] 4 11" xfId="6466"/>
    <cellStyle name="Comma [3] 4 12" xfId="6467"/>
    <cellStyle name="Comma [3] 4 13" xfId="6468"/>
    <cellStyle name="Comma [3] 4 14" xfId="6469"/>
    <cellStyle name="Comma [3] 4 15" xfId="6470"/>
    <cellStyle name="Comma [3] 4 16" xfId="6471"/>
    <cellStyle name="Comma [3] 4 17" xfId="6472"/>
    <cellStyle name="Comma [3] 4 18" xfId="6473"/>
    <cellStyle name="Comma [3] 4 19" xfId="6474"/>
    <cellStyle name="Comma [3] 4 2" xfId="6475"/>
    <cellStyle name="Comma [3] 4 20" xfId="6476"/>
    <cellStyle name="Comma [3] 4 21" xfId="6477"/>
    <cellStyle name="Comma [3] 4 22" xfId="6478"/>
    <cellStyle name="Comma [3] 4 23" xfId="6479"/>
    <cellStyle name="Comma [3] 4 3" xfId="6480"/>
    <cellStyle name="Comma [3] 4 4" xfId="6481"/>
    <cellStyle name="Comma [3] 4 5" xfId="6482"/>
    <cellStyle name="Comma [3] 4 6" xfId="6483"/>
    <cellStyle name="Comma [3] 4 7" xfId="6484"/>
    <cellStyle name="Comma [3] 4 8" xfId="6485"/>
    <cellStyle name="Comma [3] 4 9" xfId="6486"/>
    <cellStyle name="Comma [3] 5" xfId="6487"/>
    <cellStyle name="Comma [3] 5 10" xfId="6488"/>
    <cellStyle name="Comma [3] 5 11" xfId="6489"/>
    <cellStyle name="Comma [3] 5 12" xfId="6490"/>
    <cellStyle name="Comma [3] 5 13" xfId="6491"/>
    <cellStyle name="Comma [3] 5 14" xfId="6492"/>
    <cellStyle name="Comma [3] 5 15" xfId="6493"/>
    <cellStyle name="Comma [3] 5 16" xfId="6494"/>
    <cellStyle name="Comma [3] 5 17" xfId="6495"/>
    <cellStyle name="Comma [3] 5 18" xfId="6496"/>
    <cellStyle name="Comma [3] 5 19" xfId="6497"/>
    <cellStyle name="Comma [3] 5 2" xfId="6498"/>
    <cellStyle name="Comma [3] 5 20" xfId="6499"/>
    <cellStyle name="Comma [3] 5 21" xfId="6500"/>
    <cellStyle name="Comma [3] 5 22" xfId="6501"/>
    <cellStyle name="Comma [3] 5 23" xfId="6502"/>
    <cellStyle name="Comma [3] 5 3" xfId="6503"/>
    <cellStyle name="Comma [3] 5 4" xfId="6504"/>
    <cellStyle name="Comma [3] 5 5" xfId="6505"/>
    <cellStyle name="Comma [3] 5 6" xfId="6506"/>
    <cellStyle name="Comma [3] 5 7" xfId="6507"/>
    <cellStyle name="Comma [3] 5 8" xfId="6508"/>
    <cellStyle name="Comma [3] 5 9" xfId="6509"/>
    <cellStyle name="Comma [3] 6" xfId="6510"/>
    <cellStyle name="Comma [3] 6 10" xfId="6511"/>
    <cellStyle name="Comma [3] 6 11" xfId="6512"/>
    <cellStyle name="Comma [3] 6 12" xfId="6513"/>
    <cellStyle name="Comma [3] 6 13" xfId="6514"/>
    <cellStyle name="Comma [3] 6 14" xfId="6515"/>
    <cellStyle name="Comma [3] 6 15" xfId="6516"/>
    <cellStyle name="Comma [3] 6 16" xfId="6517"/>
    <cellStyle name="Comma [3] 6 17" xfId="6518"/>
    <cellStyle name="Comma [3] 6 18" xfId="6519"/>
    <cellStyle name="Comma [3] 6 19" xfId="6520"/>
    <cellStyle name="Comma [3] 6 2" xfId="6521"/>
    <cellStyle name="Comma [3] 6 20" xfId="6522"/>
    <cellStyle name="Comma [3] 6 21" xfId="6523"/>
    <cellStyle name="Comma [3] 6 22" xfId="6524"/>
    <cellStyle name="Comma [3] 6 23" xfId="6525"/>
    <cellStyle name="Comma [3] 6 3" xfId="6526"/>
    <cellStyle name="Comma [3] 6 4" xfId="6527"/>
    <cellStyle name="Comma [3] 6 5" xfId="6528"/>
    <cellStyle name="Comma [3] 6 6" xfId="6529"/>
    <cellStyle name="Comma [3] 6 7" xfId="6530"/>
    <cellStyle name="Comma [3] 6 8" xfId="6531"/>
    <cellStyle name="Comma [3] 6 9" xfId="6532"/>
    <cellStyle name="Comma [3] 7" xfId="6533"/>
    <cellStyle name="Comma [3] 7 10" xfId="6534"/>
    <cellStyle name="Comma [3] 7 11" xfId="6535"/>
    <cellStyle name="Comma [3] 7 12" xfId="6536"/>
    <cellStyle name="Comma [3] 7 13" xfId="6537"/>
    <cellStyle name="Comma [3] 7 14" xfId="6538"/>
    <cellStyle name="Comma [3] 7 15" xfId="6539"/>
    <cellStyle name="Comma [3] 7 16" xfId="6540"/>
    <cellStyle name="Comma [3] 7 17" xfId="6541"/>
    <cellStyle name="Comma [3] 7 18" xfId="6542"/>
    <cellStyle name="Comma [3] 7 19" xfId="6543"/>
    <cellStyle name="Comma [3] 7 2" xfId="6544"/>
    <cellStyle name="Comma [3] 7 20" xfId="6545"/>
    <cellStyle name="Comma [3] 7 21" xfId="6546"/>
    <cellStyle name="Comma [3] 7 22" xfId="6547"/>
    <cellStyle name="Comma [3] 7 23" xfId="6548"/>
    <cellStyle name="Comma [3] 7 3" xfId="6549"/>
    <cellStyle name="Comma [3] 7 4" xfId="6550"/>
    <cellStyle name="Comma [3] 7 5" xfId="6551"/>
    <cellStyle name="Comma [3] 7 6" xfId="6552"/>
    <cellStyle name="Comma [3] 7 7" xfId="6553"/>
    <cellStyle name="Comma [3] 7 8" xfId="6554"/>
    <cellStyle name="Comma [3] 7 9" xfId="6555"/>
    <cellStyle name="Comma [3] 8" xfId="6556"/>
    <cellStyle name="Comma [3] 8 10" xfId="6557"/>
    <cellStyle name="Comma [3] 8 11" xfId="6558"/>
    <cellStyle name="Comma [3] 8 12" xfId="6559"/>
    <cellStyle name="Comma [3] 8 13" xfId="6560"/>
    <cellStyle name="Comma [3] 8 14" xfId="6561"/>
    <cellStyle name="Comma [3] 8 15" xfId="6562"/>
    <cellStyle name="Comma [3] 8 16" xfId="6563"/>
    <cellStyle name="Comma [3] 8 17" xfId="6564"/>
    <cellStyle name="Comma [3] 8 18" xfId="6565"/>
    <cellStyle name="Comma [3] 8 19" xfId="6566"/>
    <cellStyle name="Comma [3] 8 2" xfId="6567"/>
    <cellStyle name="Comma [3] 8 20" xfId="6568"/>
    <cellStyle name="Comma [3] 8 21" xfId="6569"/>
    <cellStyle name="Comma [3] 8 22" xfId="6570"/>
    <cellStyle name="Comma [3] 8 23" xfId="6571"/>
    <cellStyle name="Comma [3] 8 3" xfId="6572"/>
    <cellStyle name="Comma [3] 8 4" xfId="6573"/>
    <cellStyle name="Comma [3] 8 5" xfId="6574"/>
    <cellStyle name="Comma [3] 8 6" xfId="6575"/>
    <cellStyle name="Comma [3] 8 7" xfId="6576"/>
    <cellStyle name="Comma [3] 8 8" xfId="6577"/>
    <cellStyle name="Comma [3] 8 9" xfId="6578"/>
    <cellStyle name="Comma [3] 9" xfId="6579"/>
    <cellStyle name="Comma [3] 9 10" xfId="6580"/>
    <cellStyle name="Comma [3] 9 11" xfId="6581"/>
    <cellStyle name="Comma [3] 9 12" xfId="6582"/>
    <cellStyle name="Comma [3] 9 13" xfId="6583"/>
    <cellStyle name="Comma [3] 9 14" xfId="6584"/>
    <cellStyle name="Comma [3] 9 15" xfId="6585"/>
    <cellStyle name="Comma [3] 9 16" xfId="6586"/>
    <cellStyle name="Comma [3] 9 17" xfId="6587"/>
    <cellStyle name="Comma [3] 9 18" xfId="6588"/>
    <cellStyle name="Comma [3] 9 19" xfId="6589"/>
    <cellStyle name="Comma [3] 9 2" xfId="6590"/>
    <cellStyle name="Comma [3] 9 20" xfId="6591"/>
    <cellStyle name="Comma [3] 9 21" xfId="6592"/>
    <cellStyle name="Comma [3] 9 22" xfId="6593"/>
    <cellStyle name="Comma [3] 9 23" xfId="6594"/>
    <cellStyle name="Comma [3] 9 3" xfId="6595"/>
    <cellStyle name="Comma [3] 9 4" xfId="6596"/>
    <cellStyle name="Comma [3] 9 5" xfId="6597"/>
    <cellStyle name="Comma [3] 9 6" xfId="6598"/>
    <cellStyle name="Comma [3] 9 7" xfId="6599"/>
    <cellStyle name="Comma [3] 9 8" xfId="6600"/>
    <cellStyle name="Comma [3] 9 9" xfId="6601"/>
    <cellStyle name="Comma [4]" xfId="6602"/>
    <cellStyle name="Comma [4] 10" xfId="6603"/>
    <cellStyle name="Comma [4] 10 10" xfId="6604"/>
    <cellStyle name="Comma [4] 10 11" xfId="6605"/>
    <cellStyle name="Comma [4] 10 12" xfId="6606"/>
    <cellStyle name="Comma [4] 10 13" xfId="6607"/>
    <cellStyle name="Comma [4] 10 14" xfId="6608"/>
    <cellStyle name="Comma [4] 10 15" xfId="6609"/>
    <cellStyle name="Comma [4] 10 16" xfId="6610"/>
    <cellStyle name="Comma [4] 10 17" xfId="6611"/>
    <cellStyle name="Comma [4] 10 18" xfId="6612"/>
    <cellStyle name="Comma [4] 10 19" xfId="6613"/>
    <cellStyle name="Comma [4] 10 2" xfId="6614"/>
    <cellStyle name="Comma [4] 10 20" xfId="6615"/>
    <cellStyle name="Comma [4] 10 21" xfId="6616"/>
    <cellStyle name="Comma [4] 10 22" xfId="6617"/>
    <cellStyle name="Comma [4] 10 23" xfId="6618"/>
    <cellStyle name="Comma [4] 10 3" xfId="6619"/>
    <cellStyle name="Comma [4] 10 4" xfId="6620"/>
    <cellStyle name="Comma [4] 10 5" xfId="6621"/>
    <cellStyle name="Comma [4] 10 6" xfId="6622"/>
    <cellStyle name="Comma [4] 10 7" xfId="6623"/>
    <cellStyle name="Comma [4] 10 8" xfId="6624"/>
    <cellStyle name="Comma [4] 10 9" xfId="6625"/>
    <cellStyle name="Comma [4] 11" xfId="6626"/>
    <cellStyle name="Comma [4] 11 10" xfId="6627"/>
    <cellStyle name="Comma [4] 11 11" xfId="6628"/>
    <cellStyle name="Comma [4] 11 12" xfId="6629"/>
    <cellStyle name="Comma [4] 11 13" xfId="6630"/>
    <cellStyle name="Comma [4] 11 14" xfId="6631"/>
    <cellStyle name="Comma [4] 11 15" xfId="6632"/>
    <cellStyle name="Comma [4] 11 16" xfId="6633"/>
    <cellStyle name="Comma [4] 11 17" xfId="6634"/>
    <cellStyle name="Comma [4] 11 18" xfId="6635"/>
    <cellStyle name="Comma [4] 11 19" xfId="6636"/>
    <cellStyle name="Comma [4] 11 2" xfId="6637"/>
    <cellStyle name="Comma [4] 11 20" xfId="6638"/>
    <cellStyle name="Comma [4] 11 21" xfId="6639"/>
    <cellStyle name="Comma [4] 11 22" xfId="6640"/>
    <cellStyle name="Comma [4] 11 23" xfId="6641"/>
    <cellStyle name="Comma [4] 11 3" xfId="6642"/>
    <cellStyle name="Comma [4] 11 4" xfId="6643"/>
    <cellStyle name="Comma [4] 11 5" xfId="6644"/>
    <cellStyle name="Comma [4] 11 6" xfId="6645"/>
    <cellStyle name="Comma [4] 11 7" xfId="6646"/>
    <cellStyle name="Comma [4] 11 8" xfId="6647"/>
    <cellStyle name="Comma [4] 11 9" xfId="6648"/>
    <cellStyle name="Comma [4] 12" xfId="6649"/>
    <cellStyle name="Comma [4] 12 2" xfId="6650"/>
    <cellStyle name="Comma [4] 12 3" xfId="6651"/>
    <cellStyle name="Comma [4] 12 4" xfId="6652"/>
    <cellStyle name="Comma [4] 13" xfId="6653"/>
    <cellStyle name="Comma [4] 14" xfId="6654"/>
    <cellStyle name="Comma [4] 15" xfId="6655"/>
    <cellStyle name="Comma [4] 16" xfId="6656"/>
    <cellStyle name="Comma [4] 2" xfId="6657"/>
    <cellStyle name="Comma [4] 2 10" xfId="6658"/>
    <cellStyle name="Comma [4] 2 11" xfId="6659"/>
    <cellStyle name="Comma [4] 2 12" xfId="6660"/>
    <cellStyle name="Comma [4] 2 13" xfId="6661"/>
    <cellStyle name="Comma [4] 2 14" xfId="6662"/>
    <cellStyle name="Comma [4] 2 15" xfId="6663"/>
    <cellStyle name="Comma [4] 2 16" xfId="6664"/>
    <cellStyle name="Comma [4] 2 17" xfId="6665"/>
    <cellStyle name="Comma [4] 2 18" xfId="6666"/>
    <cellStyle name="Comma [4] 2 19" xfId="6667"/>
    <cellStyle name="Comma [4] 2 2" xfId="6668"/>
    <cellStyle name="Comma [4] 2 2 10" xfId="6669"/>
    <cellStyle name="Comma [4] 2 2 11" xfId="6670"/>
    <cellStyle name="Comma [4] 2 2 12" xfId="6671"/>
    <cellStyle name="Comma [4] 2 2 13" xfId="6672"/>
    <cellStyle name="Comma [4] 2 2 14" xfId="6673"/>
    <cellStyle name="Comma [4] 2 2 15" xfId="6674"/>
    <cellStyle name="Comma [4] 2 2 16" xfId="6675"/>
    <cellStyle name="Comma [4] 2 2 17" xfId="6676"/>
    <cellStyle name="Comma [4] 2 2 18" xfId="6677"/>
    <cellStyle name="Comma [4] 2 2 19" xfId="6678"/>
    <cellStyle name="Comma [4] 2 2 2" xfId="6679"/>
    <cellStyle name="Comma [4] 2 2 20" xfId="6680"/>
    <cellStyle name="Comma [4] 2 2 21" xfId="6681"/>
    <cellStyle name="Comma [4] 2 2 22" xfId="6682"/>
    <cellStyle name="Comma [4] 2 2 23" xfId="6683"/>
    <cellStyle name="Comma [4] 2 2 3" xfId="6684"/>
    <cellStyle name="Comma [4] 2 2 4" xfId="6685"/>
    <cellStyle name="Comma [4] 2 2 5" xfId="6686"/>
    <cellStyle name="Comma [4] 2 2 6" xfId="6687"/>
    <cellStyle name="Comma [4] 2 2 7" xfId="6688"/>
    <cellStyle name="Comma [4] 2 2 8" xfId="6689"/>
    <cellStyle name="Comma [4] 2 2 9" xfId="6690"/>
    <cellStyle name="Comma [4] 2 20" xfId="6691"/>
    <cellStyle name="Comma [4] 2 21" xfId="6692"/>
    <cellStyle name="Comma [4] 2 22" xfId="6693"/>
    <cellStyle name="Comma [4] 2 23" xfId="6694"/>
    <cellStyle name="Comma [4] 2 24" xfId="6695"/>
    <cellStyle name="Comma [4] 2 25" xfId="6696"/>
    <cellStyle name="Comma [4] 2 26" xfId="6697"/>
    <cellStyle name="Comma [4] 2 27" xfId="6698"/>
    <cellStyle name="Comma [4] 2 3" xfId="6699"/>
    <cellStyle name="Comma [4] 2 3 10" xfId="6700"/>
    <cellStyle name="Comma [4] 2 3 11" xfId="6701"/>
    <cellStyle name="Comma [4] 2 3 12" xfId="6702"/>
    <cellStyle name="Comma [4] 2 3 13" xfId="6703"/>
    <cellStyle name="Comma [4] 2 3 14" xfId="6704"/>
    <cellStyle name="Comma [4] 2 3 15" xfId="6705"/>
    <cellStyle name="Comma [4] 2 3 16" xfId="6706"/>
    <cellStyle name="Comma [4] 2 3 17" xfId="6707"/>
    <cellStyle name="Comma [4] 2 3 18" xfId="6708"/>
    <cellStyle name="Comma [4] 2 3 19" xfId="6709"/>
    <cellStyle name="Comma [4] 2 3 2" xfId="6710"/>
    <cellStyle name="Comma [4] 2 3 20" xfId="6711"/>
    <cellStyle name="Comma [4] 2 3 21" xfId="6712"/>
    <cellStyle name="Comma [4] 2 3 22" xfId="6713"/>
    <cellStyle name="Comma [4] 2 3 23" xfId="6714"/>
    <cellStyle name="Comma [4] 2 3 3" xfId="6715"/>
    <cellStyle name="Comma [4] 2 3 4" xfId="6716"/>
    <cellStyle name="Comma [4] 2 3 5" xfId="6717"/>
    <cellStyle name="Comma [4] 2 3 6" xfId="6718"/>
    <cellStyle name="Comma [4] 2 3 7" xfId="6719"/>
    <cellStyle name="Comma [4] 2 3 8" xfId="6720"/>
    <cellStyle name="Comma [4] 2 3 9" xfId="6721"/>
    <cellStyle name="Comma [4] 2 4" xfId="6722"/>
    <cellStyle name="Comma [4] 2 4 10" xfId="6723"/>
    <cellStyle name="Comma [4] 2 4 11" xfId="6724"/>
    <cellStyle name="Comma [4] 2 4 12" xfId="6725"/>
    <cellStyle name="Comma [4] 2 4 13" xfId="6726"/>
    <cellStyle name="Comma [4] 2 4 14" xfId="6727"/>
    <cellStyle name="Comma [4] 2 4 15" xfId="6728"/>
    <cellStyle name="Comma [4] 2 4 16" xfId="6729"/>
    <cellStyle name="Comma [4] 2 4 17" xfId="6730"/>
    <cellStyle name="Comma [4] 2 4 18" xfId="6731"/>
    <cellStyle name="Comma [4] 2 4 19" xfId="6732"/>
    <cellStyle name="Comma [4] 2 4 2" xfId="6733"/>
    <cellStyle name="Comma [4] 2 4 20" xfId="6734"/>
    <cellStyle name="Comma [4] 2 4 21" xfId="6735"/>
    <cellStyle name="Comma [4] 2 4 22" xfId="6736"/>
    <cellStyle name="Comma [4] 2 4 23" xfId="6737"/>
    <cellStyle name="Comma [4] 2 4 3" xfId="6738"/>
    <cellStyle name="Comma [4] 2 4 4" xfId="6739"/>
    <cellStyle name="Comma [4] 2 4 5" xfId="6740"/>
    <cellStyle name="Comma [4] 2 4 6" xfId="6741"/>
    <cellStyle name="Comma [4] 2 4 7" xfId="6742"/>
    <cellStyle name="Comma [4] 2 4 8" xfId="6743"/>
    <cellStyle name="Comma [4] 2 4 9" xfId="6744"/>
    <cellStyle name="Comma [4] 2 5" xfId="6745"/>
    <cellStyle name="Comma [4] 2 5 10" xfId="6746"/>
    <cellStyle name="Comma [4] 2 5 11" xfId="6747"/>
    <cellStyle name="Comma [4] 2 5 12" xfId="6748"/>
    <cellStyle name="Comma [4] 2 5 13" xfId="6749"/>
    <cellStyle name="Comma [4] 2 5 14" xfId="6750"/>
    <cellStyle name="Comma [4] 2 5 15" xfId="6751"/>
    <cellStyle name="Comma [4] 2 5 16" xfId="6752"/>
    <cellStyle name="Comma [4] 2 5 17" xfId="6753"/>
    <cellStyle name="Comma [4] 2 5 18" xfId="6754"/>
    <cellStyle name="Comma [4] 2 5 19" xfId="6755"/>
    <cellStyle name="Comma [4] 2 5 2" xfId="6756"/>
    <cellStyle name="Comma [4] 2 5 20" xfId="6757"/>
    <cellStyle name="Comma [4] 2 5 21" xfId="6758"/>
    <cellStyle name="Comma [4] 2 5 22" xfId="6759"/>
    <cellStyle name="Comma [4] 2 5 23" xfId="6760"/>
    <cellStyle name="Comma [4] 2 5 3" xfId="6761"/>
    <cellStyle name="Comma [4] 2 5 4" xfId="6762"/>
    <cellStyle name="Comma [4] 2 5 5" xfId="6763"/>
    <cellStyle name="Comma [4] 2 5 6" xfId="6764"/>
    <cellStyle name="Comma [4] 2 5 7" xfId="6765"/>
    <cellStyle name="Comma [4] 2 5 8" xfId="6766"/>
    <cellStyle name="Comma [4] 2 5 9" xfId="6767"/>
    <cellStyle name="Comma [4] 2 6" xfId="6768"/>
    <cellStyle name="Comma [4] 2 7" xfId="6769"/>
    <cellStyle name="Comma [4] 2 8" xfId="6770"/>
    <cellStyle name="Comma [4] 2 9" xfId="6771"/>
    <cellStyle name="Comma [4] 3" xfId="6772"/>
    <cellStyle name="Comma [4] 3 10" xfId="6773"/>
    <cellStyle name="Comma [4] 3 11" xfId="6774"/>
    <cellStyle name="Comma [4] 3 12" xfId="6775"/>
    <cellStyle name="Comma [4] 3 13" xfId="6776"/>
    <cellStyle name="Comma [4] 3 14" xfId="6777"/>
    <cellStyle name="Comma [4] 3 15" xfId="6778"/>
    <cellStyle name="Comma [4] 3 16" xfId="6779"/>
    <cellStyle name="Comma [4] 3 17" xfId="6780"/>
    <cellStyle name="Comma [4] 3 18" xfId="6781"/>
    <cellStyle name="Comma [4] 3 19" xfId="6782"/>
    <cellStyle name="Comma [4] 3 2" xfId="6783"/>
    <cellStyle name="Comma [4] 3 20" xfId="6784"/>
    <cellStyle name="Comma [4] 3 21" xfId="6785"/>
    <cellStyle name="Comma [4] 3 22" xfId="6786"/>
    <cellStyle name="Comma [4] 3 23" xfId="6787"/>
    <cellStyle name="Comma [4] 3 3" xfId="6788"/>
    <cellStyle name="Comma [4] 3 4" xfId="6789"/>
    <cellStyle name="Comma [4] 3 5" xfId="6790"/>
    <cellStyle name="Comma [4] 3 6" xfId="6791"/>
    <cellStyle name="Comma [4] 3 7" xfId="6792"/>
    <cellStyle name="Comma [4] 3 8" xfId="6793"/>
    <cellStyle name="Comma [4] 3 9" xfId="6794"/>
    <cellStyle name="Comma [4] 4" xfId="6795"/>
    <cellStyle name="Comma [4] 4 10" xfId="6796"/>
    <cellStyle name="Comma [4] 4 11" xfId="6797"/>
    <cellStyle name="Comma [4] 4 12" xfId="6798"/>
    <cellStyle name="Comma [4] 4 13" xfId="6799"/>
    <cellStyle name="Comma [4] 4 14" xfId="6800"/>
    <cellStyle name="Comma [4] 4 15" xfId="6801"/>
    <cellStyle name="Comma [4] 4 16" xfId="6802"/>
    <cellStyle name="Comma [4] 4 17" xfId="6803"/>
    <cellStyle name="Comma [4] 4 18" xfId="6804"/>
    <cellStyle name="Comma [4] 4 19" xfId="6805"/>
    <cellStyle name="Comma [4] 4 2" xfId="6806"/>
    <cellStyle name="Comma [4] 4 20" xfId="6807"/>
    <cellStyle name="Comma [4] 4 21" xfId="6808"/>
    <cellStyle name="Comma [4] 4 22" xfId="6809"/>
    <cellStyle name="Comma [4] 4 23" xfId="6810"/>
    <cellStyle name="Comma [4] 4 3" xfId="6811"/>
    <cellStyle name="Comma [4] 4 4" xfId="6812"/>
    <cellStyle name="Comma [4] 4 5" xfId="6813"/>
    <cellStyle name="Comma [4] 4 6" xfId="6814"/>
    <cellStyle name="Comma [4] 4 7" xfId="6815"/>
    <cellStyle name="Comma [4] 4 8" xfId="6816"/>
    <cellStyle name="Comma [4] 4 9" xfId="6817"/>
    <cellStyle name="Comma [4] 5" xfId="6818"/>
    <cellStyle name="Comma [4] 5 10" xfId="6819"/>
    <cellStyle name="Comma [4] 5 11" xfId="6820"/>
    <cellStyle name="Comma [4] 5 12" xfId="6821"/>
    <cellStyle name="Comma [4] 5 13" xfId="6822"/>
    <cellStyle name="Comma [4] 5 14" xfId="6823"/>
    <cellStyle name="Comma [4] 5 15" xfId="6824"/>
    <cellStyle name="Comma [4] 5 16" xfId="6825"/>
    <cellStyle name="Comma [4] 5 17" xfId="6826"/>
    <cellStyle name="Comma [4] 5 18" xfId="6827"/>
    <cellStyle name="Comma [4] 5 19" xfId="6828"/>
    <cellStyle name="Comma [4] 5 2" xfId="6829"/>
    <cellStyle name="Comma [4] 5 20" xfId="6830"/>
    <cellStyle name="Comma [4] 5 21" xfId="6831"/>
    <cellStyle name="Comma [4] 5 22" xfId="6832"/>
    <cellStyle name="Comma [4] 5 23" xfId="6833"/>
    <cellStyle name="Comma [4] 5 3" xfId="6834"/>
    <cellStyle name="Comma [4] 5 4" xfId="6835"/>
    <cellStyle name="Comma [4] 5 5" xfId="6836"/>
    <cellStyle name="Comma [4] 5 6" xfId="6837"/>
    <cellStyle name="Comma [4] 5 7" xfId="6838"/>
    <cellStyle name="Comma [4] 5 8" xfId="6839"/>
    <cellStyle name="Comma [4] 5 9" xfId="6840"/>
    <cellStyle name="Comma [4] 6" xfId="6841"/>
    <cellStyle name="Comma [4] 6 10" xfId="6842"/>
    <cellStyle name="Comma [4] 6 11" xfId="6843"/>
    <cellStyle name="Comma [4] 6 12" xfId="6844"/>
    <cellStyle name="Comma [4] 6 13" xfId="6845"/>
    <cellStyle name="Comma [4] 6 14" xfId="6846"/>
    <cellStyle name="Comma [4] 6 15" xfId="6847"/>
    <cellStyle name="Comma [4] 6 16" xfId="6848"/>
    <cellStyle name="Comma [4] 6 17" xfId="6849"/>
    <cellStyle name="Comma [4] 6 18" xfId="6850"/>
    <cellStyle name="Comma [4] 6 19" xfId="6851"/>
    <cellStyle name="Comma [4] 6 2" xfId="6852"/>
    <cellStyle name="Comma [4] 6 20" xfId="6853"/>
    <cellStyle name="Comma [4] 6 21" xfId="6854"/>
    <cellStyle name="Comma [4] 6 22" xfId="6855"/>
    <cellStyle name="Comma [4] 6 23" xfId="6856"/>
    <cellStyle name="Comma [4] 6 3" xfId="6857"/>
    <cellStyle name="Comma [4] 6 4" xfId="6858"/>
    <cellStyle name="Comma [4] 6 5" xfId="6859"/>
    <cellStyle name="Comma [4] 6 6" xfId="6860"/>
    <cellStyle name="Comma [4] 6 7" xfId="6861"/>
    <cellStyle name="Comma [4] 6 8" xfId="6862"/>
    <cellStyle name="Comma [4] 6 9" xfId="6863"/>
    <cellStyle name="Comma [4] 7" xfId="6864"/>
    <cellStyle name="Comma [4] 7 10" xfId="6865"/>
    <cellStyle name="Comma [4] 7 11" xfId="6866"/>
    <cellStyle name="Comma [4] 7 12" xfId="6867"/>
    <cellStyle name="Comma [4] 7 13" xfId="6868"/>
    <cellStyle name="Comma [4] 7 14" xfId="6869"/>
    <cellStyle name="Comma [4] 7 15" xfId="6870"/>
    <cellStyle name="Comma [4] 7 16" xfId="6871"/>
    <cellStyle name="Comma [4] 7 17" xfId="6872"/>
    <cellStyle name="Comma [4] 7 18" xfId="6873"/>
    <cellStyle name="Comma [4] 7 19" xfId="6874"/>
    <cellStyle name="Comma [4] 7 2" xfId="6875"/>
    <cellStyle name="Comma [4] 7 20" xfId="6876"/>
    <cellStyle name="Comma [4] 7 21" xfId="6877"/>
    <cellStyle name="Comma [4] 7 22" xfId="6878"/>
    <cellStyle name="Comma [4] 7 23" xfId="6879"/>
    <cellStyle name="Comma [4] 7 3" xfId="6880"/>
    <cellStyle name="Comma [4] 7 4" xfId="6881"/>
    <cellStyle name="Comma [4] 7 5" xfId="6882"/>
    <cellStyle name="Comma [4] 7 6" xfId="6883"/>
    <cellStyle name="Comma [4] 7 7" xfId="6884"/>
    <cellStyle name="Comma [4] 7 8" xfId="6885"/>
    <cellStyle name="Comma [4] 7 9" xfId="6886"/>
    <cellStyle name="Comma [4] 8" xfId="6887"/>
    <cellStyle name="Comma [4] 8 10" xfId="6888"/>
    <cellStyle name="Comma [4] 8 11" xfId="6889"/>
    <cellStyle name="Comma [4] 8 12" xfId="6890"/>
    <cellStyle name="Comma [4] 8 13" xfId="6891"/>
    <cellStyle name="Comma [4] 8 14" xfId="6892"/>
    <cellStyle name="Comma [4] 8 15" xfId="6893"/>
    <cellStyle name="Comma [4] 8 16" xfId="6894"/>
    <cellStyle name="Comma [4] 8 17" xfId="6895"/>
    <cellStyle name="Comma [4] 8 18" xfId="6896"/>
    <cellStyle name="Comma [4] 8 19" xfId="6897"/>
    <cellStyle name="Comma [4] 8 2" xfId="6898"/>
    <cellStyle name="Comma [4] 8 20" xfId="6899"/>
    <cellStyle name="Comma [4] 8 21" xfId="6900"/>
    <cellStyle name="Comma [4] 8 22" xfId="6901"/>
    <cellStyle name="Comma [4] 8 23" xfId="6902"/>
    <cellStyle name="Comma [4] 8 3" xfId="6903"/>
    <cellStyle name="Comma [4] 8 4" xfId="6904"/>
    <cellStyle name="Comma [4] 8 5" xfId="6905"/>
    <cellStyle name="Comma [4] 8 6" xfId="6906"/>
    <cellStyle name="Comma [4] 8 7" xfId="6907"/>
    <cellStyle name="Comma [4] 8 8" xfId="6908"/>
    <cellStyle name="Comma [4] 8 9" xfId="6909"/>
    <cellStyle name="Comma [4] 9" xfId="6910"/>
    <cellStyle name="Comma [4] 9 10" xfId="6911"/>
    <cellStyle name="Comma [4] 9 11" xfId="6912"/>
    <cellStyle name="Comma [4] 9 12" xfId="6913"/>
    <cellStyle name="Comma [4] 9 13" xfId="6914"/>
    <cellStyle name="Comma [4] 9 14" xfId="6915"/>
    <cellStyle name="Comma [4] 9 15" xfId="6916"/>
    <cellStyle name="Comma [4] 9 16" xfId="6917"/>
    <cellStyle name="Comma [4] 9 17" xfId="6918"/>
    <cellStyle name="Comma [4] 9 18" xfId="6919"/>
    <cellStyle name="Comma [4] 9 19" xfId="6920"/>
    <cellStyle name="Comma [4] 9 2" xfId="6921"/>
    <cellStyle name="Comma [4] 9 20" xfId="6922"/>
    <cellStyle name="Comma [4] 9 21" xfId="6923"/>
    <cellStyle name="Comma [4] 9 22" xfId="6924"/>
    <cellStyle name="Comma [4] 9 23" xfId="6925"/>
    <cellStyle name="Comma [4] 9 3" xfId="6926"/>
    <cellStyle name="Comma [4] 9 4" xfId="6927"/>
    <cellStyle name="Comma [4] 9 5" xfId="6928"/>
    <cellStyle name="Comma [4] 9 6" xfId="6929"/>
    <cellStyle name="Comma [4] 9 7" xfId="6930"/>
    <cellStyle name="Comma [4] 9 8" xfId="6931"/>
    <cellStyle name="Comma [4] 9 9" xfId="6932"/>
    <cellStyle name="Comma 10" xfId="172"/>
    <cellStyle name="Comma 10 10" xfId="6933"/>
    <cellStyle name="Comma 10 11" xfId="6934"/>
    <cellStyle name="Comma 10 2" xfId="6935"/>
    <cellStyle name="Comma 10 2 2" xfId="6936"/>
    <cellStyle name="Comma 10 2 2 2" xfId="6937"/>
    <cellStyle name="Comma 10 2 3" xfId="6938"/>
    <cellStyle name="Comma 10 2 4" xfId="6939"/>
    <cellStyle name="Comma 10 3" xfId="6940"/>
    <cellStyle name="Comma 10 3 2" xfId="6941"/>
    <cellStyle name="Comma 10 3 2 2" xfId="6942"/>
    <cellStyle name="Comma 10 3 3" xfId="6943"/>
    <cellStyle name="Comma 10 3 3 2" xfId="6944"/>
    <cellStyle name="Comma 10 3 3 3" xfId="6945"/>
    <cellStyle name="Comma 10 3 4" xfId="6946"/>
    <cellStyle name="Comma 10 3 4 2" xfId="6947"/>
    <cellStyle name="Comma 10 3 4 3" xfId="6948"/>
    <cellStyle name="Comma 10 3 5" xfId="6949"/>
    <cellStyle name="Comma 10 4" xfId="6950"/>
    <cellStyle name="Comma 10 4 2" xfId="6951"/>
    <cellStyle name="Comma 10 4 2 2" xfId="6952"/>
    <cellStyle name="Comma 10 4 2 3" xfId="6953"/>
    <cellStyle name="Comma 10 4 3" xfId="6954"/>
    <cellStyle name="Comma 10 4 3 2" xfId="6955"/>
    <cellStyle name="Comma 10 4 4" xfId="6956"/>
    <cellStyle name="Comma 10 5" xfId="6957"/>
    <cellStyle name="Comma 10 6" xfId="6958"/>
    <cellStyle name="Comma 10 7" xfId="6959"/>
    <cellStyle name="Comma 10 8" xfId="6960"/>
    <cellStyle name="Comma 10 9" xfId="6961"/>
    <cellStyle name="Comma 100" xfId="6962"/>
    <cellStyle name="Comma 100 2" xfId="6963"/>
    <cellStyle name="Comma 100 3" xfId="6964"/>
    <cellStyle name="Comma 100 4" xfId="6965"/>
    <cellStyle name="Comma 101" xfId="6966"/>
    <cellStyle name="Comma 101 2" xfId="6967"/>
    <cellStyle name="Comma 101 3" xfId="6968"/>
    <cellStyle name="Comma 101 4" xfId="6969"/>
    <cellStyle name="Comma 102" xfId="6970"/>
    <cellStyle name="Comma 102 2" xfId="6971"/>
    <cellStyle name="Comma 102 3" xfId="6972"/>
    <cellStyle name="Comma 102 4" xfId="6973"/>
    <cellStyle name="Comma 103" xfId="6974"/>
    <cellStyle name="Comma 103 2" xfId="6975"/>
    <cellStyle name="Comma 103 3" xfId="6976"/>
    <cellStyle name="Comma 103 4" xfId="6977"/>
    <cellStyle name="Comma 104" xfId="6978"/>
    <cellStyle name="Comma 104 2" xfId="6979"/>
    <cellStyle name="Comma 104 3" xfId="6980"/>
    <cellStyle name="Comma 104 4" xfId="6981"/>
    <cellStyle name="Comma 105" xfId="6982"/>
    <cellStyle name="Comma 105 2" xfId="6983"/>
    <cellStyle name="Comma 105 3" xfId="6984"/>
    <cellStyle name="Comma 105 4" xfId="6985"/>
    <cellStyle name="Comma 106" xfId="6986"/>
    <cellStyle name="Comma 106 2" xfId="6987"/>
    <cellStyle name="Comma 106 3" xfId="6988"/>
    <cellStyle name="Comma 106 4" xfId="6989"/>
    <cellStyle name="Comma 107" xfId="6990"/>
    <cellStyle name="Comma 107 2" xfId="6991"/>
    <cellStyle name="Comma 107 3" xfId="6992"/>
    <cellStyle name="Comma 107 4" xfId="6993"/>
    <cellStyle name="Comma 108" xfId="6994"/>
    <cellStyle name="Comma 108 2" xfId="6995"/>
    <cellStyle name="Comma 108 3" xfId="6996"/>
    <cellStyle name="Comma 108 4" xfId="6997"/>
    <cellStyle name="Comma 109" xfId="6998"/>
    <cellStyle name="Comma 109 2" xfId="6999"/>
    <cellStyle name="Comma 109 3" xfId="7000"/>
    <cellStyle name="Comma 109 4" xfId="7001"/>
    <cellStyle name="Comma 11" xfId="174"/>
    <cellStyle name="Comma 11 2" xfId="7002"/>
    <cellStyle name="Comma 11 2 2" xfId="7003"/>
    <cellStyle name="Comma 11 2 2 2" xfId="7004"/>
    <cellStyle name="Comma 11 2 3" xfId="7005"/>
    <cellStyle name="Comma 11 2 3 2" xfId="7006"/>
    <cellStyle name="Comma 11 2 3 3" xfId="7007"/>
    <cellStyle name="Comma 11 2 4" xfId="7008"/>
    <cellStyle name="Comma 11 2 4 2" xfId="7009"/>
    <cellStyle name="Comma 11 2 4 3" xfId="7010"/>
    <cellStyle name="Comma 11 2 5" xfId="7011"/>
    <cellStyle name="Comma 11 3" xfId="7012"/>
    <cellStyle name="Comma 11 3 2" xfId="7013"/>
    <cellStyle name="Comma 11 3 3" xfId="7014"/>
    <cellStyle name="Comma 11 3 4" xfId="7015"/>
    <cellStyle name="Comma 11 4" xfId="7016"/>
    <cellStyle name="Comma 11 5" xfId="7017"/>
    <cellStyle name="Comma 11 5 2" xfId="7018"/>
    <cellStyle name="Comma 11 5 2 2" xfId="7019"/>
    <cellStyle name="Comma 11 5 2 3" xfId="7020"/>
    <cellStyle name="Comma 11 5 3" xfId="7021"/>
    <cellStyle name="Comma 11 5 4" xfId="7022"/>
    <cellStyle name="Comma 11 5 5" xfId="7023"/>
    <cellStyle name="Comma 11 6" xfId="7024"/>
    <cellStyle name="Comma 11 7" xfId="7025"/>
    <cellStyle name="Comma 110" xfId="7026"/>
    <cellStyle name="Comma 110 2" xfId="7027"/>
    <cellStyle name="Comma 110 3" xfId="7028"/>
    <cellStyle name="Comma 110 4" xfId="7029"/>
    <cellStyle name="Comma 111" xfId="7030"/>
    <cellStyle name="Comma 111 2" xfId="7031"/>
    <cellStyle name="Comma 111 3" xfId="7032"/>
    <cellStyle name="Comma 112" xfId="7033"/>
    <cellStyle name="Comma 112 2" xfId="7034"/>
    <cellStyle name="Comma 112 3" xfId="7035"/>
    <cellStyle name="Comma 113" xfId="7036"/>
    <cellStyle name="Comma 113 2" xfId="7037"/>
    <cellStyle name="Comma 113 3" xfId="7038"/>
    <cellStyle name="Comma 114" xfId="7039"/>
    <cellStyle name="Comma 114 2" xfId="7040"/>
    <cellStyle name="Comma 114 3" xfId="7041"/>
    <cellStyle name="Comma 115" xfId="7042"/>
    <cellStyle name="Comma 115 2" xfId="7043"/>
    <cellStyle name="Comma 115 3" xfId="7044"/>
    <cellStyle name="Comma 116" xfId="7045"/>
    <cellStyle name="Comma 116 2" xfId="7046"/>
    <cellStyle name="Comma 116 3" xfId="7047"/>
    <cellStyle name="Comma 117" xfId="7048"/>
    <cellStyle name="Comma 117 2" xfId="7049"/>
    <cellStyle name="Comma 117 3" xfId="7050"/>
    <cellStyle name="Comma 118" xfId="7051"/>
    <cellStyle name="Comma 118 2" xfId="7052"/>
    <cellStyle name="Comma 118 3" xfId="7053"/>
    <cellStyle name="Comma 119" xfId="7054"/>
    <cellStyle name="Comma 119 2" xfId="7055"/>
    <cellStyle name="Comma 12" xfId="7056"/>
    <cellStyle name="Comma 12 10" xfId="7057"/>
    <cellStyle name="Comma 12 11" xfId="7058"/>
    <cellStyle name="Comma 12 12" xfId="7059"/>
    <cellStyle name="Comma 12 13" xfId="7060"/>
    <cellStyle name="Comma 12 14" xfId="7061"/>
    <cellStyle name="Comma 12 15" xfId="7062"/>
    <cellStyle name="Comma 12 16" xfId="7063"/>
    <cellStyle name="Comma 12 17" xfId="7064"/>
    <cellStyle name="Comma 12 18" xfId="7065"/>
    <cellStyle name="Comma 12 2" xfId="7066"/>
    <cellStyle name="Comma 12 2 2" xfId="7067"/>
    <cellStyle name="Comma 12 2 2 2" xfId="7068"/>
    <cellStyle name="Comma 12 2 3" xfId="7069"/>
    <cellStyle name="Comma 12 2 3 2" xfId="7070"/>
    <cellStyle name="Comma 12 2 3 3" xfId="7071"/>
    <cellStyle name="Comma 12 2 3 4" xfId="7072"/>
    <cellStyle name="Comma 12 2 4" xfId="7073"/>
    <cellStyle name="Comma 12 2 4 2" xfId="7074"/>
    <cellStyle name="Comma 12 2 4 3" xfId="7075"/>
    <cellStyle name="Comma 12 2 5" xfId="7076"/>
    <cellStyle name="Comma 12 3" xfId="7077"/>
    <cellStyle name="Comma 12 3 2" xfId="7078"/>
    <cellStyle name="Comma 12 3 3" xfId="7079"/>
    <cellStyle name="Comma 12 4" xfId="7080"/>
    <cellStyle name="Comma 12 4 2" xfId="7081"/>
    <cellStyle name="Comma 12 5" xfId="7082"/>
    <cellStyle name="Comma 12 5 2" xfId="7083"/>
    <cellStyle name="Comma 12 5 2 2" xfId="7084"/>
    <cellStyle name="Comma 12 5 2 3" xfId="7085"/>
    <cellStyle name="Comma 12 5 3" xfId="7086"/>
    <cellStyle name="Comma 12 5 4" xfId="7087"/>
    <cellStyle name="Comma 12 5 5" xfId="7088"/>
    <cellStyle name="Comma 12 6" xfId="7089"/>
    <cellStyle name="Comma 12 7" xfId="7090"/>
    <cellStyle name="Comma 12 8" xfId="7091"/>
    <cellStyle name="Comma 12 9" xfId="7092"/>
    <cellStyle name="Comma 120" xfId="7093"/>
    <cellStyle name="Comma 120 2" xfId="7094"/>
    <cellStyle name="Comma 121" xfId="7095"/>
    <cellStyle name="Comma 121 2" xfId="7096"/>
    <cellStyle name="Comma 122" xfId="7097"/>
    <cellStyle name="Comma 122 2" xfId="7098"/>
    <cellStyle name="Comma 123" xfId="7099"/>
    <cellStyle name="Comma 123 2" xfId="7100"/>
    <cellStyle name="Comma 124" xfId="7101"/>
    <cellStyle name="Comma 124 2" xfId="7102"/>
    <cellStyle name="Comma 125" xfId="7103"/>
    <cellStyle name="Comma 125 2" xfId="7104"/>
    <cellStyle name="Comma 126" xfId="7105"/>
    <cellStyle name="Comma 126 2" xfId="7106"/>
    <cellStyle name="Comma 127" xfId="7107"/>
    <cellStyle name="Comma 127 2" xfId="7108"/>
    <cellStyle name="Comma 128" xfId="7109"/>
    <cellStyle name="Comma 128 2" xfId="7110"/>
    <cellStyle name="Comma 128 3" xfId="32909"/>
    <cellStyle name="Comma 129" xfId="7111"/>
    <cellStyle name="Comma 129 2" xfId="7112"/>
    <cellStyle name="Comma 13" xfId="64"/>
    <cellStyle name="Comma 13 2" xfId="71"/>
    <cellStyle name="Comma 13 2 2" xfId="7113"/>
    <cellStyle name="Comma 13 2 3" xfId="7114"/>
    <cellStyle name="Comma 13 2 4" xfId="7115"/>
    <cellStyle name="Comma 13 2 5" xfId="7116"/>
    <cellStyle name="Comma 13 3" xfId="7117"/>
    <cellStyle name="Comma 13 3 2" xfId="7118"/>
    <cellStyle name="Comma 13 3 3" xfId="7119"/>
    <cellStyle name="Comma 13 3 4" xfId="7120"/>
    <cellStyle name="Comma 13 4" xfId="7121"/>
    <cellStyle name="Comma 13 4 2" xfId="7122"/>
    <cellStyle name="Comma 13 5" xfId="7123"/>
    <cellStyle name="Comma 13 5 2" xfId="7124"/>
    <cellStyle name="Comma 13 6" xfId="7125"/>
    <cellStyle name="Comma 130" xfId="7126"/>
    <cellStyle name="Comma 130 2" xfId="7127"/>
    <cellStyle name="Comma 131" xfId="7128"/>
    <cellStyle name="Comma 131 2" xfId="7129"/>
    <cellStyle name="Comma 132" xfId="7130"/>
    <cellStyle name="Comma 132 2" xfId="7131"/>
    <cellStyle name="Comma 133" xfId="7132"/>
    <cellStyle name="Comma 133 2" xfId="7133"/>
    <cellStyle name="Comma 134" xfId="7134"/>
    <cellStyle name="Comma 134 2" xfId="7135"/>
    <cellStyle name="Comma 135" xfId="7136"/>
    <cellStyle name="Comma 135 2" xfId="7137"/>
    <cellStyle name="Comma 136" xfId="7138"/>
    <cellStyle name="Comma 136 2" xfId="7139"/>
    <cellStyle name="Comma 136 3" xfId="7140"/>
    <cellStyle name="Comma 137" xfId="7141"/>
    <cellStyle name="Comma 137 2" xfId="7142"/>
    <cellStyle name="Comma 137 3" xfId="7143"/>
    <cellStyle name="Comma 138" xfId="7144"/>
    <cellStyle name="Comma 138 2" xfId="7145"/>
    <cellStyle name="Comma 138 3" xfId="7146"/>
    <cellStyle name="Comma 139" xfId="7147"/>
    <cellStyle name="Comma 139 2" xfId="7148"/>
    <cellStyle name="Comma 139 3" xfId="7149"/>
    <cellStyle name="Comma 14" xfId="7150"/>
    <cellStyle name="Comma 14 10" xfId="7151"/>
    <cellStyle name="Comma 14 11" xfId="7152"/>
    <cellStyle name="Comma 14 12" xfId="7153"/>
    <cellStyle name="Comma 14 13" xfId="7154"/>
    <cellStyle name="Comma 14 14" xfId="7155"/>
    <cellStyle name="Comma 14 15" xfId="7156"/>
    <cellStyle name="Comma 14 16" xfId="7157"/>
    <cellStyle name="Comma 14 17" xfId="7158"/>
    <cellStyle name="Comma 14 18" xfId="7159"/>
    <cellStyle name="Comma 14 2" xfId="7160"/>
    <cellStyle name="Comma 14 2 2" xfId="7161"/>
    <cellStyle name="Comma 14 2 3" xfId="7162"/>
    <cellStyle name="Comma 14 2 4" xfId="7163"/>
    <cellStyle name="Comma 14 2 5" xfId="7164"/>
    <cellStyle name="Comma 14 3" xfId="7165"/>
    <cellStyle name="Comma 14 3 2" xfId="7166"/>
    <cellStyle name="Comma 14 3 3" xfId="7167"/>
    <cellStyle name="Comma 14 3 4" xfId="7168"/>
    <cellStyle name="Comma 14 4" xfId="7169"/>
    <cellStyle name="Comma 14 5" xfId="7170"/>
    <cellStyle name="Comma 14 6" xfId="7171"/>
    <cellStyle name="Comma 14 7" xfId="7172"/>
    <cellStyle name="Comma 14 8" xfId="7173"/>
    <cellStyle name="Comma 14 9" xfId="7174"/>
    <cellStyle name="Comma 140" xfId="7175"/>
    <cellStyle name="Comma 140 2" xfId="7176"/>
    <cellStyle name="Comma 140 2 2" xfId="7177"/>
    <cellStyle name="Comma 140 2 2 2" xfId="7178"/>
    <cellStyle name="Comma 140 2 2 2 2" xfId="7179"/>
    <cellStyle name="Comma 140 2 2 2 3" xfId="7180"/>
    <cellStyle name="Comma 140 2 2 3" xfId="7181"/>
    <cellStyle name="Comma 140 2 2 4" xfId="7182"/>
    <cellStyle name="Comma 140 2 3" xfId="7183"/>
    <cellStyle name="Comma 140 3" xfId="7184"/>
    <cellStyle name="Comma 140 3 2" xfId="7185"/>
    <cellStyle name="Comma 140 3 2 2" xfId="7186"/>
    <cellStyle name="Comma 140 3 2 3" xfId="7187"/>
    <cellStyle name="Comma 140 3 3" xfId="7188"/>
    <cellStyle name="Comma 140 3 4" xfId="7189"/>
    <cellStyle name="Comma 140 4" xfId="7190"/>
    <cellStyle name="Comma 141" xfId="7191"/>
    <cellStyle name="Comma 141 2" xfId="7192"/>
    <cellStyle name="Comma 141 3" xfId="7193"/>
    <cellStyle name="Comma 141 3 2" xfId="7194"/>
    <cellStyle name="Comma 141 3 2 2" xfId="7195"/>
    <cellStyle name="Comma 141 3 2 3" xfId="7196"/>
    <cellStyle name="Comma 141 3 3" xfId="7197"/>
    <cellStyle name="Comma 141 3 4" xfId="7198"/>
    <cellStyle name="Comma 141 4" xfId="7199"/>
    <cellStyle name="Comma 142" xfId="7200"/>
    <cellStyle name="Comma 142 2" xfId="7201"/>
    <cellStyle name="Comma 142 3" xfId="7202"/>
    <cellStyle name="Comma 142 3 2" xfId="7203"/>
    <cellStyle name="Comma 142 3 2 2" xfId="7204"/>
    <cellStyle name="Comma 142 3 2 3" xfId="7205"/>
    <cellStyle name="Comma 142 3 3" xfId="7206"/>
    <cellStyle name="Comma 142 3 4" xfId="7207"/>
    <cellStyle name="Comma 142 4" xfId="7208"/>
    <cellStyle name="Comma 143" xfId="7209"/>
    <cellStyle name="Comma 143 2" xfId="7210"/>
    <cellStyle name="Comma 143 3" xfId="7211"/>
    <cellStyle name="Comma 144" xfId="7212"/>
    <cellStyle name="Comma 144 2" xfId="7213"/>
    <cellStyle name="Comma 144 3" xfId="7214"/>
    <cellStyle name="Comma 145" xfId="7215"/>
    <cellStyle name="Comma 145 2" xfId="7216"/>
    <cellStyle name="Comma 145 3" xfId="7217"/>
    <cellStyle name="Comma 145 4" xfId="7218"/>
    <cellStyle name="Comma 146" xfId="7219"/>
    <cellStyle name="Comma 146 2" xfId="7220"/>
    <cellStyle name="Comma 146 3" xfId="7221"/>
    <cellStyle name="Comma 146 4" xfId="7222"/>
    <cellStyle name="Comma 147" xfId="7223"/>
    <cellStyle name="Comma 147 2" xfId="7224"/>
    <cellStyle name="Comma 147 2 2" xfId="7225"/>
    <cellStyle name="Comma 147 2 2 2" xfId="7226"/>
    <cellStyle name="Comma 147 2 2 3" xfId="7227"/>
    <cellStyle name="Comma 147 2 3" xfId="7228"/>
    <cellStyle name="Comma 147 2 4" xfId="7229"/>
    <cellStyle name="Comma 147 3" xfId="7230"/>
    <cellStyle name="Comma 147 3 2" xfId="7231"/>
    <cellStyle name="Comma 147 3 3" xfId="7232"/>
    <cellStyle name="Comma 147 4" xfId="7233"/>
    <cellStyle name="Comma 147 5" xfId="7234"/>
    <cellStyle name="Comma 147 6" xfId="7235"/>
    <cellStyle name="Comma 147 7" xfId="7236"/>
    <cellStyle name="Comma 148" xfId="7237"/>
    <cellStyle name="Comma 148 2" xfId="7238"/>
    <cellStyle name="Comma 148 2 2" xfId="7239"/>
    <cellStyle name="Comma 148 2 2 2" xfId="7240"/>
    <cellStyle name="Comma 148 2 2 3" xfId="7241"/>
    <cellStyle name="Comma 148 2 3" xfId="7242"/>
    <cellStyle name="Comma 148 2 4" xfId="7243"/>
    <cellStyle name="Comma 148 3" xfId="7244"/>
    <cellStyle name="Comma 148 3 2" xfId="7245"/>
    <cellStyle name="Comma 148 3 3" xfId="7246"/>
    <cellStyle name="Comma 148 4" xfId="7247"/>
    <cellStyle name="Comma 148 5" xfId="7248"/>
    <cellStyle name="Comma 148 6" xfId="7249"/>
    <cellStyle name="Comma 149" xfId="7250"/>
    <cellStyle name="Comma 149 2" xfId="7251"/>
    <cellStyle name="Comma 149 3" xfId="7252"/>
    <cellStyle name="Comma 15" xfId="7253"/>
    <cellStyle name="Comma 15 10" xfId="7254"/>
    <cellStyle name="Comma 15 11" xfId="7255"/>
    <cellStyle name="Comma 15 12" xfId="7256"/>
    <cellStyle name="Comma 15 13" xfId="7257"/>
    <cellStyle name="Comma 15 14" xfId="7258"/>
    <cellStyle name="Comma 15 15" xfId="7259"/>
    <cellStyle name="Comma 15 16" xfId="7260"/>
    <cellStyle name="Comma 15 17" xfId="7261"/>
    <cellStyle name="Comma 15 18" xfId="7262"/>
    <cellStyle name="Comma 15 2" xfId="7263"/>
    <cellStyle name="Comma 15 2 2" xfId="7264"/>
    <cellStyle name="Comma 15 2 3" xfId="7265"/>
    <cellStyle name="Comma 15 2 4" xfId="7266"/>
    <cellStyle name="Comma 15 2 5" xfId="7267"/>
    <cellStyle name="Comma 15 3" xfId="7268"/>
    <cellStyle name="Comma 15 3 2" xfId="7269"/>
    <cellStyle name="Comma 15 3 3" xfId="7270"/>
    <cellStyle name="Comma 15 3 4" xfId="7271"/>
    <cellStyle name="Comma 15 4" xfId="7272"/>
    <cellStyle name="Comma 15 4 2" xfId="7273"/>
    <cellStyle name="Comma 15 5" xfId="7274"/>
    <cellStyle name="Comma 15 6" xfId="7275"/>
    <cellStyle name="Comma 15 7" xfId="7276"/>
    <cellStyle name="Comma 15 8" xfId="7277"/>
    <cellStyle name="Comma 15 9" xfId="7278"/>
    <cellStyle name="Comma 150" xfId="7279"/>
    <cellStyle name="Comma 150 2" xfId="7280"/>
    <cellStyle name="Comma 150 3" xfId="7281"/>
    <cellStyle name="Comma 151" xfId="7282"/>
    <cellStyle name="Comma 151 2" xfId="7283"/>
    <cellStyle name="Comma 151 3" xfId="7284"/>
    <cellStyle name="Comma 152" xfId="7285"/>
    <cellStyle name="Comma 152 2" xfId="7286"/>
    <cellStyle name="Comma 152 3" xfId="7287"/>
    <cellStyle name="Comma 153" xfId="7288"/>
    <cellStyle name="Comma 153 2" xfId="7289"/>
    <cellStyle name="Comma 153 3" xfId="7290"/>
    <cellStyle name="Comma 154" xfId="7291"/>
    <cellStyle name="Comma 154 2" xfId="7292"/>
    <cellStyle name="Comma 154 3" xfId="7293"/>
    <cellStyle name="Comma 154 4" xfId="7294"/>
    <cellStyle name="Comma 155" xfId="7295"/>
    <cellStyle name="Comma 155 2" xfId="7296"/>
    <cellStyle name="Comma 155 3" xfId="7297"/>
    <cellStyle name="Comma 156" xfId="7298"/>
    <cellStyle name="Comma 156 2" xfId="7299"/>
    <cellStyle name="Comma 156 3" xfId="7300"/>
    <cellStyle name="Comma 157" xfId="7301"/>
    <cellStyle name="Comma 157 2" xfId="7302"/>
    <cellStyle name="Comma 157 3" xfId="7303"/>
    <cellStyle name="Comma 158" xfId="7304"/>
    <cellStyle name="Comma 158 2" xfId="7305"/>
    <cellStyle name="Comma 158 3" xfId="7306"/>
    <cellStyle name="Comma 159" xfId="7307"/>
    <cellStyle name="Comma 16" xfId="7308"/>
    <cellStyle name="Comma 16 2" xfId="7309"/>
    <cellStyle name="Comma 16 2 2" xfId="7310"/>
    <cellStyle name="Comma 16 2 3" xfId="7311"/>
    <cellStyle name="Comma 16 3" xfId="7312"/>
    <cellStyle name="Comma 16 4" xfId="7313"/>
    <cellStyle name="Comma 16 5" xfId="7314"/>
    <cellStyle name="Comma 16 6" xfId="7315"/>
    <cellStyle name="Comma 16 7" xfId="7316"/>
    <cellStyle name="Comma 160" xfId="7317"/>
    <cellStyle name="Comma 161" xfId="7318"/>
    <cellStyle name="Comma 162" xfId="7319"/>
    <cellStyle name="Comma 163" xfId="7320"/>
    <cellStyle name="Comma 164" xfId="7321"/>
    <cellStyle name="Comma 165" xfId="7322"/>
    <cellStyle name="Comma 166" xfId="7323"/>
    <cellStyle name="Comma 167" xfId="7324"/>
    <cellStyle name="Comma 168" xfId="7325"/>
    <cellStyle name="Comma 169" xfId="7326"/>
    <cellStyle name="Comma 17" xfId="7327"/>
    <cellStyle name="Comma 17 2" xfId="7328"/>
    <cellStyle name="Comma 17 2 2" xfId="7329"/>
    <cellStyle name="Comma 17 2 3" xfId="7330"/>
    <cellStyle name="Comma 17 3" xfId="7331"/>
    <cellStyle name="Comma 17 3 2" xfId="7332"/>
    <cellStyle name="Comma 17 4" xfId="7333"/>
    <cellStyle name="Comma 17 5" xfId="7334"/>
    <cellStyle name="Comma 17 6" xfId="7335"/>
    <cellStyle name="Comma 170" xfId="7336"/>
    <cellStyle name="Comma 171" xfId="7337"/>
    <cellStyle name="Comma 172" xfId="7338"/>
    <cellStyle name="Comma 173" xfId="7339"/>
    <cellStyle name="Comma 174" xfId="7340"/>
    <cellStyle name="Comma 175" xfId="7341"/>
    <cellStyle name="Comma 176" xfId="7342"/>
    <cellStyle name="Comma 177" xfId="7343"/>
    <cellStyle name="Comma 178" xfId="7344"/>
    <cellStyle name="Comma 179" xfId="7345"/>
    <cellStyle name="Comma 18" xfId="7346"/>
    <cellStyle name="Comma 18 10" xfId="7347"/>
    <cellStyle name="Comma 18 10 2" xfId="7348"/>
    <cellStyle name="Comma 18 10 2 2" xfId="7349"/>
    <cellStyle name="Comma 18 10 3" xfId="7350"/>
    <cellStyle name="Comma 18 10 3 2" xfId="7351"/>
    <cellStyle name="Comma 18 10 4" xfId="7352"/>
    <cellStyle name="Comma 18 10 4 2" xfId="7353"/>
    <cellStyle name="Comma 18 10 5" xfId="7354"/>
    <cellStyle name="Comma 18 11" xfId="7355"/>
    <cellStyle name="Comma 18 11 2" xfId="7356"/>
    <cellStyle name="Comma 18 11 2 2" xfId="7357"/>
    <cellStyle name="Comma 18 11 3" xfId="7358"/>
    <cellStyle name="Comma 18 11 3 2" xfId="7359"/>
    <cellStyle name="Comma 18 11 4" xfId="7360"/>
    <cellStyle name="Comma 18 11 4 2" xfId="7361"/>
    <cellStyle name="Comma 18 11 5" xfId="7362"/>
    <cellStyle name="Comma 18 12" xfId="7363"/>
    <cellStyle name="Comma 18 12 2" xfId="7364"/>
    <cellStyle name="Comma 18 13" xfId="7365"/>
    <cellStyle name="Comma 18 13 2" xfId="7366"/>
    <cellStyle name="Comma 18 14" xfId="7367"/>
    <cellStyle name="Comma 18 14 2" xfId="7368"/>
    <cellStyle name="Comma 18 15" xfId="7369"/>
    <cellStyle name="Comma 18 15 2" xfId="7370"/>
    <cellStyle name="Comma 18 16" xfId="7371"/>
    <cellStyle name="Comma 18 16 2" xfId="7372"/>
    <cellStyle name="Comma 18 17" xfId="7373"/>
    <cellStyle name="Comma 18 17 2" xfId="7374"/>
    <cellStyle name="Comma 18 18" xfId="7375"/>
    <cellStyle name="Comma 18 18 2" xfId="7376"/>
    <cellStyle name="Comma 18 19" xfId="7377"/>
    <cellStyle name="Comma 18 2" xfId="7378"/>
    <cellStyle name="Comma 18 2 10" xfId="7379"/>
    <cellStyle name="Comma 18 2 10 2" xfId="7380"/>
    <cellStyle name="Comma 18 2 11" xfId="7381"/>
    <cellStyle name="Comma 18 2 11 2" xfId="7382"/>
    <cellStyle name="Comma 18 2 12" xfId="7383"/>
    <cellStyle name="Comma 18 2 12 2" xfId="7384"/>
    <cellStyle name="Comma 18 2 13" xfId="7385"/>
    <cellStyle name="Comma 18 2 13 2" xfId="7386"/>
    <cellStyle name="Comma 18 2 14" xfId="7387"/>
    <cellStyle name="Comma 18 2 14 2" xfId="7388"/>
    <cellStyle name="Comma 18 2 15" xfId="7389"/>
    <cellStyle name="Comma 18 2 16" xfId="7390"/>
    <cellStyle name="Comma 18 2 17" xfId="7391"/>
    <cellStyle name="Comma 18 2 2" xfId="7392"/>
    <cellStyle name="Comma 18 2 2 10" xfId="7393"/>
    <cellStyle name="Comma 18 2 2 10 2" xfId="7394"/>
    <cellStyle name="Comma 18 2 2 11" xfId="7395"/>
    <cellStyle name="Comma 18 2 2 2" xfId="7396"/>
    <cellStyle name="Comma 18 2 2 2 10" xfId="7397"/>
    <cellStyle name="Comma 18 2 2 2 2" xfId="7398"/>
    <cellStyle name="Comma 18 2 2 2 2 2" xfId="7399"/>
    <cellStyle name="Comma 18 2 2 2 2 2 2" xfId="7400"/>
    <cellStyle name="Comma 18 2 2 2 2 2 2 2" xfId="7401"/>
    <cellStyle name="Comma 18 2 2 2 2 2 3" xfId="7402"/>
    <cellStyle name="Comma 18 2 2 2 2 2 3 2" xfId="7403"/>
    <cellStyle name="Comma 18 2 2 2 2 2 4" xfId="7404"/>
    <cellStyle name="Comma 18 2 2 2 2 2 4 2" xfId="7405"/>
    <cellStyle name="Comma 18 2 2 2 2 2 5" xfId="7406"/>
    <cellStyle name="Comma 18 2 2 2 2 3" xfId="7407"/>
    <cellStyle name="Comma 18 2 2 2 2 3 2" xfId="7408"/>
    <cellStyle name="Comma 18 2 2 2 2 3 2 2" xfId="7409"/>
    <cellStyle name="Comma 18 2 2 2 2 3 3" xfId="7410"/>
    <cellStyle name="Comma 18 2 2 2 2 3 3 2" xfId="7411"/>
    <cellStyle name="Comma 18 2 2 2 2 3 4" xfId="7412"/>
    <cellStyle name="Comma 18 2 2 2 2 3 4 2" xfId="7413"/>
    <cellStyle name="Comma 18 2 2 2 2 3 5" xfId="7414"/>
    <cellStyle name="Comma 18 2 2 2 2 4" xfId="7415"/>
    <cellStyle name="Comma 18 2 2 2 2 4 2" xfId="7416"/>
    <cellStyle name="Comma 18 2 2 2 2 5" xfId="7417"/>
    <cellStyle name="Comma 18 2 2 2 2 5 2" xfId="7418"/>
    <cellStyle name="Comma 18 2 2 2 2 6" xfId="7419"/>
    <cellStyle name="Comma 18 2 2 2 2 6 2" xfId="7420"/>
    <cellStyle name="Comma 18 2 2 2 2 7" xfId="7421"/>
    <cellStyle name="Comma 18 2 2 2 2 7 2" xfId="7422"/>
    <cellStyle name="Comma 18 2 2 2 2 8" xfId="7423"/>
    <cellStyle name="Comma 18 2 2 2 2 8 2" xfId="7424"/>
    <cellStyle name="Comma 18 2 2 2 2 9" xfId="7425"/>
    <cellStyle name="Comma 18 2 2 2 3" xfId="7426"/>
    <cellStyle name="Comma 18 2 2 2 3 2" xfId="7427"/>
    <cellStyle name="Comma 18 2 2 2 3 2 2" xfId="7428"/>
    <cellStyle name="Comma 18 2 2 2 3 3" xfId="7429"/>
    <cellStyle name="Comma 18 2 2 2 3 3 2" xfId="7430"/>
    <cellStyle name="Comma 18 2 2 2 3 4" xfId="7431"/>
    <cellStyle name="Comma 18 2 2 2 3 4 2" xfId="7432"/>
    <cellStyle name="Comma 18 2 2 2 3 5" xfId="7433"/>
    <cellStyle name="Comma 18 2 2 2 4" xfId="7434"/>
    <cellStyle name="Comma 18 2 2 2 4 2" xfId="7435"/>
    <cellStyle name="Comma 18 2 2 2 4 2 2" xfId="7436"/>
    <cellStyle name="Comma 18 2 2 2 4 3" xfId="7437"/>
    <cellStyle name="Comma 18 2 2 2 4 3 2" xfId="7438"/>
    <cellStyle name="Comma 18 2 2 2 4 4" xfId="7439"/>
    <cellStyle name="Comma 18 2 2 2 4 4 2" xfId="7440"/>
    <cellStyle name="Comma 18 2 2 2 4 5" xfId="7441"/>
    <cellStyle name="Comma 18 2 2 2 5" xfId="7442"/>
    <cellStyle name="Comma 18 2 2 2 5 2" xfId="7443"/>
    <cellStyle name="Comma 18 2 2 2 6" xfId="7444"/>
    <cellStyle name="Comma 18 2 2 2 6 2" xfId="7445"/>
    <cellStyle name="Comma 18 2 2 2 7" xfId="7446"/>
    <cellStyle name="Comma 18 2 2 2 7 2" xfId="7447"/>
    <cellStyle name="Comma 18 2 2 2 8" xfId="7448"/>
    <cellStyle name="Comma 18 2 2 2 8 2" xfId="7449"/>
    <cellStyle name="Comma 18 2 2 2 9" xfId="7450"/>
    <cellStyle name="Comma 18 2 2 2 9 2" xfId="7451"/>
    <cellStyle name="Comma 18 2 2 3" xfId="7452"/>
    <cellStyle name="Comma 18 2 2 3 2" xfId="7453"/>
    <cellStyle name="Comma 18 2 2 3 2 2" xfId="7454"/>
    <cellStyle name="Comma 18 2 2 3 2 2 2" xfId="7455"/>
    <cellStyle name="Comma 18 2 2 3 2 3" xfId="7456"/>
    <cellStyle name="Comma 18 2 2 3 2 3 2" xfId="7457"/>
    <cellStyle name="Comma 18 2 2 3 2 4" xfId="7458"/>
    <cellStyle name="Comma 18 2 2 3 2 4 2" xfId="7459"/>
    <cellStyle name="Comma 18 2 2 3 2 5" xfId="7460"/>
    <cellStyle name="Comma 18 2 2 3 3" xfId="7461"/>
    <cellStyle name="Comma 18 2 2 3 3 2" xfId="7462"/>
    <cellStyle name="Comma 18 2 2 3 3 2 2" xfId="7463"/>
    <cellStyle name="Comma 18 2 2 3 3 3" xfId="7464"/>
    <cellStyle name="Comma 18 2 2 3 3 3 2" xfId="7465"/>
    <cellStyle name="Comma 18 2 2 3 3 4" xfId="7466"/>
    <cellStyle name="Comma 18 2 2 3 3 4 2" xfId="7467"/>
    <cellStyle name="Comma 18 2 2 3 3 5" xfId="7468"/>
    <cellStyle name="Comma 18 2 2 3 4" xfId="7469"/>
    <cellStyle name="Comma 18 2 2 3 4 2" xfId="7470"/>
    <cellStyle name="Comma 18 2 2 3 5" xfId="7471"/>
    <cellStyle name="Comma 18 2 2 3 5 2" xfId="7472"/>
    <cellStyle name="Comma 18 2 2 3 6" xfId="7473"/>
    <cellStyle name="Comma 18 2 2 3 6 2" xfId="7474"/>
    <cellStyle name="Comma 18 2 2 3 7" xfId="7475"/>
    <cellStyle name="Comma 18 2 2 3 7 2" xfId="7476"/>
    <cellStyle name="Comma 18 2 2 3 8" xfId="7477"/>
    <cellStyle name="Comma 18 2 2 3 8 2" xfId="7478"/>
    <cellStyle name="Comma 18 2 2 3 9" xfId="7479"/>
    <cellStyle name="Comma 18 2 2 4" xfId="7480"/>
    <cellStyle name="Comma 18 2 2 4 2" xfId="7481"/>
    <cellStyle name="Comma 18 2 2 4 2 2" xfId="7482"/>
    <cellStyle name="Comma 18 2 2 4 3" xfId="7483"/>
    <cellStyle name="Comma 18 2 2 4 3 2" xfId="7484"/>
    <cellStyle name="Comma 18 2 2 4 4" xfId="7485"/>
    <cellStyle name="Comma 18 2 2 4 4 2" xfId="7486"/>
    <cellStyle name="Comma 18 2 2 4 5" xfId="7487"/>
    <cellStyle name="Comma 18 2 2 5" xfId="7488"/>
    <cellStyle name="Comma 18 2 2 5 2" xfId="7489"/>
    <cellStyle name="Comma 18 2 2 5 2 2" xfId="7490"/>
    <cellStyle name="Comma 18 2 2 5 3" xfId="7491"/>
    <cellStyle name="Comma 18 2 2 5 3 2" xfId="7492"/>
    <cellStyle name="Comma 18 2 2 5 4" xfId="7493"/>
    <cellStyle name="Comma 18 2 2 5 4 2" xfId="7494"/>
    <cellStyle name="Comma 18 2 2 5 5" xfId="7495"/>
    <cellStyle name="Comma 18 2 2 6" xfId="7496"/>
    <cellStyle name="Comma 18 2 2 6 2" xfId="7497"/>
    <cellStyle name="Comma 18 2 2 7" xfId="7498"/>
    <cellStyle name="Comma 18 2 2 7 2" xfId="7499"/>
    <cellStyle name="Comma 18 2 2 8" xfId="7500"/>
    <cellStyle name="Comma 18 2 2 8 2" xfId="7501"/>
    <cellStyle name="Comma 18 2 2 9" xfId="7502"/>
    <cellStyle name="Comma 18 2 2 9 2" xfId="7503"/>
    <cellStyle name="Comma 18 2 3" xfId="7504"/>
    <cellStyle name="Comma 18 2 3 10" xfId="7505"/>
    <cellStyle name="Comma 18 2 3 10 2" xfId="7506"/>
    <cellStyle name="Comma 18 2 3 11" xfId="7507"/>
    <cellStyle name="Comma 18 2 3 2" xfId="7508"/>
    <cellStyle name="Comma 18 2 3 2 10" xfId="7509"/>
    <cellStyle name="Comma 18 2 3 2 2" xfId="7510"/>
    <cellStyle name="Comma 18 2 3 2 2 2" xfId="7511"/>
    <cellStyle name="Comma 18 2 3 2 2 2 2" xfId="7512"/>
    <cellStyle name="Comma 18 2 3 2 2 2 2 2" xfId="7513"/>
    <cellStyle name="Comma 18 2 3 2 2 2 3" xfId="7514"/>
    <cellStyle name="Comma 18 2 3 2 2 2 3 2" xfId="7515"/>
    <cellStyle name="Comma 18 2 3 2 2 2 4" xfId="7516"/>
    <cellStyle name="Comma 18 2 3 2 2 2 4 2" xfId="7517"/>
    <cellStyle name="Comma 18 2 3 2 2 2 5" xfId="7518"/>
    <cellStyle name="Comma 18 2 3 2 2 3" xfId="7519"/>
    <cellStyle name="Comma 18 2 3 2 2 3 2" xfId="7520"/>
    <cellStyle name="Comma 18 2 3 2 2 3 2 2" xfId="7521"/>
    <cellStyle name="Comma 18 2 3 2 2 3 3" xfId="7522"/>
    <cellStyle name="Comma 18 2 3 2 2 3 3 2" xfId="7523"/>
    <cellStyle name="Comma 18 2 3 2 2 3 4" xfId="7524"/>
    <cellStyle name="Comma 18 2 3 2 2 3 4 2" xfId="7525"/>
    <cellStyle name="Comma 18 2 3 2 2 3 5" xfId="7526"/>
    <cellStyle name="Comma 18 2 3 2 2 4" xfId="7527"/>
    <cellStyle name="Comma 18 2 3 2 2 4 2" xfId="7528"/>
    <cellStyle name="Comma 18 2 3 2 2 5" xfId="7529"/>
    <cellStyle name="Comma 18 2 3 2 2 5 2" xfId="7530"/>
    <cellStyle name="Comma 18 2 3 2 2 6" xfId="7531"/>
    <cellStyle name="Comma 18 2 3 2 2 6 2" xfId="7532"/>
    <cellStyle name="Comma 18 2 3 2 2 7" xfId="7533"/>
    <cellStyle name="Comma 18 2 3 2 2 7 2" xfId="7534"/>
    <cellStyle name="Comma 18 2 3 2 2 8" xfId="7535"/>
    <cellStyle name="Comma 18 2 3 2 2 8 2" xfId="7536"/>
    <cellStyle name="Comma 18 2 3 2 2 9" xfId="7537"/>
    <cellStyle name="Comma 18 2 3 2 3" xfId="7538"/>
    <cellStyle name="Comma 18 2 3 2 3 2" xfId="7539"/>
    <cellStyle name="Comma 18 2 3 2 3 2 2" xfId="7540"/>
    <cellStyle name="Comma 18 2 3 2 3 3" xfId="7541"/>
    <cellStyle name="Comma 18 2 3 2 3 3 2" xfId="7542"/>
    <cellStyle name="Comma 18 2 3 2 3 4" xfId="7543"/>
    <cellStyle name="Comma 18 2 3 2 3 4 2" xfId="7544"/>
    <cellStyle name="Comma 18 2 3 2 3 5" xfId="7545"/>
    <cellStyle name="Comma 18 2 3 2 4" xfId="7546"/>
    <cellStyle name="Comma 18 2 3 2 4 2" xfId="7547"/>
    <cellStyle name="Comma 18 2 3 2 4 2 2" xfId="7548"/>
    <cellStyle name="Comma 18 2 3 2 4 3" xfId="7549"/>
    <cellStyle name="Comma 18 2 3 2 4 3 2" xfId="7550"/>
    <cellStyle name="Comma 18 2 3 2 4 4" xfId="7551"/>
    <cellStyle name="Comma 18 2 3 2 4 4 2" xfId="7552"/>
    <cellStyle name="Comma 18 2 3 2 4 5" xfId="7553"/>
    <cellStyle name="Comma 18 2 3 2 5" xfId="7554"/>
    <cellStyle name="Comma 18 2 3 2 5 2" xfId="7555"/>
    <cellStyle name="Comma 18 2 3 2 6" xfId="7556"/>
    <cellStyle name="Comma 18 2 3 2 6 2" xfId="7557"/>
    <cellStyle name="Comma 18 2 3 2 7" xfId="7558"/>
    <cellStyle name="Comma 18 2 3 2 7 2" xfId="7559"/>
    <cellStyle name="Comma 18 2 3 2 8" xfId="7560"/>
    <cellStyle name="Comma 18 2 3 2 8 2" xfId="7561"/>
    <cellStyle name="Comma 18 2 3 2 9" xfId="7562"/>
    <cellStyle name="Comma 18 2 3 2 9 2" xfId="7563"/>
    <cellStyle name="Comma 18 2 3 3" xfId="7564"/>
    <cellStyle name="Comma 18 2 3 3 2" xfId="7565"/>
    <cellStyle name="Comma 18 2 3 3 2 2" xfId="7566"/>
    <cellStyle name="Comma 18 2 3 3 2 2 2" xfId="7567"/>
    <cellStyle name="Comma 18 2 3 3 2 3" xfId="7568"/>
    <cellStyle name="Comma 18 2 3 3 2 3 2" xfId="7569"/>
    <cellStyle name="Comma 18 2 3 3 2 4" xfId="7570"/>
    <cellStyle name="Comma 18 2 3 3 2 4 2" xfId="7571"/>
    <cellStyle name="Comma 18 2 3 3 2 5" xfId="7572"/>
    <cellStyle name="Comma 18 2 3 3 3" xfId="7573"/>
    <cellStyle name="Comma 18 2 3 3 3 2" xfId="7574"/>
    <cellStyle name="Comma 18 2 3 3 3 2 2" xfId="7575"/>
    <cellStyle name="Comma 18 2 3 3 3 3" xfId="7576"/>
    <cellStyle name="Comma 18 2 3 3 3 3 2" xfId="7577"/>
    <cellStyle name="Comma 18 2 3 3 3 4" xfId="7578"/>
    <cellStyle name="Comma 18 2 3 3 3 4 2" xfId="7579"/>
    <cellStyle name="Comma 18 2 3 3 3 5" xfId="7580"/>
    <cellStyle name="Comma 18 2 3 3 4" xfId="7581"/>
    <cellStyle name="Comma 18 2 3 3 4 2" xfId="7582"/>
    <cellStyle name="Comma 18 2 3 3 5" xfId="7583"/>
    <cellStyle name="Comma 18 2 3 3 5 2" xfId="7584"/>
    <cellStyle name="Comma 18 2 3 3 6" xfId="7585"/>
    <cellStyle name="Comma 18 2 3 3 6 2" xfId="7586"/>
    <cellStyle name="Comma 18 2 3 3 7" xfId="7587"/>
    <cellStyle name="Comma 18 2 3 3 7 2" xfId="7588"/>
    <cellStyle name="Comma 18 2 3 3 8" xfId="7589"/>
    <cellStyle name="Comma 18 2 3 3 8 2" xfId="7590"/>
    <cellStyle name="Comma 18 2 3 3 9" xfId="7591"/>
    <cellStyle name="Comma 18 2 3 4" xfId="7592"/>
    <cellStyle name="Comma 18 2 3 4 2" xfId="7593"/>
    <cellStyle name="Comma 18 2 3 4 2 2" xfId="7594"/>
    <cellStyle name="Comma 18 2 3 4 3" xfId="7595"/>
    <cellStyle name="Comma 18 2 3 4 3 2" xfId="7596"/>
    <cellStyle name="Comma 18 2 3 4 4" xfId="7597"/>
    <cellStyle name="Comma 18 2 3 4 4 2" xfId="7598"/>
    <cellStyle name="Comma 18 2 3 4 5" xfId="7599"/>
    <cellStyle name="Comma 18 2 3 5" xfId="7600"/>
    <cellStyle name="Comma 18 2 3 5 2" xfId="7601"/>
    <cellStyle name="Comma 18 2 3 5 2 2" xfId="7602"/>
    <cellStyle name="Comma 18 2 3 5 3" xfId="7603"/>
    <cellStyle name="Comma 18 2 3 5 3 2" xfId="7604"/>
    <cellStyle name="Comma 18 2 3 5 4" xfId="7605"/>
    <cellStyle name="Comma 18 2 3 5 4 2" xfId="7606"/>
    <cellStyle name="Comma 18 2 3 5 5" xfId="7607"/>
    <cellStyle name="Comma 18 2 3 6" xfId="7608"/>
    <cellStyle name="Comma 18 2 3 6 2" xfId="7609"/>
    <cellStyle name="Comma 18 2 3 7" xfId="7610"/>
    <cellStyle name="Comma 18 2 3 7 2" xfId="7611"/>
    <cellStyle name="Comma 18 2 3 8" xfId="7612"/>
    <cellStyle name="Comma 18 2 3 8 2" xfId="7613"/>
    <cellStyle name="Comma 18 2 3 9" xfId="7614"/>
    <cellStyle name="Comma 18 2 3 9 2" xfId="7615"/>
    <cellStyle name="Comma 18 2 4" xfId="7616"/>
    <cellStyle name="Comma 18 2 4 10" xfId="7617"/>
    <cellStyle name="Comma 18 2 4 10 2" xfId="7618"/>
    <cellStyle name="Comma 18 2 4 11" xfId="7619"/>
    <cellStyle name="Comma 18 2 4 2" xfId="7620"/>
    <cellStyle name="Comma 18 2 4 2 10" xfId="7621"/>
    <cellStyle name="Comma 18 2 4 2 2" xfId="7622"/>
    <cellStyle name="Comma 18 2 4 2 2 2" xfId="7623"/>
    <cellStyle name="Comma 18 2 4 2 2 2 2" xfId="7624"/>
    <cellStyle name="Comma 18 2 4 2 2 2 2 2" xfId="7625"/>
    <cellStyle name="Comma 18 2 4 2 2 2 3" xfId="7626"/>
    <cellStyle name="Comma 18 2 4 2 2 2 3 2" xfId="7627"/>
    <cellStyle name="Comma 18 2 4 2 2 2 4" xfId="7628"/>
    <cellStyle name="Comma 18 2 4 2 2 2 4 2" xfId="7629"/>
    <cellStyle name="Comma 18 2 4 2 2 2 5" xfId="7630"/>
    <cellStyle name="Comma 18 2 4 2 2 3" xfId="7631"/>
    <cellStyle name="Comma 18 2 4 2 2 3 2" xfId="7632"/>
    <cellStyle name="Comma 18 2 4 2 2 3 2 2" xfId="7633"/>
    <cellStyle name="Comma 18 2 4 2 2 3 3" xfId="7634"/>
    <cellStyle name="Comma 18 2 4 2 2 3 3 2" xfId="7635"/>
    <cellStyle name="Comma 18 2 4 2 2 3 4" xfId="7636"/>
    <cellStyle name="Comma 18 2 4 2 2 3 4 2" xfId="7637"/>
    <cellStyle name="Comma 18 2 4 2 2 3 5" xfId="7638"/>
    <cellStyle name="Comma 18 2 4 2 2 4" xfId="7639"/>
    <cellStyle name="Comma 18 2 4 2 2 4 2" xfId="7640"/>
    <cellStyle name="Comma 18 2 4 2 2 5" xfId="7641"/>
    <cellStyle name="Comma 18 2 4 2 2 5 2" xfId="7642"/>
    <cellStyle name="Comma 18 2 4 2 2 6" xfId="7643"/>
    <cellStyle name="Comma 18 2 4 2 2 6 2" xfId="7644"/>
    <cellStyle name="Comma 18 2 4 2 2 7" xfId="7645"/>
    <cellStyle name="Comma 18 2 4 2 2 7 2" xfId="7646"/>
    <cellStyle name="Comma 18 2 4 2 2 8" xfId="7647"/>
    <cellStyle name="Comma 18 2 4 2 2 8 2" xfId="7648"/>
    <cellStyle name="Comma 18 2 4 2 2 9" xfId="7649"/>
    <cellStyle name="Comma 18 2 4 2 3" xfId="7650"/>
    <cellStyle name="Comma 18 2 4 2 3 2" xfId="7651"/>
    <cellStyle name="Comma 18 2 4 2 3 2 2" xfId="7652"/>
    <cellStyle name="Comma 18 2 4 2 3 3" xfId="7653"/>
    <cellStyle name="Comma 18 2 4 2 3 3 2" xfId="7654"/>
    <cellStyle name="Comma 18 2 4 2 3 4" xfId="7655"/>
    <cellStyle name="Comma 18 2 4 2 3 4 2" xfId="7656"/>
    <cellStyle name="Comma 18 2 4 2 3 5" xfId="7657"/>
    <cellStyle name="Comma 18 2 4 2 4" xfId="7658"/>
    <cellStyle name="Comma 18 2 4 2 4 2" xfId="7659"/>
    <cellStyle name="Comma 18 2 4 2 4 2 2" xfId="7660"/>
    <cellStyle name="Comma 18 2 4 2 4 3" xfId="7661"/>
    <cellStyle name="Comma 18 2 4 2 4 3 2" xfId="7662"/>
    <cellStyle name="Comma 18 2 4 2 4 4" xfId="7663"/>
    <cellStyle name="Comma 18 2 4 2 4 4 2" xfId="7664"/>
    <cellStyle name="Comma 18 2 4 2 4 5" xfId="7665"/>
    <cellStyle name="Comma 18 2 4 2 5" xfId="7666"/>
    <cellStyle name="Comma 18 2 4 2 5 2" xfId="7667"/>
    <cellStyle name="Comma 18 2 4 2 6" xfId="7668"/>
    <cellStyle name="Comma 18 2 4 2 6 2" xfId="7669"/>
    <cellStyle name="Comma 18 2 4 2 7" xfId="7670"/>
    <cellStyle name="Comma 18 2 4 2 7 2" xfId="7671"/>
    <cellStyle name="Comma 18 2 4 2 8" xfId="7672"/>
    <cellStyle name="Comma 18 2 4 2 8 2" xfId="7673"/>
    <cellStyle name="Comma 18 2 4 2 9" xfId="7674"/>
    <cellStyle name="Comma 18 2 4 2 9 2" xfId="7675"/>
    <cellStyle name="Comma 18 2 4 3" xfId="7676"/>
    <cellStyle name="Comma 18 2 4 3 2" xfId="7677"/>
    <cellStyle name="Comma 18 2 4 3 2 2" xfId="7678"/>
    <cellStyle name="Comma 18 2 4 3 2 2 2" xfId="7679"/>
    <cellStyle name="Comma 18 2 4 3 2 3" xfId="7680"/>
    <cellStyle name="Comma 18 2 4 3 2 3 2" xfId="7681"/>
    <cellStyle name="Comma 18 2 4 3 2 4" xfId="7682"/>
    <cellStyle name="Comma 18 2 4 3 2 4 2" xfId="7683"/>
    <cellStyle name="Comma 18 2 4 3 2 5" xfId="7684"/>
    <cellStyle name="Comma 18 2 4 3 3" xfId="7685"/>
    <cellStyle name="Comma 18 2 4 3 3 2" xfId="7686"/>
    <cellStyle name="Comma 18 2 4 3 3 2 2" xfId="7687"/>
    <cellStyle name="Comma 18 2 4 3 3 3" xfId="7688"/>
    <cellStyle name="Comma 18 2 4 3 3 3 2" xfId="7689"/>
    <cellStyle name="Comma 18 2 4 3 3 4" xfId="7690"/>
    <cellStyle name="Comma 18 2 4 3 3 4 2" xfId="7691"/>
    <cellStyle name="Comma 18 2 4 3 3 5" xfId="7692"/>
    <cellStyle name="Comma 18 2 4 3 4" xfId="7693"/>
    <cellStyle name="Comma 18 2 4 3 4 2" xfId="7694"/>
    <cellStyle name="Comma 18 2 4 3 5" xfId="7695"/>
    <cellStyle name="Comma 18 2 4 3 5 2" xfId="7696"/>
    <cellStyle name="Comma 18 2 4 3 6" xfId="7697"/>
    <cellStyle name="Comma 18 2 4 3 6 2" xfId="7698"/>
    <cellStyle name="Comma 18 2 4 3 7" xfId="7699"/>
    <cellStyle name="Comma 18 2 4 3 7 2" xfId="7700"/>
    <cellStyle name="Comma 18 2 4 3 8" xfId="7701"/>
    <cellStyle name="Comma 18 2 4 3 8 2" xfId="7702"/>
    <cellStyle name="Comma 18 2 4 3 9" xfId="7703"/>
    <cellStyle name="Comma 18 2 4 4" xfId="7704"/>
    <cellStyle name="Comma 18 2 4 4 2" xfId="7705"/>
    <cellStyle name="Comma 18 2 4 4 2 2" xfId="7706"/>
    <cellStyle name="Comma 18 2 4 4 3" xfId="7707"/>
    <cellStyle name="Comma 18 2 4 4 3 2" xfId="7708"/>
    <cellStyle name="Comma 18 2 4 4 4" xfId="7709"/>
    <cellStyle name="Comma 18 2 4 4 4 2" xfId="7710"/>
    <cellStyle name="Comma 18 2 4 4 5" xfId="7711"/>
    <cellStyle name="Comma 18 2 4 5" xfId="7712"/>
    <cellStyle name="Comma 18 2 4 5 2" xfId="7713"/>
    <cellStyle name="Comma 18 2 4 5 2 2" xfId="7714"/>
    <cellStyle name="Comma 18 2 4 5 3" xfId="7715"/>
    <cellStyle name="Comma 18 2 4 5 3 2" xfId="7716"/>
    <cellStyle name="Comma 18 2 4 5 4" xfId="7717"/>
    <cellStyle name="Comma 18 2 4 5 4 2" xfId="7718"/>
    <cellStyle name="Comma 18 2 4 5 5" xfId="7719"/>
    <cellStyle name="Comma 18 2 4 6" xfId="7720"/>
    <cellStyle name="Comma 18 2 4 6 2" xfId="7721"/>
    <cellStyle name="Comma 18 2 4 7" xfId="7722"/>
    <cellStyle name="Comma 18 2 4 7 2" xfId="7723"/>
    <cellStyle name="Comma 18 2 4 8" xfId="7724"/>
    <cellStyle name="Comma 18 2 4 8 2" xfId="7725"/>
    <cellStyle name="Comma 18 2 4 9" xfId="7726"/>
    <cellStyle name="Comma 18 2 4 9 2" xfId="7727"/>
    <cellStyle name="Comma 18 2 5" xfId="7728"/>
    <cellStyle name="Comma 18 2 5 10" xfId="7729"/>
    <cellStyle name="Comma 18 2 5 10 2" xfId="7730"/>
    <cellStyle name="Comma 18 2 5 11" xfId="7731"/>
    <cellStyle name="Comma 18 2 5 2" xfId="7732"/>
    <cellStyle name="Comma 18 2 5 2 10" xfId="7733"/>
    <cellStyle name="Comma 18 2 5 2 2" xfId="7734"/>
    <cellStyle name="Comma 18 2 5 2 2 2" xfId="7735"/>
    <cellStyle name="Comma 18 2 5 2 2 2 2" xfId="7736"/>
    <cellStyle name="Comma 18 2 5 2 2 2 2 2" xfId="7737"/>
    <cellStyle name="Comma 18 2 5 2 2 2 3" xfId="7738"/>
    <cellStyle name="Comma 18 2 5 2 2 2 3 2" xfId="7739"/>
    <cellStyle name="Comma 18 2 5 2 2 2 4" xfId="7740"/>
    <cellStyle name="Comma 18 2 5 2 2 2 4 2" xfId="7741"/>
    <cellStyle name="Comma 18 2 5 2 2 2 5" xfId="7742"/>
    <cellStyle name="Comma 18 2 5 2 2 3" xfId="7743"/>
    <cellStyle name="Comma 18 2 5 2 2 3 2" xfId="7744"/>
    <cellStyle name="Comma 18 2 5 2 2 3 2 2" xfId="7745"/>
    <cellStyle name="Comma 18 2 5 2 2 3 3" xfId="7746"/>
    <cellStyle name="Comma 18 2 5 2 2 3 3 2" xfId="7747"/>
    <cellStyle name="Comma 18 2 5 2 2 3 4" xfId="7748"/>
    <cellStyle name="Comma 18 2 5 2 2 3 4 2" xfId="7749"/>
    <cellStyle name="Comma 18 2 5 2 2 3 5" xfId="7750"/>
    <cellStyle name="Comma 18 2 5 2 2 4" xfId="7751"/>
    <cellStyle name="Comma 18 2 5 2 2 4 2" xfId="7752"/>
    <cellStyle name="Comma 18 2 5 2 2 5" xfId="7753"/>
    <cellStyle name="Comma 18 2 5 2 2 5 2" xfId="7754"/>
    <cellStyle name="Comma 18 2 5 2 2 6" xfId="7755"/>
    <cellStyle name="Comma 18 2 5 2 2 6 2" xfId="7756"/>
    <cellStyle name="Comma 18 2 5 2 2 7" xfId="7757"/>
    <cellStyle name="Comma 18 2 5 2 2 7 2" xfId="7758"/>
    <cellStyle name="Comma 18 2 5 2 2 8" xfId="7759"/>
    <cellStyle name="Comma 18 2 5 2 2 8 2" xfId="7760"/>
    <cellStyle name="Comma 18 2 5 2 2 9" xfId="7761"/>
    <cellStyle name="Comma 18 2 5 2 3" xfId="7762"/>
    <cellStyle name="Comma 18 2 5 2 3 2" xfId="7763"/>
    <cellStyle name="Comma 18 2 5 2 3 2 2" xfId="7764"/>
    <cellStyle name="Comma 18 2 5 2 3 3" xfId="7765"/>
    <cellStyle name="Comma 18 2 5 2 3 3 2" xfId="7766"/>
    <cellStyle name="Comma 18 2 5 2 3 4" xfId="7767"/>
    <cellStyle name="Comma 18 2 5 2 3 4 2" xfId="7768"/>
    <cellStyle name="Comma 18 2 5 2 3 5" xfId="7769"/>
    <cellStyle name="Comma 18 2 5 2 4" xfId="7770"/>
    <cellStyle name="Comma 18 2 5 2 4 2" xfId="7771"/>
    <cellStyle name="Comma 18 2 5 2 4 2 2" xfId="7772"/>
    <cellStyle name="Comma 18 2 5 2 4 3" xfId="7773"/>
    <cellStyle name="Comma 18 2 5 2 4 3 2" xfId="7774"/>
    <cellStyle name="Comma 18 2 5 2 4 4" xfId="7775"/>
    <cellStyle name="Comma 18 2 5 2 4 4 2" xfId="7776"/>
    <cellStyle name="Comma 18 2 5 2 4 5" xfId="7777"/>
    <cellStyle name="Comma 18 2 5 2 5" xfId="7778"/>
    <cellStyle name="Comma 18 2 5 2 5 2" xfId="7779"/>
    <cellStyle name="Comma 18 2 5 2 6" xfId="7780"/>
    <cellStyle name="Comma 18 2 5 2 6 2" xfId="7781"/>
    <cellStyle name="Comma 18 2 5 2 7" xfId="7782"/>
    <cellStyle name="Comma 18 2 5 2 7 2" xfId="7783"/>
    <cellStyle name="Comma 18 2 5 2 8" xfId="7784"/>
    <cellStyle name="Comma 18 2 5 2 8 2" xfId="7785"/>
    <cellStyle name="Comma 18 2 5 2 9" xfId="7786"/>
    <cellStyle name="Comma 18 2 5 2 9 2" xfId="7787"/>
    <cellStyle name="Comma 18 2 5 3" xfId="7788"/>
    <cellStyle name="Comma 18 2 5 3 2" xfId="7789"/>
    <cellStyle name="Comma 18 2 5 3 2 2" xfId="7790"/>
    <cellStyle name="Comma 18 2 5 3 2 2 2" xfId="7791"/>
    <cellStyle name="Comma 18 2 5 3 2 3" xfId="7792"/>
    <cellStyle name="Comma 18 2 5 3 2 3 2" xfId="7793"/>
    <cellStyle name="Comma 18 2 5 3 2 4" xfId="7794"/>
    <cellStyle name="Comma 18 2 5 3 2 4 2" xfId="7795"/>
    <cellStyle name="Comma 18 2 5 3 2 5" xfId="7796"/>
    <cellStyle name="Comma 18 2 5 3 3" xfId="7797"/>
    <cellStyle name="Comma 18 2 5 3 3 2" xfId="7798"/>
    <cellStyle name="Comma 18 2 5 3 3 2 2" xfId="7799"/>
    <cellStyle name="Comma 18 2 5 3 3 3" xfId="7800"/>
    <cellStyle name="Comma 18 2 5 3 3 3 2" xfId="7801"/>
    <cellStyle name="Comma 18 2 5 3 3 4" xfId="7802"/>
    <cellStyle name="Comma 18 2 5 3 3 4 2" xfId="7803"/>
    <cellStyle name="Comma 18 2 5 3 3 5" xfId="7804"/>
    <cellStyle name="Comma 18 2 5 3 4" xfId="7805"/>
    <cellStyle name="Comma 18 2 5 3 4 2" xfId="7806"/>
    <cellStyle name="Comma 18 2 5 3 5" xfId="7807"/>
    <cellStyle name="Comma 18 2 5 3 5 2" xfId="7808"/>
    <cellStyle name="Comma 18 2 5 3 6" xfId="7809"/>
    <cellStyle name="Comma 18 2 5 3 6 2" xfId="7810"/>
    <cellStyle name="Comma 18 2 5 3 7" xfId="7811"/>
    <cellStyle name="Comma 18 2 5 3 7 2" xfId="7812"/>
    <cellStyle name="Comma 18 2 5 3 8" xfId="7813"/>
    <cellStyle name="Comma 18 2 5 3 8 2" xfId="7814"/>
    <cellStyle name="Comma 18 2 5 3 9" xfId="7815"/>
    <cellStyle name="Comma 18 2 5 4" xfId="7816"/>
    <cellStyle name="Comma 18 2 5 4 2" xfId="7817"/>
    <cellStyle name="Comma 18 2 5 4 2 2" xfId="7818"/>
    <cellStyle name="Comma 18 2 5 4 3" xfId="7819"/>
    <cellStyle name="Comma 18 2 5 4 3 2" xfId="7820"/>
    <cellStyle name="Comma 18 2 5 4 4" xfId="7821"/>
    <cellStyle name="Comma 18 2 5 4 4 2" xfId="7822"/>
    <cellStyle name="Comma 18 2 5 4 5" xfId="7823"/>
    <cellStyle name="Comma 18 2 5 5" xfId="7824"/>
    <cellStyle name="Comma 18 2 5 5 2" xfId="7825"/>
    <cellStyle name="Comma 18 2 5 5 2 2" xfId="7826"/>
    <cellStyle name="Comma 18 2 5 5 3" xfId="7827"/>
    <cellStyle name="Comma 18 2 5 5 3 2" xfId="7828"/>
    <cellStyle name="Comma 18 2 5 5 4" xfId="7829"/>
    <cellStyle name="Comma 18 2 5 5 4 2" xfId="7830"/>
    <cellStyle name="Comma 18 2 5 5 5" xfId="7831"/>
    <cellStyle name="Comma 18 2 5 6" xfId="7832"/>
    <cellStyle name="Comma 18 2 5 6 2" xfId="7833"/>
    <cellStyle name="Comma 18 2 5 7" xfId="7834"/>
    <cellStyle name="Comma 18 2 5 7 2" xfId="7835"/>
    <cellStyle name="Comma 18 2 5 8" xfId="7836"/>
    <cellStyle name="Comma 18 2 5 8 2" xfId="7837"/>
    <cellStyle name="Comma 18 2 5 9" xfId="7838"/>
    <cellStyle name="Comma 18 2 5 9 2" xfId="7839"/>
    <cellStyle name="Comma 18 2 6" xfId="7840"/>
    <cellStyle name="Comma 18 2 6 10" xfId="7841"/>
    <cellStyle name="Comma 18 2 6 2" xfId="7842"/>
    <cellStyle name="Comma 18 2 6 2 2" xfId="7843"/>
    <cellStyle name="Comma 18 2 6 2 2 2" xfId="7844"/>
    <cellStyle name="Comma 18 2 6 2 2 2 2" xfId="7845"/>
    <cellStyle name="Comma 18 2 6 2 2 3" xfId="7846"/>
    <cellStyle name="Comma 18 2 6 2 2 3 2" xfId="7847"/>
    <cellStyle name="Comma 18 2 6 2 2 4" xfId="7848"/>
    <cellStyle name="Comma 18 2 6 2 2 4 2" xfId="7849"/>
    <cellStyle name="Comma 18 2 6 2 2 5" xfId="7850"/>
    <cellStyle name="Comma 18 2 6 2 3" xfId="7851"/>
    <cellStyle name="Comma 18 2 6 2 3 2" xfId="7852"/>
    <cellStyle name="Comma 18 2 6 2 3 2 2" xfId="7853"/>
    <cellStyle name="Comma 18 2 6 2 3 3" xfId="7854"/>
    <cellStyle name="Comma 18 2 6 2 3 3 2" xfId="7855"/>
    <cellStyle name="Comma 18 2 6 2 3 4" xfId="7856"/>
    <cellStyle name="Comma 18 2 6 2 3 4 2" xfId="7857"/>
    <cellStyle name="Comma 18 2 6 2 3 5" xfId="7858"/>
    <cellStyle name="Comma 18 2 6 2 4" xfId="7859"/>
    <cellStyle name="Comma 18 2 6 2 4 2" xfId="7860"/>
    <cellStyle name="Comma 18 2 6 2 5" xfId="7861"/>
    <cellStyle name="Comma 18 2 6 2 5 2" xfId="7862"/>
    <cellStyle name="Comma 18 2 6 2 6" xfId="7863"/>
    <cellStyle name="Comma 18 2 6 2 6 2" xfId="7864"/>
    <cellStyle name="Comma 18 2 6 2 7" xfId="7865"/>
    <cellStyle name="Comma 18 2 6 2 7 2" xfId="7866"/>
    <cellStyle name="Comma 18 2 6 2 8" xfId="7867"/>
    <cellStyle name="Comma 18 2 6 2 8 2" xfId="7868"/>
    <cellStyle name="Comma 18 2 6 2 9" xfId="7869"/>
    <cellStyle name="Comma 18 2 6 3" xfId="7870"/>
    <cellStyle name="Comma 18 2 6 3 2" xfId="7871"/>
    <cellStyle name="Comma 18 2 6 3 2 2" xfId="7872"/>
    <cellStyle name="Comma 18 2 6 3 3" xfId="7873"/>
    <cellStyle name="Comma 18 2 6 3 3 2" xfId="7874"/>
    <cellStyle name="Comma 18 2 6 3 4" xfId="7875"/>
    <cellStyle name="Comma 18 2 6 3 4 2" xfId="7876"/>
    <cellStyle name="Comma 18 2 6 3 5" xfId="7877"/>
    <cellStyle name="Comma 18 2 6 4" xfId="7878"/>
    <cellStyle name="Comma 18 2 6 4 2" xfId="7879"/>
    <cellStyle name="Comma 18 2 6 4 2 2" xfId="7880"/>
    <cellStyle name="Comma 18 2 6 4 3" xfId="7881"/>
    <cellStyle name="Comma 18 2 6 4 3 2" xfId="7882"/>
    <cellStyle name="Comma 18 2 6 4 4" xfId="7883"/>
    <cellStyle name="Comma 18 2 6 4 4 2" xfId="7884"/>
    <cellStyle name="Comma 18 2 6 4 5" xfId="7885"/>
    <cellStyle name="Comma 18 2 6 5" xfId="7886"/>
    <cellStyle name="Comma 18 2 6 5 2" xfId="7887"/>
    <cellStyle name="Comma 18 2 6 6" xfId="7888"/>
    <cellStyle name="Comma 18 2 6 6 2" xfId="7889"/>
    <cellStyle name="Comma 18 2 6 7" xfId="7890"/>
    <cellStyle name="Comma 18 2 6 7 2" xfId="7891"/>
    <cellStyle name="Comma 18 2 6 8" xfId="7892"/>
    <cellStyle name="Comma 18 2 6 8 2" xfId="7893"/>
    <cellStyle name="Comma 18 2 6 9" xfId="7894"/>
    <cellStyle name="Comma 18 2 6 9 2" xfId="7895"/>
    <cellStyle name="Comma 18 2 7" xfId="7896"/>
    <cellStyle name="Comma 18 2 7 2" xfId="7897"/>
    <cellStyle name="Comma 18 2 7 2 2" xfId="7898"/>
    <cellStyle name="Comma 18 2 7 2 2 2" xfId="7899"/>
    <cellStyle name="Comma 18 2 7 2 3" xfId="7900"/>
    <cellStyle name="Comma 18 2 7 2 3 2" xfId="7901"/>
    <cellStyle name="Comma 18 2 7 2 4" xfId="7902"/>
    <cellStyle name="Comma 18 2 7 2 4 2" xfId="7903"/>
    <cellStyle name="Comma 18 2 7 2 5" xfId="7904"/>
    <cellStyle name="Comma 18 2 7 3" xfId="7905"/>
    <cellStyle name="Comma 18 2 7 3 2" xfId="7906"/>
    <cellStyle name="Comma 18 2 7 3 2 2" xfId="7907"/>
    <cellStyle name="Comma 18 2 7 3 3" xfId="7908"/>
    <cellStyle name="Comma 18 2 7 3 3 2" xfId="7909"/>
    <cellStyle name="Comma 18 2 7 3 4" xfId="7910"/>
    <cellStyle name="Comma 18 2 7 3 4 2" xfId="7911"/>
    <cellStyle name="Comma 18 2 7 3 5" xfId="7912"/>
    <cellStyle name="Comma 18 2 7 4" xfId="7913"/>
    <cellStyle name="Comma 18 2 7 4 2" xfId="7914"/>
    <cellStyle name="Comma 18 2 7 5" xfId="7915"/>
    <cellStyle name="Comma 18 2 7 5 2" xfId="7916"/>
    <cellStyle name="Comma 18 2 7 6" xfId="7917"/>
    <cellStyle name="Comma 18 2 7 6 2" xfId="7918"/>
    <cellStyle name="Comma 18 2 7 7" xfId="7919"/>
    <cellStyle name="Comma 18 2 7 7 2" xfId="7920"/>
    <cellStyle name="Comma 18 2 7 8" xfId="7921"/>
    <cellStyle name="Comma 18 2 7 8 2" xfId="7922"/>
    <cellStyle name="Comma 18 2 7 9" xfId="7923"/>
    <cellStyle name="Comma 18 2 8" xfId="7924"/>
    <cellStyle name="Comma 18 2 8 2" xfId="7925"/>
    <cellStyle name="Comma 18 2 8 2 2" xfId="7926"/>
    <cellStyle name="Comma 18 2 8 3" xfId="7927"/>
    <cellStyle name="Comma 18 2 8 3 2" xfId="7928"/>
    <cellStyle name="Comma 18 2 8 4" xfId="7929"/>
    <cellStyle name="Comma 18 2 8 4 2" xfId="7930"/>
    <cellStyle name="Comma 18 2 8 5" xfId="7931"/>
    <cellStyle name="Comma 18 2 9" xfId="7932"/>
    <cellStyle name="Comma 18 2 9 2" xfId="7933"/>
    <cellStyle name="Comma 18 2 9 2 2" xfId="7934"/>
    <cellStyle name="Comma 18 2 9 3" xfId="7935"/>
    <cellStyle name="Comma 18 2 9 3 2" xfId="7936"/>
    <cellStyle name="Comma 18 2 9 4" xfId="7937"/>
    <cellStyle name="Comma 18 2 9 4 2" xfId="7938"/>
    <cellStyle name="Comma 18 2 9 5" xfId="7939"/>
    <cellStyle name="Comma 18 20" xfId="7940"/>
    <cellStyle name="Comma 18 20 2" xfId="7941"/>
    <cellStyle name="Comma 18 21" xfId="7942"/>
    <cellStyle name="Comma 18 22" xfId="7943"/>
    <cellStyle name="Comma 18 23" xfId="7944"/>
    <cellStyle name="Comma 18 3" xfId="7945"/>
    <cellStyle name="Comma 18 3 10" xfId="7946"/>
    <cellStyle name="Comma 18 3 10 2" xfId="7947"/>
    <cellStyle name="Comma 18 3 11" xfId="7948"/>
    <cellStyle name="Comma 18 3 11 2" xfId="7949"/>
    <cellStyle name="Comma 18 3 12" xfId="7950"/>
    <cellStyle name="Comma 18 3 12 2" xfId="7951"/>
    <cellStyle name="Comma 18 3 13" xfId="7952"/>
    <cellStyle name="Comma 18 3 13 2" xfId="7953"/>
    <cellStyle name="Comma 18 3 14" xfId="7954"/>
    <cellStyle name="Comma 18 3 14 2" xfId="7955"/>
    <cellStyle name="Comma 18 3 15" xfId="7956"/>
    <cellStyle name="Comma 18 3 2" xfId="7957"/>
    <cellStyle name="Comma 18 3 2 10" xfId="7958"/>
    <cellStyle name="Comma 18 3 2 10 2" xfId="7959"/>
    <cellStyle name="Comma 18 3 2 11" xfId="7960"/>
    <cellStyle name="Comma 18 3 2 2" xfId="7961"/>
    <cellStyle name="Comma 18 3 2 2 10" xfId="7962"/>
    <cellStyle name="Comma 18 3 2 2 2" xfId="7963"/>
    <cellStyle name="Comma 18 3 2 2 2 2" xfId="7964"/>
    <cellStyle name="Comma 18 3 2 2 2 2 2" xfId="7965"/>
    <cellStyle name="Comma 18 3 2 2 2 2 2 2" xfId="7966"/>
    <cellStyle name="Comma 18 3 2 2 2 2 3" xfId="7967"/>
    <cellStyle name="Comma 18 3 2 2 2 2 3 2" xfId="7968"/>
    <cellStyle name="Comma 18 3 2 2 2 2 4" xfId="7969"/>
    <cellStyle name="Comma 18 3 2 2 2 2 4 2" xfId="7970"/>
    <cellStyle name="Comma 18 3 2 2 2 2 5" xfId="7971"/>
    <cellStyle name="Comma 18 3 2 2 2 3" xfId="7972"/>
    <cellStyle name="Comma 18 3 2 2 2 3 2" xfId="7973"/>
    <cellStyle name="Comma 18 3 2 2 2 3 2 2" xfId="7974"/>
    <cellStyle name="Comma 18 3 2 2 2 3 3" xfId="7975"/>
    <cellStyle name="Comma 18 3 2 2 2 3 3 2" xfId="7976"/>
    <cellStyle name="Comma 18 3 2 2 2 3 4" xfId="7977"/>
    <cellStyle name="Comma 18 3 2 2 2 3 4 2" xfId="7978"/>
    <cellStyle name="Comma 18 3 2 2 2 3 5" xfId="7979"/>
    <cellStyle name="Comma 18 3 2 2 2 4" xfId="7980"/>
    <cellStyle name="Comma 18 3 2 2 2 4 2" xfId="7981"/>
    <cellStyle name="Comma 18 3 2 2 2 5" xfId="7982"/>
    <cellStyle name="Comma 18 3 2 2 2 5 2" xfId="7983"/>
    <cellStyle name="Comma 18 3 2 2 2 6" xfId="7984"/>
    <cellStyle name="Comma 18 3 2 2 2 6 2" xfId="7985"/>
    <cellStyle name="Comma 18 3 2 2 2 7" xfId="7986"/>
    <cellStyle name="Comma 18 3 2 2 2 7 2" xfId="7987"/>
    <cellStyle name="Comma 18 3 2 2 2 8" xfId="7988"/>
    <cellStyle name="Comma 18 3 2 2 2 8 2" xfId="7989"/>
    <cellStyle name="Comma 18 3 2 2 2 9" xfId="7990"/>
    <cellStyle name="Comma 18 3 2 2 3" xfId="7991"/>
    <cellStyle name="Comma 18 3 2 2 3 2" xfId="7992"/>
    <cellStyle name="Comma 18 3 2 2 3 2 2" xfId="7993"/>
    <cellStyle name="Comma 18 3 2 2 3 3" xfId="7994"/>
    <cellStyle name="Comma 18 3 2 2 3 3 2" xfId="7995"/>
    <cellStyle name="Comma 18 3 2 2 3 4" xfId="7996"/>
    <cellStyle name="Comma 18 3 2 2 3 4 2" xfId="7997"/>
    <cellStyle name="Comma 18 3 2 2 3 5" xfId="7998"/>
    <cellStyle name="Comma 18 3 2 2 4" xfId="7999"/>
    <cellStyle name="Comma 18 3 2 2 4 2" xfId="8000"/>
    <cellStyle name="Comma 18 3 2 2 4 2 2" xfId="8001"/>
    <cellStyle name="Comma 18 3 2 2 4 3" xfId="8002"/>
    <cellStyle name="Comma 18 3 2 2 4 3 2" xfId="8003"/>
    <cellStyle name="Comma 18 3 2 2 4 4" xfId="8004"/>
    <cellStyle name="Comma 18 3 2 2 4 4 2" xfId="8005"/>
    <cellStyle name="Comma 18 3 2 2 4 5" xfId="8006"/>
    <cellStyle name="Comma 18 3 2 2 5" xfId="8007"/>
    <cellStyle name="Comma 18 3 2 2 5 2" xfId="8008"/>
    <cellStyle name="Comma 18 3 2 2 6" xfId="8009"/>
    <cellStyle name="Comma 18 3 2 2 6 2" xfId="8010"/>
    <cellStyle name="Comma 18 3 2 2 7" xfId="8011"/>
    <cellStyle name="Comma 18 3 2 2 7 2" xfId="8012"/>
    <cellStyle name="Comma 18 3 2 2 8" xfId="8013"/>
    <cellStyle name="Comma 18 3 2 2 8 2" xfId="8014"/>
    <cellStyle name="Comma 18 3 2 2 9" xfId="8015"/>
    <cellStyle name="Comma 18 3 2 2 9 2" xfId="8016"/>
    <cellStyle name="Comma 18 3 2 3" xfId="8017"/>
    <cellStyle name="Comma 18 3 2 3 2" xfId="8018"/>
    <cellStyle name="Comma 18 3 2 3 2 2" xfId="8019"/>
    <cellStyle name="Comma 18 3 2 3 2 2 2" xfId="8020"/>
    <cellStyle name="Comma 18 3 2 3 2 3" xfId="8021"/>
    <cellStyle name="Comma 18 3 2 3 2 3 2" xfId="8022"/>
    <cellStyle name="Comma 18 3 2 3 2 4" xfId="8023"/>
    <cellStyle name="Comma 18 3 2 3 2 4 2" xfId="8024"/>
    <cellStyle name="Comma 18 3 2 3 2 5" xfId="8025"/>
    <cellStyle name="Comma 18 3 2 3 3" xfId="8026"/>
    <cellStyle name="Comma 18 3 2 3 3 2" xfId="8027"/>
    <cellStyle name="Comma 18 3 2 3 3 2 2" xfId="8028"/>
    <cellStyle name="Comma 18 3 2 3 3 3" xfId="8029"/>
    <cellStyle name="Comma 18 3 2 3 3 3 2" xfId="8030"/>
    <cellStyle name="Comma 18 3 2 3 3 4" xfId="8031"/>
    <cellStyle name="Comma 18 3 2 3 3 4 2" xfId="8032"/>
    <cellStyle name="Comma 18 3 2 3 3 5" xfId="8033"/>
    <cellStyle name="Comma 18 3 2 3 4" xfId="8034"/>
    <cellStyle name="Comma 18 3 2 3 4 2" xfId="8035"/>
    <cellStyle name="Comma 18 3 2 3 5" xfId="8036"/>
    <cellStyle name="Comma 18 3 2 3 5 2" xfId="8037"/>
    <cellStyle name="Comma 18 3 2 3 6" xfId="8038"/>
    <cellStyle name="Comma 18 3 2 3 6 2" xfId="8039"/>
    <cellStyle name="Comma 18 3 2 3 7" xfId="8040"/>
    <cellStyle name="Comma 18 3 2 3 7 2" xfId="8041"/>
    <cellStyle name="Comma 18 3 2 3 8" xfId="8042"/>
    <cellStyle name="Comma 18 3 2 3 8 2" xfId="8043"/>
    <cellStyle name="Comma 18 3 2 3 9" xfId="8044"/>
    <cellStyle name="Comma 18 3 2 4" xfId="8045"/>
    <cellStyle name="Comma 18 3 2 4 2" xfId="8046"/>
    <cellStyle name="Comma 18 3 2 4 2 2" xfId="8047"/>
    <cellStyle name="Comma 18 3 2 4 3" xfId="8048"/>
    <cellStyle name="Comma 18 3 2 4 3 2" xfId="8049"/>
    <cellStyle name="Comma 18 3 2 4 4" xfId="8050"/>
    <cellStyle name="Comma 18 3 2 4 4 2" xfId="8051"/>
    <cellStyle name="Comma 18 3 2 4 5" xfId="8052"/>
    <cellStyle name="Comma 18 3 2 5" xfId="8053"/>
    <cellStyle name="Comma 18 3 2 5 2" xfId="8054"/>
    <cellStyle name="Comma 18 3 2 5 2 2" xfId="8055"/>
    <cellStyle name="Comma 18 3 2 5 3" xfId="8056"/>
    <cellStyle name="Comma 18 3 2 5 3 2" xfId="8057"/>
    <cellStyle name="Comma 18 3 2 5 4" xfId="8058"/>
    <cellStyle name="Comma 18 3 2 5 4 2" xfId="8059"/>
    <cellStyle name="Comma 18 3 2 5 5" xfId="8060"/>
    <cellStyle name="Comma 18 3 2 6" xfId="8061"/>
    <cellStyle name="Comma 18 3 2 6 2" xfId="8062"/>
    <cellStyle name="Comma 18 3 2 7" xfId="8063"/>
    <cellStyle name="Comma 18 3 2 7 2" xfId="8064"/>
    <cellStyle name="Comma 18 3 2 8" xfId="8065"/>
    <cellStyle name="Comma 18 3 2 8 2" xfId="8066"/>
    <cellStyle name="Comma 18 3 2 9" xfId="8067"/>
    <cellStyle name="Comma 18 3 2 9 2" xfId="8068"/>
    <cellStyle name="Comma 18 3 3" xfId="8069"/>
    <cellStyle name="Comma 18 3 3 10" xfId="8070"/>
    <cellStyle name="Comma 18 3 3 10 2" xfId="8071"/>
    <cellStyle name="Comma 18 3 3 11" xfId="8072"/>
    <cellStyle name="Comma 18 3 3 2" xfId="8073"/>
    <cellStyle name="Comma 18 3 3 2 10" xfId="8074"/>
    <cellStyle name="Comma 18 3 3 2 2" xfId="8075"/>
    <cellStyle name="Comma 18 3 3 2 2 2" xfId="8076"/>
    <cellStyle name="Comma 18 3 3 2 2 2 2" xfId="8077"/>
    <cellStyle name="Comma 18 3 3 2 2 2 2 2" xfId="8078"/>
    <cellStyle name="Comma 18 3 3 2 2 2 3" xfId="8079"/>
    <cellStyle name="Comma 18 3 3 2 2 2 3 2" xfId="8080"/>
    <cellStyle name="Comma 18 3 3 2 2 2 4" xfId="8081"/>
    <cellStyle name="Comma 18 3 3 2 2 2 4 2" xfId="8082"/>
    <cellStyle name="Comma 18 3 3 2 2 2 5" xfId="8083"/>
    <cellStyle name="Comma 18 3 3 2 2 3" xfId="8084"/>
    <cellStyle name="Comma 18 3 3 2 2 3 2" xfId="8085"/>
    <cellStyle name="Comma 18 3 3 2 2 3 2 2" xfId="8086"/>
    <cellStyle name="Comma 18 3 3 2 2 3 3" xfId="8087"/>
    <cellStyle name="Comma 18 3 3 2 2 3 3 2" xfId="8088"/>
    <cellStyle name="Comma 18 3 3 2 2 3 4" xfId="8089"/>
    <cellStyle name="Comma 18 3 3 2 2 3 4 2" xfId="8090"/>
    <cellStyle name="Comma 18 3 3 2 2 3 5" xfId="8091"/>
    <cellStyle name="Comma 18 3 3 2 2 4" xfId="8092"/>
    <cellStyle name="Comma 18 3 3 2 2 4 2" xfId="8093"/>
    <cellStyle name="Comma 18 3 3 2 2 5" xfId="8094"/>
    <cellStyle name="Comma 18 3 3 2 2 5 2" xfId="8095"/>
    <cellStyle name="Comma 18 3 3 2 2 6" xfId="8096"/>
    <cellStyle name="Comma 18 3 3 2 2 6 2" xfId="8097"/>
    <cellStyle name="Comma 18 3 3 2 2 7" xfId="8098"/>
    <cellStyle name="Comma 18 3 3 2 2 7 2" xfId="8099"/>
    <cellStyle name="Comma 18 3 3 2 2 8" xfId="8100"/>
    <cellStyle name="Comma 18 3 3 2 2 8 2" xfId="8101"/>
    <cellStyle name="Comma 18 3 3 2 2 9" xfId="8102"/>
    <cellStyle name="Comma 18 3 3 2 3" xfId="8103"/>
    <cellStyle name="Comma 18 3 3 2 3 2" xfId="8104"/>
    <cellStyle name="Comma 18 3 3 2 3 2 2" xfId="8105"/>
    <cellStyle name="Comma 18 3 3 2 3 3" xfId="8106"/>
    <cellStyle name="Comma 18 3 3 2 3 3 2" xfId="8107"/>
    <cellStyle name="Comma 18 3 3 2 3 4" xfId="8108"/>
    <cellStyle name="Comma 18 3 3 2 3 4 2" xfId="8109"/>
    <cellStyle name="Comma 18 3 3 2 3 5" xfId="8110"/>
    <cellStyle name="Comma 18 3 3 2 4" xfId="8111"/>
    <cellStyle name="Comma 18 3 3 2 4 2" xfId="8112"/>
    <cellStyle name="Comma 18 3 3 2 4 2 2" xfId="8113"/>
    <cellStyle name="Comma 18 3 3 2 4 3" xfId="8114"/>
    <cellStyle name="Comma 18 3 3 2 4 3 2" xfId="8115"/>
    <cellStyle name="Comma 18 3 3 2 4 4" xfId="8116"/>
    <cellStyle name="Comma 18 3 3 2 4 4 2" xfId="8117"/>
    <cellStyle name="Comma 18 3 3 2 4 5" xfId="8118"/>
    <cellStyle name="Comma 18 3 3 2 5" xfId="8119"/>
    <cellStyle name="Comma 18 3 3 2 5 2" xfId="8120"/>
    <cellStyle name="Comma 18 3 3 2 6" xfId="8121"/>
    <cellStyle name="Comma 18 3 3 2 6 2" xfId="8122"/>
    <cellStyle name="Comma 18 3 3 2 7" xfId="8123"/>
    <cellStyle name="Comma 18 3 3 2 7 2" xfId="8124"/>
    <cellStyle name="Comma 18 3 3 2 8" xfId="8125"/>
    <cellStyle name="Comma 18 3 3 2 8 2" xfId="8126"/>
    <cellStyle name="Comma 18 3 3 2 9" xfId="8127"/>
    <cellStyle name="Comma 18 3 3 2 9 2" xfId="8128"/>
    <cellStyle name="Comma 18 3 3 3" xfId="8129"/>
    <cellStyle name="Comma 18 3 3 3 2" xfId="8130"/>
    <cellStyle name="Comma 18 3 3 3 2 2" xfId="8131"/>
    <cellStyle name="Comma 18 3 3 3 2 2 2" xfId="8132"/>
    <cellStyle name="Comma 18 3 3 3 2 3" xfId="8133"/>
    <cellStyle name="Comma 18 3 3 3 2 3 2" xfId="8134"/>
    <cellStyle name="Comma 18 3 3 3 2 4" xfId="8135"/>
    <cellStyle name="Comma 18 3 3 3 2 4 2" xfId="8136"/>
    <cellStyle name="Comma 18 3 3 3 2 5" xfId="8137"/>
    <cellStyle name="Comma 18 3 3 3 3" xfId="8138"/>
    <cellStyle name="Comma 18 3 3 3 3 2" xfId="8139"/>
    <cellStyle name="Comma 18 3 3 3 3 2 2" xfId="8140"/>
    <cellStyle name="Comma 18 3 3 3 3 3" xfId="8141"/>
    <cellStyle name="Comma 18 3 3 3 3 3 2" xfId="8142"/>
    <cellStyle name="Comma 18 3 3 3 3 4" xfId="8143"/>
    <cellStyle name="Comma 18 3 3 3 3 4 2" xfId="8144"/>
    <cellStyle name="Comma 18 3 3 3 3 5" xfId="8145"/>
    <cellStyle name="Comma 18 3 3 3 4" xfId="8146"/>
    <cellStyle name="Comma 18 3 3 3 4 2" xfId="8147"/>
    <cellStyle name="Comma 18 3 3 3 5" xfId="8148"/>
    <cellStyle name="Comma 18 3 3 3 5 2" xfId="8149"/>
    <cellStyle name="Comma 18 3 3 3 6" xfId="8150"/>
    <cellStyle name="Comma 18 3 3 3 6 2" xfId="8151"/>
    <cellStyle name="Comma 18 3 3 3 7" xfId="8152"/>
    <cellStyle name="Comma 18 3 3 3 7 2" xfId="8153"/>
    <cellStyle name="Comma 18 3 3 3 8" xfId="8154"/>
    <cellStyle name="Comma 18 3 3 3 8 2" xfId="8155"/>
    <cellStyle name="Comma 18 3 3 3 9" xfId="8156"/>
    <cellStyle name="Comma 18 3 3 4" xfId="8157"/>
    <cellStyle name="Comma 18 3 3 4 2" xfId="8158"/>
    <cellStyle name="Comma 18 3 3 4 2 2" xfId="8159"/>
    <cellStyle name="Comma 18 3 3 4 3" xfId="8160"/>
    <cellStyle name="Comma 18 3 3 4 3 2" xfId="8161"/>
    <cellStyle name="Comma 18 3 3 4 4" xfId="8162"/>
    <cellStyle name="Comma 18 3 3 4 4 2" xfId="8163"/>
    <cellStyle name="Comma 18 3 3 4 5" xfId="8164"/>
    <cellStyle name="Comma 18 3 3 5" xfId="8165"/>
    <cellStyle name="Comma 18 3 3 5 2" xfId="8166"/>
    <cellStyle name="Comma 18 3 3 5 2 2" xfId="8167"/>
    <cellStyle name="Comma 18 3 3 5 3" xfId="8168"/>
    <cellStyle name="Comma 18 3 3 5 3 2" xfId="8169"/>
    <cellStyle name="Comma 18 3 3 5 4" xfId="8170"/>
    <cellStyle name="Comma 18 3 3 5 4 2" xfId="8171"/>
    <cellStyle name="Comma 18 3 3 5 5" xfId="8172"/>
    <cellStyle name="Comma 18 3 3 6" xfId="8173"/>
    <cellStyle name="Comma 18 3 3 6 2" xfId="8174"/>
    <cellStyle name="Comma 18 3 3 7" xfId="8175"/>
    <cellStyle name="Comma 18 3 3 7 2" xfId="8176"/>
    <cellStyle name="Comma 18 3 3 8" xfId="8177"/>
    <cellStyle name="Comma 18 3 3 8 2" xfId="8178"/>
    <cellStyle name="Comma 18 3 3 9" xfId="8179"/>
    <cellStyle name="Comma 18 3 3 9 2" xfId="8180"/>
    <cellStyle name="Comma 18 3 4" xfId="8181"/>
    <cellStyle name="Comma 18 3 4 10" xfId="8182"/>
    <cellStyle name="Comma 18 3 4 10 2" xfId="8183"/>
    <cellStyle name="Comma 18 3 4 11" xfId="8184"/>
    <cellStyle name="Comma 18 3 4 2" xfId="8185"/>
    <cellStyle name="Comma 18 3 4 2 10" xfId="8186"/>
    <cellStyle name="Comma 18 3 4 2 2" xfId="8187"/>
    <cellStyle name="Comma 18 3 4 2 2 2" xfId="8188"/>
    <cellStyle name="Comma 18 3 4 2 2 2 2" xfId="8189"/>
    <cellStyle name="Comma 18 3 4 2 2 2 2 2" xfId="8190"/>
    <cellStyle name="Comma 18 3 4 2 2 2 3" xfId="8191"/>
    <cellStyle name="Comma 18 3 4 2 2 2 3 2" xfId="8192"/>
    <cellStyle name="Comma 18 3 4 2 2 2 4" xfId="8193"/>
    <cellStyle name="Comma 18 3 4 2 2 2 4 2" xfId="8194"/>
    <cellStyle name="Comma 18 3 4 2 2 2 5" xfId="8195"/>
    <cellStyle name="Comma 18 3 4 2 2 3" xfId="8196"/>
    <cellStyle name="Comma 18 3 4 2 2 3 2" xfId="8197"/>
    <cellStyle name="Comma 18 3 4 2 2 3 2 2" xfId="8198"/>
    <cellStyle name="Comma 18 3 4 2 2 3 3" xfId="8199"/>
    <cellStyle name="Comma 18 3 4 2 2 3 3 2" xfId="8200"/>
    <cellStyle name="Comma 18 3 4 2 2 3 4" xfId="8201"/>
    <cellStyle name="Comma 18 3 4 2 2 3 4 2" xfId="8202"/>
    <cellStyle name="Comma 18 3 4 2 2 3 5" xfId="8203"/>
    <cellStyle name="Comma 18 3 4 2 2 4" xfId="8204"/>
    <cellStyle name="Comma 18 3 4 2 2 4 2" xfId="8205"/>
    <cellStyle name="Comma 18 3 4 2 2 5" xfId="8206"/>
    <cellStyle name="Comma 18 3 4 2 2 5 2" xfId="8207"/>
    <cellStyle name="Comma 18 3 4 2 2 6" xfId="8208"/>
    <cellStyle name="Comma 18 3 4 2 2 6 2" xfId="8209"/>
    <cellStyle name="Comma 18 3 4 2 2 7" xfId="8210"/>
    <cellStyle name="Comma 18 3 4 2 2 7 2" xfId="8211"/>
    <cellStyle name="Comma 18 3 4 2 2 8" xfId="8212"/>
    <cellStyle name="Comma 18 3 4 2 2 8 2" xfId="8213"/>
    <cellStyle name="Comma 18 3 4 2 2 9" xfId="8214"/>
    <cellStyle name="Comma 18 3 4 2 3" xfId="8215"/>
    <cellStyle name="Comma 18 3 4 2 3 2" xfId="8216"/>
    <cellStyle name="Comma 18 3 4 2 3 2 2" xfId="8217"/>
    <cellStyle name="Comma 18 3 4 2 3 3" xfId="8218"/>
    <cellStyle name="Comma 18 3 4 2 3 3 2" xfId="8219"/>
    <cellStyle name="Comma 18 3 4 2 3 4" xfId="8220"/>
    <cellStyle name="Comma 18 3 4 2 3 4 2" xfId="8221"/>
    <cellStyle name="Comma 18 3 4 2 3 5" xfId="8222"/>
    <cellStyle name="Comma 18 3 4 2 4" xfId="8223"/>
    <cellStyle name="Comma 18 3 4 2 4 2" xfId="8224"/>
    <cellStyle name="Comma 18 3 4 2 4 2 2" xfId="8225"/>
    <cellStyle name="Comma 18 3 4 2 4 3" xfId="8226"/>
    <cellStyle name="Comma 18 3 4 2 4 3 2" xfId="8227"/>
    <cellStyle name="Comma 18 3 4 2 4 4" xfId="8228"/>
    <cellStyle name="Comma 18 3 4 2 4 4 2" xfId="8229"/>
    <cellStyle name="Comma 18 3 4 2 4 5" xfId="8230"/>
    <cellStyle name="Comma 18 3 4 2 5" xfId="8231"/>
    <cellStyle name="Comma 18 3 4 2 5 2" xfId="8232"/>
    <cellStyle name="Comma 18 3 4 2 6" xfId="8233"/>
    <cellStyle name="Comma 18 3 4 2 6 2" xfId="8234"/>
    <cellStyle name="Comma 18 3 4 2 7" xfId="8235"/>
    <cellStyle name="Comma 18 3 4 2 7 2" xfId="8236"/>
    <cellStyle name="Comma 18 3 4 2 8" xfId="8237"/>
    <cellStyle name="Comma 18 3 4 2 8 2" xfId="8238"/>
    <cellStyle name="Comma 18 3 4 2 9" xfId="8239"/>
    <cellStyle name="Comma 18 3 4 2 9 2" xfId="8240"/>
    <cellStyle name="Comma 18 3 4 3" xfId="8241"/>
    <cellStyle name="Comma 18 3 4 3 2" xfId="8242"/>
    <cellStyle name="Comma 18 3 4 3 2 2" xfId="8243"/>
    <cellStyle name="Comma 18 3 4 3 2 2 2" xfId="8244"/>
    <cellStyle name="Comma 18 3 4 3 2 3" xfId="8245"/>
    <cellStyle name="Comma 18 3 4 3 2 3 2" xfId="8246"/>
    <cellStyle name="Comma 18 3 4 3 2 4" xfId="8247"/>
    <cellStyle name="Comma 18 3 4 3 2 4 2" xfId="8248"/>
    <cellStyle name="Comma 18 3 4 3 2 5" xfId="8249"/>
    <cellStyle name="Comma 18 3 4 3 3" xfId="8250"/>
    <cellStyle name="Comma 18 3 4 3 3 2" xfId="8251"/>
    <cellStyle name="Comma 18 3 4 3 3 2 2" xfId="8252"/>
    <cellStyle name="Comma 18 3 4 3 3 3" xfId="8253"/>
    <cellStyle name="Comma 18 3 4 3 3 3 2" xfId="8254"/>
    <cellStyle name="Comma 18 3 4 3 3 4" xfId="8255"/>
    <cellStyle name="Comma 18 3 4 3 3 4 2" xfId="8256"/>
    <cellStyle name="Comma 18 3 4 3 3 5" xfId="8257"/>
    <cellStyle name="Comma 18 3 4 3 4" xfId="8258"/>
    <cellStyle name="Comma 18 3 4 3 4 2" xfId="8259"/>
    <cellStyle name="Comma 18 3 4 3 5" xfId="8260"/>
    <cellStyle name="Comma 18 3 4 3 5 2" xfId="8261"/>
    <cellStyle name="Comma 18 3 4 3 6" xfId="8262"/>
    <cellStyle name="Comma 18 3 4 3 6 2" xfId="8263"/>
    <cellStyle name="Comma 18 3 4 3 7" xfId="8264"/>
    <cellStyle name="Comma 18 3 4 3 7 2" xfId="8265"/>
    <cellStyle name="Comma 18 3 4 3 8" xfId="8266"/>
    <cellStyle name="Comma 18 3 4 3 8 2" xfId="8267"/>
    <cellStyle name="Comma 18 3 4 3 9" xfId="8268"/>
    <cellStyle name="Comma 18 3 4 4" xfId="8269"/>
    <cellStyle name="Comma 18 3 4 4 2" xfId="8270"/>
    <cellStyle name="Comma 18 3 4 4 2 2" xfId="8271"/>
    <cellStyle name="Comma 18 3 4 4 3" xfId="8272"/>
    <cellStyle name="Comma 18 3 4 4 3 2" xfId="8273"/>
    <cellStyle name="Comma 18 3 4 4 4" xfId="8274"/>
    <cellStyle name="Comma 18 3 4 4 4 2" xfId="8275"/>
    <cellStyle name="Comma 18 3 4 4 5" xfId="8276"/>
    <cellStyle name="Comma 18 3 4 5" xfId="8277"/>
    <cellStyle name="Comma 18 3 4 5 2" xfId="8278"/>
    <cellStyle name="Comma 18 3 4 5 2 2" xfId="8279"/>
    <cellStyle name="Comma 18 3 4 5 3" xfId="8280"/>
    <cellStyle name="Comma 18 3 4 5 3 2" xfId="8281"/>
    <cellStyle name="Comma 18 3 4 5 4" xfId="8282"/>
    <cellStyle name="Comma 18 3 4 5 4 2" xfId="8283"/>
    <cellStyle name="Comma 18 3 4 5 5" xfId="8284"/>
    <cellStyle name="Comma 18 3 4 6" xfId="8285"/>
    <cellStyle name="Comma 18 3 4 6 2" xfId="8286"/>
    <cellStyle name="Comma 18 3 4 7" xfId="8287"/>
    <cellStyle name="Comma 18 3 4 7 2" xfId="8288"/>
    <cellStyle name="Comma 18 3 4 8" xfId="8289"/>
    <cellStyle name="Comma 18 3 4 8 2" xfId="8290"/>
    <cellStyle name="Comma 18 3 4 9" xfId="8291"/>
    <cellStyle name="Comma 18 3 4 9 2" xfId="8292"/>
    <cellStyle name="Comma 18 3 5" xfId="8293"/>
    <cellStyle name="Comma 18 3 5 10" xfId="8294"/>
    <cellStyle name="Comma 18 3 5 10 2" xfId="8295"/>
    <cellStyle name="Comma 18 3 5 11" xfId="8296"/>
    <cellStyle name="Comma 18 3 5 2" xfId="8297"/>
    <cellStyle name="Comma 18 3 5 2 10" xfId="8298"/>
    <cellStyle name="Comma 18 3 5 2 2" xfId="8299"/>
    <cellStyle name="Comma 18 3 5 2 2 2" xfId="8300"/>
    <cellStyle name="Comma 18 3 5 2 2 2 2" xfId="8301"/>
    <cellStyle name="Comma 18 3 5 2 2 2 2 2" xfId="8302"/>
    <cellStyle name="Comma 18 3 5 2 2 2 3" xfId="8303"/>
    <cellStyle name="Comma 18 3 5 2 2 2 3 2" xfId="8304"/>
    <cellStyle name="Comma 18 3 5 2 2 2 4" xfId="8305"/>
    <cellStyle name="Comma 18 3 5 2 2 2 4 2" xfId="8306"/>
    <cellStyle name="Comma 18 3 5 2 2 2 5" xfId="8307"/>
    <cellStyle name="Comma 18 3 5 2 2 3" xfId="8308"/>
    <cellStyle name="Comma 18 3 5 2 2 3 2" xfId="8309"/>
    <cellStyle name="Comma 18 3 5 2 2 3 2 2" xfId="8310"/>
    <cellStyle name="Comma 18 3 5 2 2 3 3" xfId="8311"/>
    <cellStyle name="Comma 18 3 5 2 2 3 3 2" xfId="8312"/>
    <cellStyle name="Comma 18 3 5 2 2 3 4" xfId="8313"/>
    <cellStyle name="Comma 18 3 5 2 2 3 4 2" xfId="8314"/>
    <cellStyle name="Comma 18 3 5 2 2 3 5" xfId="8315"/>
    <cellStyle name="Comma 18 3 5 2 2 4" xfId="8316"/>
    <cellStyle name="Comma 18 3 5 2 2 4 2" xfId="8317"/>
    <cellStyle name="Comma 18 3 5 2 2 5" xfId="8318"/>
    <cellStyle name="Comma 18 3 5 2 2 5 2" xfId="8319"/>
    <cellStyle name="Comma 18 3 5 2 2 6" xfId="8320"/>
    <cellStyle name="Comma 18 3 5 2 2 6 2" xfId="8321"/>
    <cellStyle name="Comma 18 3 5 2 2 7" xfId="8322"/>
    <cellStyle name="Comma 18 3 5 2 2 7 2" xfId="8323"/>
    <cellStyle name="Comma 18 3 5 2 2 8" xfId="8324"/>
    <cellStyle name="Comma 18 3 5 2 2 8 2" xfId="8325"/>
    <cellStyle name="Comma 18 3 5 2 2 9" xfId="8326"/>
    <cellStyle name="Comma 18 3 5 2 3" xfId="8327"/>
    <cellStyle name="Comma 18 3 5 2 3 2" xfId="8328"/>
    <cellStyle name="Comma 18 3 5 2 3 2 2" xfId="8329"/>
    <cellStyle name="Comma 18 3 5 2 3 3" xfId="8330"/>
    <cellStyle name="Comma 18 3 5 2 3 3 2" xfId="8331"/>
    <cellStyle name="Comma 18 3 5 2 3 4" xfId="8332"/>
    <cellStyle name="Comma 18 3 5 2 3 4 2" xfId="8333"/>
    <cellStyle name="Comma 18 3 5 2 3 5" xfId="8334"/>
    <cellStyle name="Comma 18 3 5 2 4" xfId="8335"/>
    <cellStyle name="Comma 18 3 5 2 4 2" xfId="8336"/>
    <cellStyle name="Comma 18 3 5 2 4 2 2" xfId="8337"/>
    <cellStyle name="Comma 18 3 5 2 4 3" xfId="8338"/>
    <cellStyle name="Comma 18 3 5 2 4 3 2" xfId="8339"/>
    <cellStyle name="Comma 18 3 5 2 4 4" xfId="8340"/>
    <cellStyle name="Comma 18 3 5 2 4 4 2" xfId="8341"/>
    <cellStyle name="Comma 18 3 5 2 4 5" xfId="8342"/>
    <cellStyle name="Comma 18 3 5 2 5" xfId="8343"/>
    <cellStyle name="Comma 18 3 5 2 5 2" xfId="8344"/>
    <cellStyle name="Comma 18 3 5 2 6" xfId="8345"/>
    <cellStyle name="Comma 18 3 5 2 6 2" xfId="8346"/>
    <cellStyle name="Comma 18 3 5 2 7" xfId="8347"/>
    <cellStyle name="Comma 18 3 5 2 7 2" xfId="8348"/>
    <cellStyle name="Comma 18 3 5 2 8" xfId="8349"/>
    <cellStyle name="Comma 18 3 5 2 8 2" xfId="8350"/>
    <cellStyle name="Comma 18 3 5 2 9" xfId="8351"/>
    <cellStyle name="Comma 18 3 5 2 9 2" xfId="8352"/>
    <cellStyle name="Comma 18 3 5 3" xfId="8353"/>
    <cellStyle name="Comma 18 3 5 3 2" xfId="8354"/>
    <cellStyle name="Comma 18 3 5 3 2 2" xfId="8355"/>
    <cellStyle name="Comma 18 3 5 3 2 2 2" xfId="8356"/>
    <cellStyle name="Comma 18 3 5 3 2 3" xfId="8357"/>
    <cellStyle name="Comma 18 3 5 3 2 3 2" xfId="8358"/>
    <cellStyle name="Comma 18 3 5 3 2 4" xfId="8359"/>
    <cellStyle name="Comma 18 3 5 3 2 4 2" xfId="8360"/>
    <cellStyle name="Comma 18 3 5 3 2 5" xfId="8361"/>
    <cellStyle name="Comma 18 3 5 3 3" xfId="8362"/>
    <cellStyle name="Comma 18 3 5 3 3 2" xfId="8363"/>
    <cellStyle name="Comma 18 3 5 3 3 2 2" xfId="8364"/>
    <cellStyle name="Comma 18 3 5 3 3 3" xfId="8365"/>
    <cellStyle name="Comma 18 3 5 3 3 3 2" xfId="8366"/>
    <cellStyle name="Comma 18 3 5 3 3 4" xfId="8367"/>
    <cellStyle name="Comma 18 3 5 3 3 4 2" xfId="8368"/>
    <cellStyle name="Comma 18 3 5 3 3 5" xfId="8369"/>
    <cellStyle name="Comma 18 3 5 3 4" xfId="8370"/>
    <cellStyle name="Comma 18 3 5 3 4 2" xfId="8371"/>
    <cellStyle name="Comma 18 3 5 3 5" xfId="8372"/>
    <cellStyle name="Comma 18 3 5 3 5 2" xfId="8373"/>
    <cellStyle name="Comma 18 3 5 3 6" xfId="8374"/>
    <cellStyle name="Comma 18 3 5 3 6 2" xfId="8375"/>
    <cellStyle name="Comma 18 3 5 3 7" xfId="8376"/>
    <cellStyle name="Comma 18 3 5 3 7 2" xfId="8377"/>
    <cellStyle name="Comma 18 3 5 3 8" xfId="8378"/>
    <cellStyle name="Comma 18 3 5 3 8 2" xfId="8379"/>
    <cellStyle name="Comma 18 3 5 3 9" xfId="8380"/>
    <cellStyle name="Comma 18 3 5 4" xfId="8381"/>
    <cellStyle name="Comma 18 3 5 4 2" xfId="8382"/>
    <cellStyle name="Comma 18 3 5 4 2 2" xfId="8383"/>
    <cellStyle name="Comma 18 3 5 4 3" xfId="8384"/>
    <cellStyle name="Comma 18 3 5 4 3 2" xfId="8385"/>
    <cellStyle name="Comma 18 3 5 4 4" xfId="8386"/>
    <cellStyle name="Comma 18 3 5 4 4 2" xfId="8387"/>
    <cellStyle name="Comma 18 3 5 4 5" xfId="8388"/>
    <cellStyle name="Comma 18 3 5 5" xfId="8389"/>
    <cellStyle name="Comma 18 3 5 5 2" xfId="8390"/>
    <cellStyle name="Comma 18 3 5 5 2 2" xfId="8391"/>
    <cellStyle name="Comma 18 3 5 5 3" xfId="8392"/>
    <cellStyle name="Comma 18 3 5 5 3 2" xfId="8393"/>
    <cellStyle name="Comma 18 3 5 5 4" xfId="8394"/>
    <cellStyle name="Comma 18 3 5 5 4 2" xfId="8395"/>
    <cellStyle name="Comma 18 3 5 5 5" xfId="8396"/>
    <cellStyle name="Comma 18 3 5 6" xfId="8397"/>
    <cellStyle name="Comma 18 3 5 6 2" xfId="8398"/>
    <cellStyle name="Comma 18 3 5 7" xfId="8399"/>
    <cellStyle name="Comma 18 3 5 7 2" xfId="8400"/>
    <cellStyle name="Comma 18 3 5 8" xfId="8401"/>
    <cellStyle name="Comma 18 3 5 8 2" xfId="8402"/>
    <cellStyle name="Comma 18 3 5 9" xfId="8403"/>
    <cellStyle name="Comma 18 3 5 9 2" xfId="8404"/>
    <cellStyle name="Comma 18 3 6" xfId="8405"/>
    <cellStyle name="Comma 18 3 6 10" xfId="8406"/>
    <cellStyle name="Comma 18 3 6 2" xfId="8407"/>
    <cellStyle name="Comma 18 3 6 2 2" xfId="8408"/>
    <cellStyle name="Comma 18 3 6 2 2 2" xfId="8409"/>
    <cellStyle name="Comma 18 3 6 2 2 2 2" xfId="8410"/>
    <cellStyle name="Comma 18 3 6 2 2 3" xfId="8411"/>
    <cellStyle name="Comma 18 3 6 2 2 3 2" xfId="8412"/>
    <cellStyle name="Comma 18 3 6 2 2 4" xfId="8413"/>
    <cellStyle name="Comma 18 3 6 2 2 4 2" xfId="8414"/>
    <cellStyle name="Comma 18 3 6 2 2 5" xfId="8415"/>
    <cellStyle name="Comma 18 3 6 2 3" xfId="8416"/>
    <cellStyle name="Comma 18 3 6 2 3 2" xfId="8417"/>
    <cellStyle name="Comma 18 3 6 2 3 2 2" xfId="8418"/>
    <cellStyle name="Comma 18 3 6 2 3 3" xfId="8419"/>
    <cellStyle name="Comma 18 3 6 2 3 3 2" xfId="8420"/>
    <cellStyle name="Comma 18 3 6 2 3 4" xfId="8421"/>
    <cellStyle name="Comma 18 3 6 2 3 4 2" xfId="8422"/>
    <cellStyle name="Comma 18 3 6 2 3 5" xfId="8423"/>
    <cellStyle name="Comma 18 3 6 2 4" xfId="8424"/>
    <cellStyle name="Comma 18 3 6 2 4 2" xfId="8425"/>
    <cellStyle name="Comma 18 3 6 2 5" xfId="8426"/>
    <cellStyle name="Comma 18 3 6 2 5 2" xfId="8427"/>
    <cellStyle name="Comma 18 3 6 2 6" xfId="8428"/>
    <cellStyle name="Comma 18 3 6 2 6 2" xfId="8429"/>
    <cellStyle name="Comma 18 3 6 2 7" xfId="8430"/>
    <cellStyle name="Comma 18 3 6 2 7 2" xfId="8431"/>
    <cellStyle name="Comma 18 3 6 2 8" xfId="8432"/>
    <cellStyle name="Comma 18 3 6 2 8 2" xfId="8433"/>
    <cellStyle name="Comma 18 3 6 2 9" xfId="8434"/>
    <cellStyle name="Comma 18 3 6 3" xfId="8435"/>
    <cellStyle name="Comma 18 3 6 3 2" xfId="8436"/>
    <cellStyle name="Comma 18 3 6 3 2 2" xfId="8437"/>
    <cellStyle name="Comma 18 3 6 3 3" xfId="8438"/>
    <cellStyle name="Comma 18 3 6 3 3 2" xfId="8439"/>
    <cellStyle name="Comma 18 3 6 3 4" xfId="8440"/>
    <cellStyle name="Comma 18 3 6 3 4 2" xfId="8441"/>
    <cellStyle name="Comma 18 3 6 3 5" xfId="8442"/>
    <cellStyle name="Comma 18 3 6 4" xfId="8443"/>
    <cellStyle name="Comma 18 3 6 4 2" xfId="8444"/>
    <cellStyle name="Comma 18 3 6 4 2 2" xfId="8445"/>
    <cellStyle name="Comma 18 3 6 4 3" xfId="8446"/>
    <cellStyle name="Comma 18 3 6 4 3 2" xfId="8447"/>
    <cellStyle name="Comma 18 3 6 4 4" xfId="8448"/>
    <cellStyle name="Comma 18 3 6 4 4 2" xfId="8449"/>
    <cellStyle name="Comma 18 3 6 4 5" xfId="8450"/>
    <cellStyle name="Comma 18 3 6 5" xfId="8451"/>
    <cellStyle name="Comma 18 3 6 5 2" xfId="8452"/>
    <cellStyle name="Comma 18 3 6 6" xfId="8453"/>
    <cellStyle name="Comma 18 3 6 6 2" xfId="8454"/>
    <cellStyle name="Comma 18 3 6 7" xfId="8455"/>
    <cellStyle name="Comma 18 3 6 7 2" xfId="8456"/>
    <cellStyle name="Comma 18 3 6 8" xfId="8457"/>
    <cellStyle name="Comma 18 3 6 8 2" xfId="8458"/>
    <cellStyle name="Comma 18 3 6 9" xfId="8459"/>
    <cellStyle name="Comma 18 3 6 9 2" xfId="8460"/>
    <cellStyle name="Comma 18 3 7" xfId="8461"/>
    <cellStyle name="Comma 18 3 7 2" xfId="8462"/>
    <cellStyle name="Comma 18 3 7 2 2" xfId="8463"/>
    <cellStyle name="Comma 18 3 7 2 2 2" xfId="8464"/>
    <cellStyle name="Comma 18 3 7 2 3" xfId="8465"/>
    <cellStyle name="Comma 18 3 7 2 3 2" xfId="8466"/>
    <cellStyle name="Comma 18 3 7 2 4" xfId="8467"/>
    <cellStyle name="Comma 18 3 7 2 4 2" xfId="8468"/>
    <cellStyle name="Comma 18 3 7 2 5" xfId="8469"/>
    <cellStyle name="Comma 18 3 7 3" xfId="8470"/>
    <cellStyle name="Comma 18 3 7 3 2" xfId="8471"/>
    <cellStyle name="Comma 18 3 7 3 2 2" xfId="8472"/>
    <cellStyle name="Comma 18 3 7 3 3" xfId="8473"/>
    <cellStyle name="Comma 18 3 7 3 3 2" xfId="8474"/>
    <cellStyle name="Comma 18 3 7 3 4" xfId="8475"/>
    <cellStyle name="Comma 18 3 7 3 4 2" xfId="8476"/>
    <cellStyle name="Comma 18 3 7 3 5" xfId="8477"/>
    <cellStyle name="Comma 18 3 7 4" xfId="8478"/>
    <cellStyle name="Comma 18 3 7 4 2" xfId="8479"/>
    <cellStyle name="Comma 18 3 7 5" xfId="8480"/>
    <cellStyle name="Comma 18 3 7 5 2" xfId="8481"/>
    <cellStyle name="Comma 18 3 7 6" xfId="8482"/>
    <cellStyle name="Comma 18 3 7 6 2" xfId="8483"/>
    <cellStyle name="Comma 18 3 7 7" xfId="8484"/>
    <cellStyle name="Comma 18 3 7 7 2" xfId="8485"/>
    <cellStyle name="Comma 18 3 7 8" xfId="8486"/>
    <cellStyle name="Comma 18 3 7 8 2" xfId="8487"/>
    <cellStyle name="Comma 18 3 7 9" xfId="8488"/>
    <cellStyle name="Comma 18 3 8" xfId="8489"/>
    <cellStyle name="Comma 18 3 8 2" xfId="8490"/>
    <cellStyle name="Comma 18 3 8 2 2" xfId="8491"/>
    <cellStyle name="Comma 18 3 8 3" xfId="8492"/>
    <cellStyle name="Comma 18 3 8 3 2" xfId="8493"/>
    <cellStyle name="Comma 18 3 8 4" xfId="8494"/>
    <cellStyle name="Comma 18 3 8 4 2" xfId="8495"/>
    <cellStyle name="Comma 18 3 8 5" xfId="8496"/>
    <cellStyle name="Comma 18 3 9" xfId="8497"/>
    <cellStyle name="Comma 18 3 9 2" xfId="8498"/>
    <cellStyle name="Comma 18 3 9 2 2" xfId="8499"/>
    <cellStyle name="Comma 18 3 9 3" xfId="8500"/>
    <cellStyle name="Comma 18 3 9 3 2" xfId="8501"/>
    <cellStyle name="Comma 18 3 9 4" xfId="8502"/>
    <cellStyle name="Comma 18 3 9 4 2" xfId="8503"/>
    <cellStyle name="Comma 18 3 9 5" xfId="8504"/>
    <cellStyle name="Comma 18 4" xfId="8505"/>
    <cellStyle name="Comma 18 4 10" xfId="8506"/>
    <cellStyle name="Comma 18 4 10 2" xfId="8507"/>
    <cellStyle name="Comma 18 4 11" xfId="8508"/>
    <cellStyle name="Comma 18 4 2" xfId="8509"/>
    <cellStyle name="Comma 18 4 2 10" xfId="8510"/>
    <cellStyle name="Comma 18 4 2 2" xfId="8511"/>
    <cellStyle name="Comma 18 4 2 2 2" xfId="8512"/>
    <cellStyle name="Comma 18 4 2 2 2 2" xfId="8513"/>
    <cellStyle name="Comma 18 4 2 2 2 2 2" xfId="8514"/>
    <cellStyle name="Comma 18 4 2 2 2 3" xfId="8515"/>
    <cellStyle name="Comma 18 4 2 2 2 3 2" xfId="8516"/>
    <cellStyle name="Comma 18 4 2 2 2 4" xfId="8517"/>
    <cellStyle name="Comma 18 4 2 2 2 4 2" xfId="8518"/>
    <cellStyle name="Comma 18 4 2 2 2 5" xfId="8519"/>
    <cellStyle name="Comma 18 4 2 2 3" xfId="8520"/>
    <cellStyle name="Comma 18 4 2 2 3 2" xfId="8521"/>
    <cellStyle name="Comma 18 4 2 2 3 2 2" xfId="8522"/>
    <cellStyle name="Comma 18 4 2 2 3 3" xfId="8523"/>
    <cellStyle name="Comma 18 4 2 2 3 3 2" xfId="8524"/>
    <cellStyle name="Comma 18 4 2 2 3 4" xfId="8525"/>
    <cellStyle name="Comma 18 4 2 2 3 4 2" xfId="8526"/>
    <cellStyle name="Comma 18 4 2 2 3 5" xfId="8527"/>
    <cellStyle name="Comma 18 4 2 2 4" xfId="8528"/>
    <cellStyle name="Comma 18 4 2 2 4 2" xfId="8529"/>
    <cellStyle name="Comma 18 4 2 2 5" xfId="8530"/>
    <cellStyle name="Comma 18 4 2 2 5 2" xfId="8531"/>
    <cellStyle name="Comma 18 4 2 2 6" xfId="8532"/>
    <cellStyle name="Comma 18 4 2 2 6 2" xfId="8533"/>
    <cellStyle name="Comma 18 4 2 2 7" xfId="8534"/>
    <cellStyle name="Comma 18 4 2 2 7 2" xfId="8535"/>
    <cellStyle name="Comma 18 4 2 2 8" xfId="8536"/>
    <cellStyle name="Comma 18 4 2 2 8 2" xfId="8537"/>
    <cellStyle name="Comma 18 4 2 2 9" xfId="8538"/>
    <cellStyle name="Comma 18 4 2 3" xfId="8539"/>
    <cellStyle name="Comma 18 4 2 3 2" xfId="8540"/>
    <cellStyle name="Comma 18 4 2 3 2 2" xfId="8541"/>
    <cellStyle name="Comma 18 4 2 3 3" xfId="8542"/>
    <cellStyle name="Comma 18 4 2 3 3 2" xfId="8543"/>
    <cellStyle name="Comma 18 4 2 3 4" xfId="8544"/>
    <cellStyle name="Comma 18 4 2 3 4 2" xfId="8545"/>
    <cellStyle name="Comma 18 4 2 3 5" xfId="8546"/>
    <cellStyle name="Comma 18 4 2 4" xfId="8547"/>
    <cellStyle name="Comma 18 4 2 4 2" xfId="8548"/>
    <cellStyle name="Comma 18 4 2 4 2 2" xfId="8549"/>
    <cellStyle name="Comma 18 4 2 4 3" xfId="8550"/>
    <cellStyle name="Comma 18 4 2 4 3 2" xfId="8551"/>
    <cellStyle name="Comma 18 4 2 4 4" xfId="8552"/>
    <cellStyle name="Comma 18 4 2 4 4 2" xfId="8553"/>
    <cellStyle name="Comma 18 4 2 4 5" xfId="8554"/>
    <cellStyle name="Comma 18 4 2 5" xfId="8555"/>
    <cellStyle name="Comma 18 4 2 5 2" xfId="8556"/>
    <cellStyle name="Comma 18 4 2 6" xfId="8557"/>
    <cellStyle name="Comma 18 4 2 6 2" xfId="8558"/>
    <cellStyle name="Comma 18 4 2 7" xfId="8559"/>
    <cellStyle name="Comma 18 4 2 7 2" xfId="8560"/>
    <cellStyle name="Comma 18 4 2 8" xfId="8561"/>
    <cellStyle name="Comma 18 4 2 8 2" xfId="8562"/>
    <cellStyle name="Comma 18 4 2 9" xfId="8563"/>
    <cellStyle name="Comma 18 4 2 9 2" xfId="8564"/>
    <cellStyle name="Comma 18 4 3" xfId="8565"/>
    <cellStyle name="Comma 18 4 3 2" xfId="8566"/>
    <cellStyle name="Comma 18 4 3 2 2" xfId="8567"/>
    <cellStyle name="Comma 18 4 3 2 2 2" xfId="8568"/>
    <cellStyle name="Comma 18 4 3 2 3" xfId="8569"/>
    <cellStyle name="Comma 18 4 3 2 3 2" xfId="8570"/>
    <cellStyle name="Comma 18 4 3 2 4" xfId="8571"/>
    <cellStyle name="Comma 18 4 3 2 4 2" xfId="8572"/>
    <cellStyle name="Comma 18 4 3 2 5" xfId="8573"/>
    <cellStyle name="Comma 18 4 3 3" xfId="8574"/>
    <cellStyle name="Comma 18 4 3 3 2" xfId="8575"/>
    <cellStyle name="Comma 18 4 3 3 2 2" xfId="8576"/>
    <cellStyle name="Comma 18 4 3 3 3" xfId="8577"/>
    <cellStyle name="Comma 18 4 3 3 3 2" xfId="8578"/>
    <cellStyle name="Comma 18 4 3 3 4" xfId="8579"/>
    <cellStyle name="Comma 18 4 3 3 4 2" xfId="8580"/>
    <cellStyle name="Comma 18 4 3 3 5" xfId="8581"/>
    <cellStyle name="Comma 18 4 3 4" xfId="8582"/>
    <cellStyle name="Comma 18 4 3 4 2" xfId="8583"/>
    <cellStyle name="Comma 18 4 3 5" xfId="8584"/>
    <cellStyle name="Comma 18 4 3 5 2" xfId="8585"/>
    <cellStyle name="Comma 18 4 3 6" xfId="8586"/>
    <cellStyle name="Comma 18 4 3 6 2" xfId="8587"/>
    <cellStyle name="Comma 18 4 3 7" xfId="8588"/>
    <cellStyle name="Comma 18 4 3 7 2" xfId="8589"/>
    <cellStyle name="Comma 18 4 3 8" xfId="8590"/>
    <cellStyle name="Comma 18 4 3 8 2" xfId="8591"/>
    <cellStyle name="Comma 18 4 3 9" xfId="8592"/>
    <cellStyle name="Comma 18 4 4" xfId="8593"/>
    <cellStyle name="Comma 18 4 4 2" xfId="8594"/>
    <cellStyle name="Comma 18 4 4 2 2" xfId="8595"/>
    <cellStyle name="Comma 18 4 4 3" xfId="8596"/>
    <cellStyle name="Comma 18 4 4 3 2" xfId="8597"/>
    <cellStyle name="Comma 18 4 4 4" xfId="8598"/>
    <cellStyle name="Comma 18 4 4 4 2" xfId="8599"/>
    <cellStyle name="Comma 18 4 4 5" xfId="8600"/>
    <cellStyle name="Comma 18 4 5" xfId="8601"/>
    <cellStyle name="Comma 18 4 5 2" xfId="8602"/>
    <cellStyle name="Comma 18 4 5 2 2" xfId="8603"/>
    <cellStyle name="Comma 18 4 5 3" xfId="8604"/>
    <cellStyle name="Comma 18 4 5 3 2" xfId="8605"/>
    <cellStyle name="Comma 18 4 5 4" xfId="8606"/>
    <cellStyle name="Comma 18 4 5 4 2" xfId="8607"/>
    <cellStyle name="Comma 18 4 5 5" xfId="8608"/>
    <cellStyle name="Comma 18 4 6" xfId="8609"/>
    <cellStyle name="Comma 18 4 6 2" xfId="8610"/>
    <cellStyle name="Comma 18 4 7" xfId="8611"/>
    <cellStyle name="Comma 18 4 7 2" xfId="8612"/>
    <cellStyle name="Comma 18 4 8" xfId="8613"/>
    <cellStyle name="Comma 18 4 8 2" xfId="8614"/>
    <cellStyle name="Comma 18 4 9" xfId="8615"/>
    <cellStyle name="Comma 18 4 9 2" xfId="8616"/>
    <cellStyle name="Comma 18 5" xfId="8617"/>
    <cellStyle name="Comma 18 5 10" xfId="8618"/>
    <cellStyle name="Comma 18 5 10 2" xfId="8619"/>
    <cellStyle name="Comma 18 5 11" xfId="8620"/>
    <cellStyle name="Comma 18 5 2" xfId="8621"/>
    <cellStyle name="Comma 18 5 2 10" xfId="8622"/>
    <cellStyle name="Comma 18 5 2 2" xfId="8623"/>
    <cellStyle name="Comma 18 5 2 2 2" xfId="8624"/>
    <cellStyle name="Comma 18 5 2 2 2 2" xfId="8625"/>
    <cellStyle name="Comma 18 5 2 2 2 2 2" xfId="8626"/>
    <cellStyle name="Comma 18 5 2 2 2 3" xfId="8627"/>
    <cellStyle name="Comma 18 5 2 2 2 3 2" xfId="8628"/>
    <cellStyle name="Comma 18 5 2 2 2 4" xfId="8629"/>
    <cellStyle name="Comma 18 5 2 2 2 4 2" xfId="8630"/>
    <cellStyle name="Comma 18 5 2 2 2 5" xfId="8631"/>
    <cellStyle name="Comma 18 5 2 2 3" xfId="8632"/>
    <cellStyle name="Comma 18 5 2 2 3 2" xfId="8633"/>
    <cellStyle name="Comma 18 5 2 2 3 2 2" xfId="8634"/>
    <cellStyle name="Comma 18 5 2 2 3 3" xfId="8635"/>
    <cellStyle name="Comma 18 5 2 2 3 3 2" xfId="8636"/>
    <cellStyle name="Comma 18 5 2 2 3 4" xfId="8637"/>
    <cellStyle name="Comma 18 5 2 2 3 4 2" xfId="8638"/>
    <cellStyle name="Comma 18 5 2 2 3 5" xfId="8639"/>
    <cellStyle name="Comma 18 5 2 2 4" xfId="8640"/>
    <cellStyle name="Comma 18 5 2 2 4 2" xfId="8641"/>
    <cellStyle name="Comma 18 5 2 2 5" xfId="8642"/>
    <cellStyle name="Comma 18 5 2 2 5 2" xfId="8643"/>
    <cellStyle name="Comma 18 5 2 2 6" xfId="8644"/>
    <cellStyle name="Comma 18 5 2 2 6 2" xfId="8645"/>
    <cellStyle name="Comma 18 5 2 2 7" xfId="8646"/>
    <cellStyle name="Comma 18 5 2 2 7 2" xfId="8647"/>
    <cellStyle name="Comma 18 5 2 2 8" xfId="8648"/>
    <cellStyle name="Comma 18 5 2 2 8 2" xfId="8649"/>
    <cellStyle name="Comma 18 5 2 2 9" xfId="8650"/>
    <cellStyle name="Comma 18 5 2 3" xfId="8651"/>
    <cellStyle name="Comma 18 5 2 3 2" xfId="8652"/>
    <cellStyle name="Comma 18 5 2 3 2 2" xfId="8653"/>
    <cellStyle name="Comma 18 5 2 3 3" xfId="8654"/>
    <cellStyle name="Comma 18 5 2 3 3 2" xfId="8655"/>
    <cellStyle name="Comma 18 5 2 3 4" xfId="8656"/>
    <cellStyle name="Comma 18 5 2 3 4 2" xfId="8657"/>
    <cellStyle name="Comma 18 5 2 3 5" xfId="8658"/>
    <cellStyle name="Comma 18 5 2 4" xfId="8659"/>
    <cellStyle name="Comma 18 5 2 4 2" xfId="8660"/>
    <cellStyle name="Comma 18 5 2 4 2 2" xfId="8661"/>
    <cellStyle name="Comma 18 5 2 4 3" xfId="8662"/>
    <cellStyle name="Comma 18 5 2 4 3 2" xfId="8663"/>
    <cellStyle name="Comma 18 5 2 4 4" xfId="8664"/>
    <cellStyle name="Comma 18 5 2 4 4 2" xfId="8665"/>
    <cellStyle name="Comma 18 5 2 4 5" xfId="8666"/>
    <cellStyle name="Comma 18 5 2 5" xfId="8667"/>
    <cellStyle name="Comma 18 5 2 5 2" xfId="8668"/>
    <cellStyle name="Comma 18 5 2 6" xfId="8669"/>
    <cellStyle name="Comma 18 5 2 6 2" xfId="8670"/>
    <cellStyle name="Comma 18 5 2 7" xfId="8671"/>
    <cellStyle name="Comma 18 5 2 7 2" xfId="8672"/>
    <cellStyle name="Comma 18 5 2 8" xfId="8673"/>
    <cellStyle name="Comma 18 5 2 8 2" xfId="8674"/>
    <cellStyle name="Comma 18 5 2 9" xfId="8675"/>
    <cellStyle name="Comma 18 5 2 9 2" xfId="8676"/>
    <cellStyle name="Comma 18 5 3" xfId="8677"/>
    <cellStyle name="Comma 18 5 3 2" xfId="8678"/>
    <cellStyle name="Comma 18 5 3 2 2" xfId="8679"/>
    <cellStyle name="Comma 18 5 3 2 2 2" xfId="8680"/>
    <cellStyle name="Comma 18 5 3 2 3" xfId="8681"/>
    <cellStyle name="Comma 18 5 3 2 3 2" xfId="8682"/>
    <cellStyle name="Comma 18 5 3 2 4" xfId="8683"/>
    <cellStyle name="Comma 18 5 3 2 4 2" xfId="8684"/>
    <cellStyle name="Comma 18 5 3 2 5" xfId="8685"/>
    <cellStyle name="Comma 18 5 3 3" xfId="8686"/>
    <cellStyle name="Comma 18 5 3 3 2" xfId="8687"/>
    <cellStyle name="Comma 18 5 3 3 2 2" xfId="8688"/>
    <cellStyle name="Comma 18 5 3 3 3" xfId="8689"/>
    <cellStyle name="Comma 18 5 3 3 3 2" xfId="8690"/>
    <cellStyle name="Comma 18 5 3 3 4" xfId="8691"/>
    <cellStyle name="Comma 18 5 3 3 4 2" xfId="8692"/>
    <cellStyle name="Comma 18 5 3 3 5" xfId="8693"/>
    <cellStyle name="Comma 18 5 3 4" xfId="8694"/>
    <cellStyle name="Comma 18 5 3 4 2" xfId="8695"/>
    <cellStyle name="Comma 18 5 3 5" xfId="8696"/>
    <cellStyle name="Comma 18 5 3 5 2" xfId="8697"/>
    <cellStyle name="Comma 18 5 3 6" xfId="8698"/>
    <cellStyle name="Comma 18 5 3 6 2" xfId="8699"/>
    <cellStyle name="Comma 18 5 3 7" xfId="8700"/>
    <cellStyle name="Comma 18 5 3 7 2" xfId="8701"/>
    <cellStyle name="Comma 18 5 3 8" xfId="8702"/>
    <cellStyle name="Comma 18 5 3 8 2" xfId="8703"/>
    <cellStyle name="Comma 18 5 3 9" xfId="8704"/>
    <cellStyle name="Comma 18 5 4" xfId="8705"/>
    <cellStyle name="Comma 18 5 4 2" xfId="8706"/>
    <cellStyle name="Comma 18 5 4 2 2" xfId="8707"/>
    <cellStyle name="Comma 18 5 4 3" xfId="8708"/>
    <cellStyle name="Comma 18 5 4 3 2" xfId="8709"/>
    <cellStyle name="Comma 18 5 4 4" xfId="8710"/>
    <cellStyle name="Comma 18 5 4 4 2" xfId="8711"/>
    <cellStyle name="Comma 18 5 4 5" xfId="8712"/>
    <cellStyle name="Comma 18 5 5" xfId="8713"/>
    <cellStyle name="Comma 18 5 5 2" xfId="8714"/>
    <cellStyle name="Comma 18 5 5 2 2" xfId="8715"/>
    <cellStyle name="Comma 18 5 5 3" xfId="8716"/>
    <cellStyle name="Comma 18 5 5 3 2" xfId="8717"/>
    <cellStyle name="Comma 18 5 5 4" xfId="8718"/>
    <cellStyle name="Comma 18 5 5 4 2" xfId="8719"/>
    <cellStyle name="Comma 18 5 5 5" xfId="8720"/>
    <cellStyle name="Comma 18 5 6" xfId="8721"/>
    <cellStyle name="Comma 18 5 6 2" xfId="8722"/>
    <cellStyle name="Comma 18 5 7" xfId="8723"/>
    <cellStyle name="Comma 18 5 7 2" xfId="8724"/>
    <cellStyle name="Comma 18 5 8" xfId="8725"/>
    <cellStyle name="Comma 18 5 8 2" xfId="8726"/>
    <cellStyle name="Comma 18 5 9" xfId="8727"/>
    <cellStyle name="Comma 18 5 9 2" xfId="8728"/>
    <cellStyle name="Comma 18 6" xfId="8729"/>
    <cellStyle name="Comma 18 6 10" xfId="8730"/>
    <cellStyle name="Comma 18 6 10 2" xfId="8731"/>
    <cellStyle name="Comma 18 6 11" xfId="8732"/>
    <cellStyle name="Comma 18 6 2" xfId="8733"/>
    <cellStyle name="Comma 18 6 2 10" xfId="8734"/>
    <cellStyle name="Comma 18 6 2 2" xfId="8735"/>
    <cellStyle name="Comma 18 6 2 2 2" xfId="8736"/>
    <cellStyle name="Comma 18 6 2 2 2 2" xfId="8737"/>
    <cellStyle name="Comma 18 6 2 2 2 2 2" xfId="8738"/>
    <cellStyle name="Comma 18 6 2 2 2 3" xfId="8739"/>
    <cellStyle name="Comma 18 6 2 2 2 3 2" xfId="8740"/>
    <cellStyle name="Comma 18 6 2 2 2 4" xfId="8741"/>
    <cellStyle name="Comma 18 6 2 2 2 4 2" xfId="8742"/>
    <cellStyle name="Comma 18 6 2 2 2 5" xfId="8743"/>
    <cellStyle name="Comma 18 6 2 2 3" xfId="8744"/>
    <cellStyle name="Comma 18 6 2 2 3 2" xfId="8745"/>
    <cellStyle name="Comma 18 6 2 2 3 2 2" xfId="8746"/>
    <cellStyle name="Comma 18 6 2 2 3 3" xfId="8747"/>
    <cellStyle name="Comma 18 6 2 2 3 3 2" xfId="8748"/>
    <cellStyle name="Comma 18 6 2 2 3 4" xfId="8749"/>
    <cellStyle name="Comma 18 6 2 2 3 4 2" xfId="8750"/>
    <cellStyle name="Comma 18 6 2 2 3 5" xfId="8751"/>
    <cellStyle name="Comma 18 6 2 2 4" xfId="8752"/>
    <cellStyle name="Comma 18 6 2 2 4 2" xfId="8753"/>
    <cellStyle name="Comma 18 6 2 2 5" xfId="8754"/>
    <cellStyle name="Comma 18 6 2 2 5 2" xfId="8755"/>
    <cellStyle name="Comma 18 6 2 2 6" xfId="8756"/>
    <cellStyle name="Comma 18 6 2 2 6 2" xfId="8757"/>
    <cellStyle name="Comma 18 6 2 2 7" xfId="8758"/>
    <cellStyle name="Comma 18 6 2 2 7 2" xfId="8759"/>
    <cellStyle name="Comma 18 6 2 2 8" xfId="8760"/>
    <cellStyle name="Comma 18 6 2 2 8 2" xfId="8761"/>
    <cellStyle name="Comma 18 6 2 2 9" xfId="8762"/>
    <cellStyle name="Comma 18 6 2 3" xfId="8763"/>
    <cellStyle name="Comma 18 6 2 3 2" xfId="8764"/>
    <cellStyle name="Comma 18 6 2 3 2 2" xfId="8765"/>
    <cellStyle name="Comma 18 6 2 3 3" xfId="8766"/>
    <cellStyle name="Comma 18 6 2 3 3 2" xfId="8767"/>
    <cellStyle name="Comma 18 6 2 3 4" xfId="8768"/>
    <cellStyle name="Comma 18 6 2 3 4 2" xfId="8769"/>
    <cellStyle name="Comma 18 6 2 3 5" xfId="8770"/>
    <cellStyle name="Comma 18 6 2 4" xfId="8771"/>
    <cellStyle name="Comma 18 6 2 4 2" xfId="8772"/>
    <cellStyle name="Comma 18 6 2 4 2 2" xfId="8773"/>
    <cellStyle name="Comma 18 6 2 4 3" xfId="8774"/>
    <cellStyle name="Comma 18 6 2 4 3 2" xfId="8775"/>
    <cellStyle name="Comma 18 6 2 4 4" xfId="8776"/>
    <cellStyle name="Comma 18 6 2 4 4 2" xfId="8777"/>
    <cellStyle name="Comma 18 6 2 4 5" xfId="8778"/>
    <cellStyle name="Comma 18 6 2 5" xfId="8779"/>
    <cellStyle name="Comma 18 6 2 5 2" xfId="8780"/>
    <cellStyle name="Comma 18 6 2 6" xfId="8781"/>
    <cellStyle name="Comma 18 6 2 6 2" xfId="8782"/>
    <cellStyle name="Comma 18 6 2 7" xfId="8783"/>
    <cellStyle name="Comma 18 6 2 7 2" xfId="8784"/>
    <cellStyle name="Comma 18 6 2 8" xfId="8785"/>
    <cellStyle name="Comma 18 6 2 8 2" xfId="8786"/>
    <cellStyle name="Comma 18 6 2 9" xfId="8787"/>
    <cellStyle name="Comma 18 6 2 9 2" xfId="8788"/>
    <cellStyle name="Comma 18 6 3" xfId="8789"/>
    <cellStyle name="Comma 18 6 3 2" xfId="8790"/>
    <cellStyle name="Comma 18 6 3 2 2" xfId="8791"/>
    <cellStyle name="Comma 18 6 3 2 2 2" xfId="8792"/>
    <cellStyle name="Comma 18 6 3 2 3" xfId="8793"/>
    <cellStyle name="Comma 18 6 3 2 3 2" xfId="8794"/>
    <cellStyle name="Comma 18 6 3 2 4" xfId="8795"/>
    <cellStyle name="Comma 18 6 3 2 4 2" xfId="8796"/>
    <cellStyle name="Comma 18 6 3 2 5" xfId="8797"/>
    <cellStyle name="Comma 18 6 3 3" xfId="8798"/>
    <cellStyle name="Comma 18 6 3 3 2" xfId="8799"/>
    <cellStyle name="Comma 18 6 3 3 2 2" xfId="8800"/>
    <cellStyle name="Comma 18 6 3 3 3" xfId="8801"/>
    <cellStyle name="Comma 18 6 3 3 3 2" xfId="8802"/>
    <cellStyle name="Comma 18 6 3 3 4" xfId="8803"/>
    <cellStyle name="Comma 18 6 3 3 4 2" xfId="8804"/>
    <cellStyle name="Comma 18 6 3 3 5" xfId="8805"/>
    <cellStyle name="Comma 18 6 3 4" xfId="8806"/>
    <cellStyle name="Comma 18 6 3 4 2" xfId="8807"/>
    <cellStyle name="Comma 18 6 3 5" xfId="8808"/>
    <cellStyle name="Comma 18 6 3 5 2" xfId="8809"/>
    <cellStyle name="Comma 18 6 3 6" xfId="8810"/>
    <cellStyle name="Comma 18 6 3 6 2" xfId="8811"/>
    <cellStyle name="Comma 18 6 3 7" xfId="8812"/>
    <cellStyle name="Comma 18 6 3 7 2" xfId="8813"/>
    <cellStyle name="Comma 18 6 3 8" xfId="8814"/>
    <cellStyle name="Comma 18 6 3 8 2" xfId="8815"/>
    <cellStyle name="Comma 18 6 3 9" xfId="8816"/>
    <cellStyle name="Comma 18 6 4" xfId="8817"/>
    <cellStyle name="Comma 18 6 4 2" xfId="8818"/>
    <cellStyle name="Comma 18 6 4 2 2" xfId="8819"/>
    <cellStyle name="Comma 18 6 4 3" xfId="8820"/>
    <cellStyle name="Comma 18 6 4 3 2" xfId="8821"/>
    <cellStyle name="Comma 18 6 4 4" xfId="8822"/>
    <cellStyle name="Comma 18 6 4 4 2" xfId="8823"/>
    <cellStyle name="Comma 18 6 4 5" xfId="8824"/>
    <cellStyle name="Comma 18 6 5" xfId="8825"/>
    <cellStyle name="Comma 18 6 5 2" xfId="8826"/>
    <cellStyle name="Comma 18 6 5 2 2" xfId="8827"/>
    <cellStyle name="Comma 18 6 5 3" xfId="8828"/>
    <cellStyle name="Comma 18 6 5 3 2" xfId="8829"/>
    <cellStyle name="Comma 18 6 5 4" xfId="8830"/>
    <cellStyle name="Comma 18 6 5 4 2" xfId="8831"/>
    <cellStyle name="Comma 18 6 5 5" xfId="8832"/>
    <cellStyle name="Comma 18 6 6" xfId="8833"/>
    <cellStyle name="Comma 18 6 6 2" xfId="8834"/>
    <cellStyle name="Comma 18 6 7" xfId="8835"/>
    <cellStyle name="Comma 18 6 7 2" xfId="8836"/>
    <cellStyle name="Comma 18 6 8" xfId="8837"/>
    <cellStyle name="Comma 18 6 8 2" xfId="8838"/>
    <cellStyle name="Comma 18 6 9" xfId="8839"/>
    <cellStyle name="Comma 18 6 9 2" xfId="8840"/>
    <cellStyle name="Comma 18 7" xfId="8841"/>
    <cellStyle name="Comma 18 7 10" xfId="8842"/>
    <cellStyle name="Comma 18 7 10 2" xfId="8843"/>
    <cellStyle name="Comma 18 7 11" xfId="8844"/>
    <cellStyle name="Comma 18 7 2" xfId="8845"/>
    <cellStyle name="Comma 18 7 2 10" xfId="8846"/>
    <cellStyle name="Comma 18 7 2 2" xfId="8847"/>
    <cellStyle name="Comma 18 7 2 2 2" xfId="8848"/>
    <cellStyle name="Comma 18 7 2 2 2 2" xfId="8849"/>
    <cellStyle name="Comma 18 7 2 2 2 2 2" xfId="8850"/>
    <cellStyle name="Comma 18 7 2 2 2 3" xfId="8851"/>
    <cellStyle name="Comma 18 7 2 2 2 3 2" xfId="8852"/>
    <cellStyle name="Comma 18 7 2 2 2 4" xfId="8853"/>
    <cellStyle name="Comma 18 7 2 2 2 4 2" xfId="8854"/>
    <cellStyle name="Comma 18 7 2 2 2 5" xfId="8855"/>
    <cellStyle name="Comma 18 7 2 2 3" xfId="8856"/>
    <cellStyle name="Comma 18 7 2 2 3 2" xfId="8857"/>
    <cellStyle name="Comma 18 7 2 2 3 2 2" xfId="8858"/>
    <cellStyle name="Comma 18 7 2 2 3 3" xfId="8859"/>
    <cellStyle name="Comma 18 7 2 2 3 3 2" xfId="8860"/>
    <cellStyle name="Comma 18 7 2 2 3 4" xfId="8861"/>
    <cellStyle name="Comma 18 7 2 2 3 4 2" xfId="8862"/>
    <cellStyle name="Comma 18 7 2 2 3 5" xfId="8863"/>
    <cellStyle name="Comma 18 7 2 2 4" xfId="8864"/>
    <cellStyle name="Comma 18 7 2 2 4 2" xfId="8865"/>
    <cellStyle name="Comma 18 7 2 2 5" xfId="8866"/>
    <cellStyle name="Comma 18 7 2 2 5 2" xfId="8867"/>
    <cellStyle name="Comma 18 7 2 2 6" xfId="8868"/>
    <cellStyle name="Comma 18 7 2 2 6 2" xfId="8869"/>
    <cellStyle name="Comma 18 7 2 2 7" xfId="8870"/>
    <cellStyle name="Comma 18 7 2 2 7 2" xfId="8871"/>
    <cellStyle name="Comma 18 7 2 2 8" xfId="8872"/>
    <cellStyle name="Comma 18 7 2 2 8 2" xfId="8873"/>
    <cellStyle name="Comma 18 7 2 2 9" xfId="8874"/>
    <cellStyle name="Comma 18 7 2 3" xfId="8875"/>
    <cellStyle name="Comma 18 7 2 3 2" xfId="8876"/>
    <cellStyle name="Comma 18 7 2 3 2 2" xfId="8877"/>
    <cellStyle name="Comma 18 7 2 3 3" xfId="8878"/>
    <cellStyle name="Comma 18 7 2 3 3 2" xfId="8879"/>
    <cellStyle name="Comma 18 7 2 3 4" xfId="8880"/>
    <cellStyle name="Comma 18 7 2 3 4 2" xfId="8881"/>
    <cellStyle name="Comma 18 7 2 3 5" xfId="8882"/>
    <cellStyle name="Comma 18 7 2 4" xfId="8883"/>
    <cellStyle name="Comma 18 7 2 4 2" xfId="8884"/>
    <cellStyle name="Comma 18 7 2 4 2 2" xfId="8885"/>
    <cellStyle name="Comma 18 7 2 4 3" xfId="8886"/>
    <cellStyle name="Comma 18 7 2 4 3 2" xfId="8887"/>
    <cellStyle name="Comma 18 7 2 4 4" xfId="8888"/>
    <cellStyle name="Comma 18 7 2 4 4 2" xfId="8889"/>
    <cellStyle name="Comma 18 7 2 4 5" xfId="8890"/>
    <cellStyle name="Comma 18 7 2 5" xfId="8891"/>
    <cellStyle name="Comma 18 7 2 5 2" xfId="8892"/>
    <cellStyle name="Comma 18 7 2 6" xfId="8893"/>
    <cellStyle name="Comma 18 7 2 6 2" xfId="8894"/>
    <cellStyle name="Comma 18 7 2 7" xfId="8895"/>
    <cellStyle name="Comma 18 7 2 7 2" xfId="8896"/>
    <cellStyle name="Comma 18 7 2 8" xfId="8897"/>
    <cellStyle name="Comma 18 7 2 8 2" xfId="8898"/>
    <cellStyle name="Comma 18 7 2 9" xfId="8899"/>
    <cellStyle name="Comma 18 7 2 9 2" xfId="8900"/>
    <cellStyle name="Comma 18 7 3" xfId="8901"/>
    <cellStyle name="Comma 18 7 3 2" xfId="8902"/>
    <cellStyle name="Comma 18 7 3 2 2" xfId="8903"/>
    <cellStyle name="Comma 18 7 3 2 2 2" xfId="8904"/>
    <cellStyle name="Comma 18 7 3 2 3" xfId="8905"/>
    <cellStyle name="Comma 18 7 3 2 3 2" xfId="8906"/>
    <cellStyle name="Comma 18 7 3 2 4" xfId="8907"/>
    <cellStyle name="Comma 18 7 3 2 4 2" xfId="8908"/>
    <cellStyle name="Comma 18 7 3 2 5" xfId="8909"/>
    <cellStyle name="Comma 18 7 3 3" xfId="8910"/>
    <cellStyle name="Comma 18 7 3 3 2" xfId="8911"/>
    <cellStyle name="Comma 18 7 3 3 2 2" xfId="8912"/>
    <cellStyle name="Comma 18 7 3 3 3" xfId="8913"/>
    <cellStyle name="Comma 18 7 3 3 3 2" xfId="8914"/>
    <cellStyle name="Comma 18 7 3 3 4" xfId="8915"/>
    <cellStyle name="Comma 18 7 3 3 4 2" xfId="8916"/>
    <cellStyle name="Comma 18 7 3 3 5" xfId="8917"/>
    <cellStyle name="Comma 18 7 3 4" xfId="8918"/>
    <cellStyle name="Comma 18 7 3 4 2" xfId="8919"/>
    <cellStyle name="Comma 18 7 3 5" xfId="8920"/>
    <cellStyle name="Comma 18 7 3 5 2" xfId="8921"/>
    <cellStyle name="Comma 18 7 3 6" xfId="8922"/>
    <cellStyle name="Comma 18 7 3 6 2" xfId="8923"/>
    <cellStyle name="Comma 18 7 3 7" xfId="8924"/>
    <cellStyle name="Comma 18 7 3 7 2" xfId="8925"/>
    <cellStyle name="Comma 18 7 3 8" xfId="8926"/>
    <cellStyle name="Comma 18 7 3 8 2" xfId="8927"/>
    <cellStyle name="Comma 18 7 3 9" xfId="8928"/>
    <cellStyle name="Comma 18 7 4" xfId="8929"/>
    <cellStyle name="Comma 18 7 4 2" xfId="8930"/>
    <cellStyle name="Comma 18 7 4 2 2" xfId="8931"/>
    <cellStyle name="Comma 18 7 4 3" xfId="8932"/>
    <cellStyle name="Comma 18 7 4 3 2" xfId="8933"/>
    <cellStyle name="Comma 18 7 4 4" xfId="8934"/>
    <cellStyle name="Comma 18 7 4 4 2" xfId="8935"/>
    <cellStyle name="Comma 18 7 4 5" xfId="8936"/>
    <cellStyle name="Comma 18 7 5" xfId="8937"/>
    <cellStyle name="Comma 18 7 5 2" xfId="8938"/>
    <cellStyle name="Comma 18 7 5 2 2" xfId="8939"/>
    <cellStyle name="Comma 18 7 5 3" xfId="8940"/>
    <cellStyle name="Comma 18 7 5 3 2" xfId="8941"/>
    <cellStyle name="Comma 18 7 5 4" xfId="8942"/>
    <cellStyle name="Comma 18 7 5 4 2" xfId="8943"/>
    <cellStyle name="Comma 18 7 5 5" xfId="8944"/>
    <cellStyle name="Comma 18 7 6" xfId="8945"/>
    <cellStyle name="Comma 18 7 6 2" xfId="8946"/>
    <cellStyle name="Comma 18 7 7" xfId="8947"/>
    <cellStyle name="Comma 18 7 7 2" xfId="8948"/>
    <cellStyle name="Comma 18 7 8" xfId="8949"/>
    <cellStyle name="Comma 18 7 8 2" xfId="8950"/>
    <cellStyle name="Comma 18 7 9" xfId="8951"/>
    <cellStyle name="Comma 18 7 9 2" xfId="8952"/>
    <cellStyle name="Comma 18 8" xfId="8953"/>
    <cellStyle name="Comma 18 8 10" xfId="8954"/>
    <cellStyle name="Comma 18 8 2" xfId="8955"/>
    <cellStyle name="Comma 18 8 2 2" xfId="8956"/>
    <cellStyle name="Comma 18 8 2 2 2" xfId="8957"/>
    <cellStyle name="Comma 18 8 2 2 2 2" xfId="8958"/>
    <cellStyle name="Comma 18 8 2 2 3" xfId="8959"/>
    <cellStyle name="Comma 18 8 2 2 3 2" xfId="8960"/>
    <cellStyle name="Comma 18 8 2 2 4" xfId="8961"/>
    <cellStyle name="Comma 18 8 2 2 4 2" xfId="8962"/>
    <cellStyle name="Comma 18 8 2 2 5" xfId="8963"/>
    <cellStyle name="Comma 18 8 2 3" xfId="8964"/>
    <cellStyle name="Comma 18 8 2 3 2" xfId="8965"/>
    <cellStyle name="Comma 18 8 2 3 2 2" xfId="8966"/>
    <cellStyle name="Comma 18 8 2 3 3" xfId="8967"/>
    <cellStyle name="Comma 18 8 2 3 3 2" xfId="8968"/>
    <cellStyle name="Comma 18 8 2 3 4" xfId="8969"/>
    <cellStyle name="Comma 18 8 2 3 4 2" xfId="8970"/>
    <cellStyle name="Comma 18 8 2 3 5" xfId="8971"/>
    <cellStyle name="Comma 18 8 2 4" xfId="8972"/>
    <cellStyle name="Comma 18 8 2 4 2" xfId="8973"/>
    <cellStyle name="Comma 18 8 2 5" xfId="8974"/>
    <cellStyle name="Comma 18 8 2 5 2" xfId="8975"/>
    <cellStyle name="Comma 18 8 2 6" xfId="8976"/>
    <cellStyle name="Comma 18 8 2 6 2" xfId="8977"/>
    <cellStyle name="Comma 18 8 2 7" xfId="8978"/>
    <cellStyle name="Comma 18 8 2 7 2" xfId="8979"/>
    <cellStyle name="Comma 18 8 2 8" xfId="8980"/>
    <cellStyle name="Comma 18 8 2 8 2" xfId="8981"/>
    <cellStyle name="Comma 18 8 2 9" xfId="8982"/>
    <cellStyle name="Comma 18 8 3" xfId="8983"/>
    <cellStyle name="Comma 18 8 3 2" xfId="8984"/>
    <cellStyle name="Comma 18 8 3 2 2" xfId="8985"/>
    <cellStyle name="Comma 18 8 3 3" xfId="8986"/>
    <cellStyle name="Comma 18 8 3 3 2" xfId="8987"/>
    <cellStyle name="Comma 18 8 3 4" xfId="8988"/>
    <cellStyle name="Comma 18 8 3 4 2" xfId="8989"/>
    <cellStyle name="Comma 18 8 3 5" xfId="8990"/>
    <cellStyle name="Comma 18 8 4" xfId="8991"/>
    <cellStyle name="Comma 18 8 4 2" xfId="8992"/>
    <cellStyle name="Comma 18 8 4 2 2" xfId="8993"/>
    <cellStyle name="Comma 18 8 4 3" xfId="8994"/>
    <cellStyle name="Comma 18 8 4 3 2" xfId="8995"/>
    <cellStyle name="Comma 18 8 4 4" xfId="8996"/>
    <cellStyle name="Comma 18 8 4 4 2" xfId="8997"/>
    <cellStyle name="Comma 18 8 4 5" xfId="8998"/>
    <cellStyle name="Comma 18 8 5" xfId="8999"/>
    <cellStyle name="Comma 18 8 5 2" xfId="9000"/>
    <cellStyle name="Comma 18 8 6" xfId="9001"/>
    <cellStyle name="Comma 18 8 6 2" xfId="9002"/>
    <cellStyle name="Comma 18 8 7" xfId="9003"/>
    <cellStyle name="Comma 18 8 7 2" xfId="9004"/>
    <cellStyle name="Comma 18 8 8" xfId="9005"/>
    <cellStyle name="Comma 18 8 8 2" xfId="9006"/>
    <cellStyle name="Comma 18 8 9" xfId="9007"/>
    <cellStyle name="Comma 18 8 9 2" xfId="9008"/>
    <cellStyle name="Comma 18 9" xfId="9009"/>
    <cellStyle name="Comma 18 9 2" xfId="9010"/>
    <cellStyle name="Comma 18 9 2 2" xfId="9011"/>
    <cellStyle name="Comma 18 9 2 2 2" xfId="9012"/>
    <cellStyle name="Comma 18 9 2 3" xfId="9013"/>
    <cellStyle name="Comma 18 9 2 3 2" xfId="9014"/>
    <cellStyle name="Comma 18 9 2 4" xfId="9015"/>
    <cellStyle name="Comma 18 9 2 4 2" xfId="9016"/>
    <cellStyle name="Comma 18 9 2 5" xfId="9017"/>
    <cellStyle name="Comma 18 9 3" xfId="9018"/>
    <cellStyle name="Comma 18 9 3 2" xfId="9019"/>
    <cellStyle name="Comma 18 9 3 2 2" xfId="9020"/>
    <cellStyle name="Comma 18 9 3 3" xfId="9021"/>
    <cellStyle name="Comma 18 9 3 3 2" xfId="9022"/>
    <cellStyle name="Comma 18 9 3 4" xfId="9023"/>
    <cellStyle name="Comma 18 9 3 4 2" xfId="9024"/>
    <cellStyle name="Comma 18 9 3 5" xfId="9025"/>
    <cellStyle name="Comma 18 9 4" xfId="9026"/>
    <cellStyle name="Comma 18 9 4 2" xfId="9027"/>
    <cellStyle name="Comma 18 9 5" xfId="9028"/>
    <cellStyle name="Comma 18 9 5 2" xfId="9029"/>
    <cellStyle name="Comma 18 9 6" xfId="9030"/>
    <cellStyle name="Comma 18 9 6 2" xfId="9031"/>
    <cellStyle name="Comma 18 9 7" xfId="9032"/>
    <cellStyle name="Comma 18 9 7 2" xfId="9033"/>
    <cellStyle name="Comma 18 9 8" xfId="9034"/>
    <cellStyle name="Comma 18 9 8 2" xfId="9035"/>
    <cellStyle name="Comma 18 9 9" xfId="9036"/>
    <cellStyle name="Comma 180" xfId="9037"/>
    <cellStyle name="Comma 181" xfId="9038"/>
    <cellStyle name="Comma 182" xfId="9039"/>
    <cellStyle name="Comma 183" xfId="9040"/>
    <cellStyle name="Comma 184" xfId="9041"/>
    <cellStyle name="Comma 185" xfId="9042"/>
    <cellStyle name="Comma 186" xfId="9043"/>
    <cellStyle name="Comma 187" xfId="9044"/>
    <cellStyle name="Comma 188" xfId="9045"/>
    <cellStyle name="Comma 189" xfId="9046"/>
    <cellStyle name="Comma 19" xfId="9047"/>
    <cellStyle name="Comma 19 2" xfId="9048"/>
    <cellStyle name="Comma 19 2 2" xfId="9049"/>
    <cellStyle name="Comma 19 2 3" xfId="9050"/>
    <cellStyle name="Comma 19 3" xfId="9051"/>
    <cellStyle name="Comma 19 3 2" xfId="9052"/>
    <cellStyle name="Comma 19 4" xfId="9053"/>
    <cellStyle name="Comma 19 4 2" xfId="9054"/>
    <cellStyle name="Comma 19 5" xfId="9055"/>
    <cellStyle name="Comma 19 5 2" xfId="9056"/>
    <cellStyle name="Comma 190" xfId="9057"/>
    <cellStyle name="Comma 191" xfId="9058"/>
    <cellStyle name="Comma 192" xfId="9059"/>
    <cellStyle name="Comma 193" xfId="9060"/>
    <cellStyle name="Comma 194" xfId="9061"/>
    <cellStyle name="Comma 195" xfId="9062"/>
    <cellStyle name="Comma 196" xfId="9063"/>
    <cellStyle name="Comma 197" xfId="9064"/>
    <cellStyle name="Comma 198" xfId="9065"/>
    <cellStyle name="Comma 199" xfId="9066"/>
    <cellStyle name="Comma 2" xfId="30"/>
    <cellStyle name="Comma 2 10" xfId="9067"/>
    <cellStyle name="Comma 2 10 2" xfId="9068"/>
    <cellStyle name="Comma 2 100" xfId="32910"/>
    <cellStyle name="Comma 2 11" xfId="9069"/>
    <cellStyle name="Comma 2 11 2" xfId="9070"/>
    <cellStyle name="Comma 2 12" xfId="9071"/>
    <cellStyle name="Comma 2 12 2" xfId="9072"/>
    <cellStyle name="Comma 2 13" xfId="9073"/>
    <cellStyle name="Comma 2 13 2" xfId="9074"/>
    <cellStyle name="Comma 2 14" xfId="9075"/>
    <cellStyle name="Comma 2 14 2" xfId="9076"/>
    <cellStyle name="Comma 2 15" xfId="9077"/>
    <cellStyle name="Comma 2 15 2" xfId="9078"/>
    <cellStyle name="Comma 2 16" xfId="9079"/>
    <cellStyle name="Comma 2 16 2" xfId="9080"/>
    <cellStyle name="Comma 2 17" xfId="9081"/>
    <cellStyle name="Comma 2 17 2" xfId="9082"/>
    <cellStyle name="Comma 2 18" xfId="9083"/>
    <cellStyle name="Comma 2 18 2" xfId="9084"/>
    <cellStyle name="Comma 2 19" xfId="9085"/>
    <cellStyle name="Comma 2 19 2" xfId="9086"/>
    <cellStyle name="Comma 2 2" xfId="72"/>
    <cellStyle name="Comma 2 2 10" xfId="9087"/>
    <cellStyle name="Comma 2 2 11" xfId="9088"/>
    <cellStyle name="Comma 2 2 12" xfId="9089"/>
    <cellStyle name="Comma 2 2 13" xfId="9090"/>
    <cellStyle name="Comma 2 2 14" xfId="9091"/>
    <cellStyle name="Comma 2 2 15" xfId="9092"/>
    <cellStyle name="Comma 2 2 16" xfId="9093"/>
    <cellStyle name="Comma 2 2 17" xfId="9094"/>
    <cellStyle name="Comma 2 2 18" xfId="9095"/>
    <cellStyle name="Comma 2 2 19" xfId="9096"/>
    <cellStyle name="Comma 2 2 2" xfId="9097"/>
    <cellStyle name="Comma 2 2 2 2" xfId="9098"/>
    <cellStyle name="Comma 2 2 2 3" xfId="9099"/>
    <cellStyle name="Comma 2 2 20" xfId="9100"/>
    <cellStyle name="Comma 2 2 21" xfId="9101"/>
    <cellStyle name="Comma 2 2 22" xfId="9102"/>
    <cellStyle name="Comma 2 2 23" xfId="9103"/>
    <cellStyle name="Comma 2 2 3" xfId="9104"/>
    <cellStyle name="Comma 2 2 4" xfId="9105"/>
    <cellStyle name="Comma 2 2 5" xfId="9106"/>
    <cellStyle name="Comma 2 2 6" xfId="9107"/>
    <cellStyle name="Comma 2 2 7" xfId="9108"/>
    <cellStyle name="Comma 2 2 8" xfId="9109"/>
    <cellStyle name="Comma 2 2 9" xfId="9110"/>
    <cellStyle name="Comma 2 20" xfId="9111"/>
    <cellStyle name="Comma 2 20 2" xfId="9112"/>
    <cellStyle name="Comma 2 21" xfId="9113"/>
    <cellStyle name="Comma 2 21 2" xfId="9114"/>
    <cellStyle name="Comma 2 22" xfId="9115"/>
    <cellStyle name="Comma 2 22 2" xfId="9116"/>
    <cellStyle name="Comma 2 23" xfId="9117"/>
    <cellStyle name="Comma 2 23 2" xfId="9118"/>
    <cellStyle name="Comma 2 24" xfId="9119"/>
    <cellStyle name="Comma 2 24 2" xfId="9120"/>
    <cellStyle name="Comma 2 25" xfId="9121"/>
    <cellStyle name="Comma 2 25 2" xfId="9122"/>
    <cellStyle name="Comma 2 26" xfId="9123"/>
    <cellStyle name="Comma 2 26 2" xfId="9124"/>
    <cellStyle name="Comma 2 27" xfId="9125"/>
    <cellStyle name="Comma 2 27 2" xfId="9126"/>
    <cellStyle name="Comma 2 28" xfId="9127"/>
    <cellStyle name="Comma 2 28 2" xfId="9128"/>
    <cellStyle name="Comma 2 29" xfId="9129"/>
    <cellStyle name="Comma 2 29 2" xfId="9130"/>
    <cellStyle name="Comma 2 3" xfId="9131"/>
    <cellStyle name="Comma 2 3 10" xfId="9132"/>
    <cellStyle name="Comma 2 3 11" xfId="9133"/>
    <cellStyle name="Comma 2 3 12" xfId="9134"/>
    <cellStyle name="Comma 2 3 13" xfId="9135"/>
    <cellStyle name="Comma 2 3 14" xfId="9136"/>
    <cellStyle name="Comma 2 3 15" xfId="9137"/>
    <cellStyle name="Comma 2 3 16" xfId="9138"/>
    <cellStyle name="Comma 2 3 17" xfId="9139"/>
    <cellStyle name="Comma 2 3 18" xfId="9140"/>
    <cellStyle name="Comma 2 3 19" xfId="9141"/>
    <cellStyle name="Comma 2 3 2" xfId="9142"/>
    <cellStyle name="Comma 2 3 2 2" xfId="9143"/>
    <cellStyle name="Comma 2 3 2 3" xfId="9144"/>
    <cellStyle name="Comma 2 3 20" xfId="9145"/>
    <cellStyle name="Comma 2 3 21" xfId="9146"/>
    <cellStyle name="Comma 2 3 22" xfId="9147"/>
    <cellStyle name="Comma 2 3 23" xfId="9148"/>
    <cellStyle name="Comma 2 3 3" xfId="9149"/>
    <cellStyle name="Comma 2 3 4" xfId="9150"/>
    <cellStyle name="Comma 2 3 5" xfId="9151"/>
    <cellStyle name="Comma 2 3 6" xfId="9152"/>
    <cellStyle name="Comma 2 3 7" xfId="9153"/>
    <cellStyle name="Comma 2 3 8" xfId="9154"/>
    <cellStyle name="Comma 2 3 9" xfId="9155"/>
    <cellStyle name="Comma 2 30" xfId="9156"/>
    <cellStyle name="Comma 2 30 2" xfId="9157"/>
    <cellStyle name="Comma 2 31" xfId="9158"/>
    <cellStyle name="Comma 2 31 2" xfId="9159"/>
    <cellStyle name="Comma 2 32" xfId="9160"/>
    <cellStyle name="Comma 2 32 2" xfId="9161"/>
    <cellStyle name="Comma 2 33" xfId="9162"/>
    <cellStyle name="Comma 2 33 2" xfId="9163"/>
    <cellStyle name="Comma 2 34" xfId="9164"/>
    <cellStyle name="Comma 2 34 2" xfId="9165"/>
    <cellStyle name="Comma 2 35" xfId="9166"/>
    <cellStyle name="Comma 2 35 2" xfId="9167"/>
    <cellStyle name="Comma 2 36" xfId="9168"/>
    <cellStyle name="Comma 2 36 2" xfId="9169"/>
    <cellStyle name="Comma 2 37" xfId="9170"/>
    <cellStyle name="Comma 2 37 2" xfId="9171"/>
    <cellStyle name="Comma 2 38" xfId="9172"/>
    <cellStyle name="Comma 2 38 2" xfId="9173"/>
    <cellStyle name="Comma 2 39" xfId="9174"/>
    <cellStyle name="Comma 2 39 2" xfId="9175"/>
    <cellStyle name="Comma 2 4" xfId="9176"/>
    <cellStyle name="Comma 2 4 10" xfId="9177"/>
    <cellStyle name="Comma 2 4 11" xfId="9178"/>
    <cellStyle name="Comma 2 4 12" xfId="9179"/>
    <cellStyle name="Comma 2 4 13" xfId="9180"/>
    <cellStyle name="Comma 2 4 14" xfId="9181"/>
    <cellStyle name="Comma 2 4 15" xfId="9182"/>
    <cellStyle name="Comma 2 4 16" xfId="9183"/>
    <cellStyle name="Comma 2 4 17" xfId="9184"/>
    <cellStyle name="Comma 2 4 18" xfId="9185"/>
    <cellStyle name="Comma 2 4 19" xfId="9186"/>
    <cellStyle name="Comma 2 4 2" xfId="9187"/>
    <cellStyle name="Comma 2 4 2 2" xfId="9188"/>
    <cellStyle name="Comma 2 4 2 3" xfId="9189"/>
    <cellStyle name="Comma 2 4 2 4" xfId="9190"/>
    <cellStyle name="Comma 2 4 20" xfId="9191"/>
    <cellStyle name="Comma 2 4 21" xfId="9192"/>
    <cellStyle name="Comma 2 4 22" xfId="9193"/>
    <cellStyle name="Comma 2 4 23" xfId="9194"/>
    <cellStyle name="Comma 2 4 3" xfId="9195"/>
    <cellStyle name="Comma 2 4 3 2" xfId="9196"/>
    <cellStyle name="Comma 2 4 4" xfId="9197"/>
    <cellStyle name="Comma 2 4 4 2" xfId="9198"/>
    <cellStyle name="Comma 2 4 5" xfId="9199"/>
    <cellStyle name="Comma 2 4 6" xfId="9200"/>
    <cellStyle name="Comma 2 4 7" xfId="9201"/>
    <cellStyle name="Comma 2 4 8" xfId="9202"/>
    <cellStyle name="Comma 2 4 9" xfId="9203"/>
    <cellStyle name="Comma 2 40" xfId="9204"/>
    <cellStyle name="Comma 2 40 2" xfId="9205"/>
    <cellStyle name="Comma 2 41" xfId="9206"/>
    <cellStyle name="Comma 2 41 2" xfId="9207"/>
    <cellStyle name="Comma 2 42" xfId="9208"/>
    <cellStyle name="Comma 2 42 2" xfId="9209"/>
    <cellStyle name="Comma 2 43" xfId="9210"/>
    <cellStyle name="Comma 2 43 2" xfId="9211"/>
    <cellStyle name="Comma 2 44" xfId="9212"/>
    <cellStyle name="Comma 2 44 2" xfId="9213"/>
    <cellStyle name="Comma 2 45" xfId="9214"/>
    <cellStyle name="Comma 2 45 2" xfId="9215"/>
    <cellStyle name="Comma 2 46" xfId="9216"/>
    <cellStyle name="Comma 2 46 2" xfId="9217"/>
    <cellStyle name="Comma 2 47" xfId="9218"/>
    <cellStyle name="Comma 2 47 2" xfId="9219"/>
    <cellStyle name="Comma 2 48" xfId="9220"/>
    <cellStyle name="Comma 2 48 2" xfId="9221"/>
    <cellStyle name="Comma 2 49" xfId="9222"/>
    <cellStyle name="Comma 2 49 2" xfId="9223"/>
    <cellStyle name="Comma 2 5" xfId="9224"/>
    <cellStyle name="Comma 2 5 10" xfId="9225"/>
    <cellStyle name="Comma 2 5 11" xfId="9226"/>
    <cellStyle name="Comma 2 5 12" xfId="9227"/>
    <cellStyle name="Comma 2 5 13" xfId="9228"/>
    <cellStyle name="Comma 2 5 14" xfId="9229"/>
    <cellStyle name="Comma 2 5 15" xfId="9230"/>
    <cellStyle name="Comma 2 5 16" xfId="9231"/>
    <cellStyle name="Comma 2 5 17" xfId="9232"/>
    <cellStyle name="Comma 2 5 18" xfId="9233"/>
    <cellStyle name="Comma 2 5 19" xfId="9234"/>
    <cellStyle name="Comma 2 5 2" xfId="9235"/>
    <cellStyle name="Comma 2 5 2 2" xfId="9236"/>
    <cellStyle name="Comma 2 5 2 3" xfId="9237"/>
    <cellStyle name="Comma 2 5 2 4" xfId="9238"/>
    <cellStyle name="Comma 2 5 20" xfId="9239"/>
    <cellStyle name="Comma 2 5 21" xfId="9240"/>
    <cellStyle name="Comma 2 5 22" xfId="9241"/>
    <cellStyle name="Comma 2 5 23" xfId="9242"/>
    <cellStyle name="Comma 2 5 3" xfId="9243"/>
    <cellStyle name="Comma 2 5 3 2" xfId="9244"/>
    <cellStyle name="Comma 2 5 4" xfId="9245"/>
    <cellStyle name="Comma 2 5 4 2" xfId="9246"/>
    <cellStyle name="Comma 2 5 5" xfId="9247"/>
    <cellStyle name="Comma 2 5 6" xfId="9248"/>
    <cellStyle name="Comma 2 5 7" xfId="9249"/>
    <cellStyle name="Comma 2 5 8" xfId="9250"/>
    <cellStyle name="Comma 2 5 9" xfId="9251"/>
    <cellStyle name="Comma 2 50" xfId="9252"/>
    <cellStyle name="Comma 2 50 2" xfId="9253"/>
    <cellStyle name="Comma 2 51" xfId="9254"/>
    <cellStyle name="Comma 2 51 2" xfId="9255"/>
    <cellStyle name="Comma 2 52" xfId="9256"/>
    <cellStyle name="Comma 2 52 2" xfId="9257"/>
    <cellStyle name="Comma 2 53" xfId="9258"/>
    <cellStyle name="Comma 2 53 2" xfId="9259"/>
    <cellStyle name="Comma 2 54" xfId="9260"/>
    <cellStyle name="Comma 2 54 2" xfId="9261"/>
    <cellStyle name="Comma 2 55" xfId="9262"/>
    <cellStyle name="Comma 2 55 2" xfId="9263"/>
    <cellStyle name="Comma 2 56" xfId="9264"/>
    <cellStyle name="Comma 2 56 2" xfId="9265"/>
    <cellStyle name="Comma 2 57" xfId="9266"/>
    <cellStyle name="Comma 2 57 2" xfId="9267"/>
    <cellStyle name="Comma 2 58" xfId="9268"/>
    <cellStyle name="Comma 2 58 2" xfId="9269"/>
    <cellStyle name="Comma 2 59" xfId="9270"/>
    <cellStyle name="Comma 2 59 2" xfId="9271"/>
    <cellStyle name="Comma 2 6" xfId="9272"/>
    <cellStyle name="Comma 2 6 2" xfId="9273"/>
    <cellStyle name="Comma 2 6 3" xfId="9274"/>
    <cellStyle name="Comma 2 60" xfId="9275"/>
    <cellStyle name="Comma 2 60 2" xfId="9276"/>
    <cellStyle name="Comma 2 61" xfId="9277"/>
    <cellStyle name="Comma 2 61 2" xfId="9278"/>
    <cellStyle name="Comma 2 62" xfId="9279"/>
    <cellStyle name="Comma 2 62 2" xfId="9280"/>
    <cellStyle name="Comma 2 63" xfId="9281"/>
    <cellStyle name="Comma 2 63 2" xfId="9282"/>
    <cellStyle name="Comma 2 64" xfId="9283"/>
    <cellStyle name="Comma 2 64 2" xfId="9284"/>
    <cellStyle name="Comma 2 65" xfId="9285"/>
    <cellStyle name="Comma 2 65 2" xfId="9286"/>
    <cellStyle name="Comma 2 66" xfId="9287"/>
    <cellStyle name="Comma 2 66 2" xfId="9288"/>
    <cellStyle name="Comma 2 67" xfId="9289"/>
    <cellStyle name="Comma 2 67 2" xfId="9290"/>
    <cellStyle name="Comma 2 68" xfId="9291"/>
    <cellStyle name="Comma 2 68 2" xfId="9292"/>
    <cellStyle name="Comma 2 69" xfId="9293"/>
    <cellStyle name="Comma 2 69 2" xfId="9294"/>
    <cellStyle name="Comma 2 7" xfId="9295"/>
    <cellStyle name="Comma 2 7 2" xfId="9296"/>
    <cellStyle name="Comma 2 70" xfId="9297"/>
    <cellStyle name="Comma 2 70 2" xfId="9298"/>
    <cellStyle name="Comma 2 71" xfId="9299"/>
    <cellStyle name="Comma 2 71 2" xfId="9300"/>
    <cellStyle name="Comma 2 72" xfId="9301"/>
    <cellStyle name="Comma 2 72 2" xfId="9302"/>
    <cellStyle name="Comma 2 73" xfId="9303"/>
    <cellStyle name="Comma 2 73 2" xfId="9304"/>
    <cellStyle name="Comma 2 74" xfId="9305"/>
    <cellStyle name="Comma 2 74 2" xfId="9306"/>
    <cellStyle name="Comma 2 75" xfId="9307"/>
    <cellStyle name="Comma 2 75 2" xfId="9308"/>
    <cellStyle name="Comma 2 76" xfId="9309"/>
    <cellStyle name="Comma 2 76 2" xfId="9310"/>
    <cellStyle name="Comma 2 77" xfId="9311"/>
    <cellStyle name="Comma 2 77 2" xfId="9312"/>
    <cellStyle name="Comma 2 78" xfId="9313"/>
    <cellStyle name="Comma 2 78 2" xfId="9314"/>
    <cellStyle name="Comma 2 79" xfId="9315"/>
    <cellStyle name="Comma 2 79 2" xfId="9316"/>
    <cellStyle name="Comma 2 8" xfId="9317"/>
    <cellStyle name="Comma 2 8 2" xfId="9318"/>
    <cellStyle name="Comma 2 80" xfId="9319"/>
    <cellStyle name="Comma 2 80 2" xfId="9320"/>
    <cellStyle name="Comma 2 81" xfId="9321"/>
    <cellStyle name="Comma 2 81 2" xfId="9322"/>
    <cellStyle name="Comma 2 82" xfId="9323"/>
    <cellStyle name="Comma 2 82 2" xfId="9324"/>
    <cellStyle name="Comma 2 83" xfId="9325"/>
    <cellStyle name="Comma 2 83 2" xfId="9326"/>
    <cellStyle name="Comma 2 84" xfId="9327"/>
    <cellStyle name="Comma 2 84 2" xfId="9328"/>
    <cellStyle name="Comma 2 85" xfId="9329"/>
    <cellStyle name="Comma 2 85 2" xfId="9330"/>
    <cellStyle name="Comma 2 86" xfId="9331"/>
    <cellStyle name="Comma 2 86 2" xfId="9332"/>
    <cellStyle name="Comma 2 87" xfId="9333"/>
    <cellStyle name="Comma 2 87 2" xfId="9334"/>
    <cellStyle name="Comma 2 88" xfId="9335"/>
    <cellStyle name="Comma 2 88 2" xfId="9336"/>
    <cellStyle name="Comma 2 89" xfId="9337"/>
    <cellStyle name="Comma 2 89 2" xfId="9338"/>
    <cellStyle name="Comma 2 9" xfId="9339"/>
    <cellStyle name="Comma 2 9 2" xfId="9340"/>
    <cellStyle name="Comma 2 90" xfId="9341"/>
    <cellStyle name="Comma 2 90 2" xfId="9342"/>
    <cellStyle name="Comma 2 91" xfId="9343"/>
    <cellStyle name="Comma 2 91 2" xfId="9344"/>
    <cellStyle name="Comma 2 92" xfId="9345"/>
    <cellStyle name="Comma 2 92 2" xfId="9346"/>
    <cellStyle name="Comma 2 93" xfId="9347"/>
    <cellStyle name="Comma 2 93 2" xfId="9348"/>
    <cellStyle name="Comma 2 94" xfId="9349"/>
    <cellStyle name="Comma 2 94 2" xfId="9350"/>
    <cellStyle name="Comma 2 95" xfId="9351"/>
    <cellStyle name="Comma 2 95 2" xfId="9352"/>
    <cellStyle name="Comma 2 96" xfId="9353"/>
    <cellStyle name="Comma 2 96 2" xfId="9354"/>
    <cellStyle name="Comma 2 97" xfId="9355"/>
    <cellStyle name="Comma 2 97 2" xfId="9356"/>
    <cellStyle name="Comma 2 98" xfId="9357"/>
    <cellStyle name="Comma 2 98 2" xfId="9358"/>
    <cellStyle name="Comma 2 99" xfId="9359"/>
    <cellStyle name="Comma 20" xfId="9360"/>
    <cellStyle name="Comma 20 2" xfId="9361"/>
    <cellStyle name="Comma 20 2 2" xfId="9362"/>
    <cellStyle name="Comma 20 2 3" xfId="9363"/>
    <cellStyle name="Comma 20 3" xfId="9364"/>
    <cellStyle name="Comma 20 4" xfId="9365"/>
    <cellStyle name="Comma 200" xfId="9366"/>
    <cellStyle name="Comma 201" xfId="32907"/>
    <cellStyle name="Comma 21" xfId="9367"/>
    <cellStyle name="Comma 21 2" xfId="9368"/>
    <cellStyle name="Comma 21 2 2" xfId="9369"/>
    <cellStyle name="Comma 21 2 3" xfId="9370"/>
    <cellStyle name="Comma 21 3" xfId="9371"/>
    <cellStyle name="Comma 21 3 2" xfId="9372"/>
    <cellStyle name="Comma 21 4" xfId="9373"/>
    <cellStyle name="Comma 21 4 2" xfId="9374"/>
    <cellStyle name="Comma 21 5" xfId="9375"/>
    <cellStyle name="Comma 21 6" xfId="9376"/>
    <cellStyle name="Comma 22" xfId="9377"/>
    <cellStyle name="Comma 22 2" xfId="9378"/>
    <cellStyle name="Comma 22 2 2" xfId="9379"/>
    <cellStyle name="Comma 22 2 3" xfId="9380"/>
    <cellStyle name="Comma 22 3" xfId="9381"/>
    <cellStyle name="Comma 22 3 2" xfId="9382"/>
    <cellStyle name="Comma 22 4" xfId="9383"/>
    <cellStyle name="Comma 22 4 2" xfId="9384"/>
    <cellStyle name="Comma 22 5" xfId="9385"/>
    <cellStyle name="Comma 22 6" xfId="9386"/>
    <cellStyle name="Comma 22 7" xfId="9387"/>
    <cellStyle name="Comma 23" xfId="9388"/>
    <cellStyle name="Comma 23 2" xfId="9389"/>
    <cellStyle name="Comma 23 2 2" xfId="9390"/>
    <cellStyle name="Comma 23 3" xfId="9391"/>
    <cellStyle name="Comma 23 4" xfId="9392"/>
    <cellStyle name="Comma 23 4 2" xfId="9393"/>
    <cellStyle name="Comma 23 5" xfId="9394"/>
    <cellStyle name="Comma 23 5 2" xfId="9395"/>
    <cellStyle name="Comma 23 5 3" xfId="9396"/>
    <cellStyle name="Comma 24" xfId="9397"/>
    <cellStyle name="Comma 24 2" xfId="9398"/>
    <cellStyle name="Comma 24 2 2" xfId="9399"/>
    <cellStyle name="Comma 24 3" xfId="9400"/>
    <cellStyle name="Comma 24 4" xfId="9401"/>
    <cellStyle name="Comma 24 4 2" xfId="9402"/>
    <cellStyle name="Comma 25" xfId="9403"/>
    <cellStyle name="Comma 25 2" xfId="9404"/>
    <cellStyle name="Comma 25 2 2" xfId="9405"/>
    <cellStyle name="Comma 25 3" xfId="9406"/>
    <cellStyle name="Comma 25 3 2" xfId="9407"/>
    <cellStyle name="Comma 25 4" xfId="9408"/>
    <cellStyle name="Comma 26" xfId="9409"/>
    <cellStyle name="Comma 26 2" xfId="9410"/>
    <cellStyle name="Comma 26 2 2" xfId="9411"/>
    <cellStyle name="Comma 26 2 3" xfId="9412"/>
    <cellStyle name="Comma 26 2 4" xfId="9413"/>
    <cellStyle name="Comma 26 3" xfId="9414"/>
    <cellStyle name="Comma 26 3 2" xfId="9415"/>
    <cellStyle name="Comma 26 4" xfId="9416"/>
    <cellStyle name="Comma 27" xfId="9417"/>
    <cellStyle name="Comma 27 2" xfId="9418"/>
    <cellStyle name="Comma 27 2 2" xfId="9419"/>
    <cellStyle name="Comma 27 2 3" xfId="9420"/>
    <cellStyle name="Comma 27 2 4" xfId="9421"/>
    <cellStyle name="Comma 27 3" xfId="9422"/>
    <cellStyle name="Comma 27 3 2" xfId="9423"/>
    <cellStyle name="Comma 27 3 3" xfId="9424"/>
    <cellStyle name="Comma 27 4" xfId="9425"/>
    <cellStyle name="Comma 28" xfId="9426"/>
    <cellStyle name="Comma 28 2" xfId="9427"/>
    <cellStyle name="Comma 28 2 2" xfId="9428"/>
    <cellStyle name="Comma 28 2 3" xfId="9429"/>
    <cellStyle name="Comma 28 2 4" xfId="9430"/>
    <cellStyle name="Comma 28 3" xfId="9431"/>
    <cellStyle name="Comma 28 3 2" xfId="9432"/>
    <cellStyle name="Comma 28 3 3" xfId="9433"/>
    <cellStyle name="Comma 28 4" xfId="9434"/>
    <cellStyle name="Comma 29" xfId="9435"/>
    <cellStyle name="Comma 29 2" xfId="9436"/>
    <cellStyle name="Comma 29 2 2" xfId="9437"/>
    <cellStyle name="Comma 29 3" xfId="9438"/>
    <cellStyle name="Comma 3" xfId="31"/>
    <cellStyle name="Comma 3 10" xfId="9439"/>
    <cellStyle name="Comma 3 11" xfId="9440"/>
    <cellStyle name="Comma 3 12" xfId="9441"/>
    <cellStyle name="Comma 3 13" xfId="9442"/>
    <cellStyle name="Comma 3 14" xfId="9443"/>
    <cellStyle name="Comma 3 15" xfId="9444"/>
    <cellStyle name="Comma 3 16" xfId="9445"/>
    <cellStyle name="Comma 3 17" xfId="9446"/>
    <cellStyle name="Comma 3 18" xfId="9447"/>
    <cellStyle name="Comma 3 19" xfId="9448"/>
    <cellStyle name="Comma 3 2" xfId="73"/>
    <cellStyle name="Comma 3 2 2" xfId="9449"/>
    <cellStyle name="Comma 3 2 2 2" xfId="9450"/>
    <cellStyle name="Comma 3 2 2 2 2" xfId="9451"/>
    <cellStyle name="Comma 3 2 2 2 2 2" xfId="9452"/>
    <cellStyle name="Comma 3 2 2 2 3" xfId="9453"/>
    <cellStyle name="Comma 3 2 2 3" xfId="9454"/>
    <cellStyle name="Comma 3 2 2 3 2" xfId="9455"/>
    <cellStyle name="Comma 3 2 2 4" xfId="9456"/>
    <cellStyle name="Comma 3 2 2 5" xfId="9457"/>
    <cellStyle name="Comma 3 2 3" xfId="9458"/>
    <cellStyle name="Comma 3 2 3 2" xfId="9459"/>
    <cellStyle name="Comma 3 2 3 2 2" xfId="9460"/>
    <cellStyle name="Comma 3 2 3 2 2 2" xfId="9461"/>
    <cellStyle name="Comma 3 2 3 2 3" xfId="9462"/>
    <cellStyle name="Comma 3 2 3 3" xfId="9463"/>
    <cellStyle name="Comma 3 2 3 3 2" xfId="9464"/>
    <cellStyle name="Comma 3 2 3 4" xfId="9465"/>
    <cellStyle name="Comma 3 2 4" xfId="9466"/>
    <cellStyle name="Comma 3 2 5" xfId="9467"/>
    <cellStyle name="Comma 3 2 6" xfId="9468"/>
    <cellStyle name="Comma 3 20" xfId="9469"/>
    <cellStyle name="Comma 3 21" xfId="9470"/>
    <cellStyle name="Comma 3 3" xfId="9471"/>
    <cellStyle name="Comma 3 3 2" xfId="9472"/>
    <cellStyle name="Comma 3 3 2 2" xfId="9473"/>
    <cellStyle name="Comma 3 3 2 3" xfId="9474"/>
    <cellStyle name="Comma 3 3 3" xfId="9475"/>
    <cellStyle name="Comma 3 3 4" xfId="9476"/>
    <cellStyle name="Comma 3 3 5" xfId="9477"/>
    <cellStyle name="Comma 3 3 6" xfId="9478"/>
    <cellStyle name="Comma 3 4" xfId="9479"/>
    <cellStyle name="Comma 3 4 2" xfId="9480"/>
    <cellStyle name="Comma 3 4 2 2" xfId="9481"/>
    <cellStyle name="Comma 3 4 2 2 2" xfId="9482"/>
    <cellStyle name="Comma 3 4 2 3" xfId="9483"/>
    <cellStyle name="Comma 3 4 3" xfId="9484"/>
    <cellStyle name="Comma 3 4 3 2" xfId="9485"/>
    <cellStyle name="Comma 3 4 4" xfId="9486"/>
    <cellStyle name="Comma 3 4 5" xfId="9487"/>
    <cellStyle name="Comma 3 5" xfId="9488"/>
    <cellStyle name="Comma 3 5 2" xfId="9489"/>
    <cellStyle name="Comma 3 5 2 2" xfId="9490"/>
    <cellStyle name="Comma 3 5 2 2 2" xfId="9491"/>
    <cellStyle name="Comma 3 5 2 3" xfId="9492"/>
    <cellStyle name="Comma 3 5 3" xfId="9493"/>
    <cellStyle name="Comma 3 5 3 2" xfId="9494"/>
    <cellStyle name="Comma 3 5 4" xfId="9495"/>
    <cellStyle name="Comma 3 5 5" xfId="9496"/>
    <cellStyle name="Comma 3 6" xfId="9497"/>
    <cellStyle name="Comma 3 6 2" xfId="9498"/>
    <cellStyle name="Comma 3 6 2 2" xfId="9499"/>
    <cellStyle name="Comma 3 6 2 2 2" xfId="9500"/>
    <cellStyle name="Comma 3 6 2 3" xfId="9501"/>
    <cellStyle name="Comma 3 6 3" xfId="9502"/>
    <cellStyle name="Comma 3 6 3 2" xfId="9503"/>
    <cellStyle name="Comma 3 6 4" xfId="9504"/>
    <cellStyle name="Comma 3 7" xfId="9505"/>
    <cellStyle name="Comma 3 8" xfId="9506"/>
    <cellStyle name="Comma 3 9" xfId="9507"/>
    <cellStyle name="Comma 30" xfId="9508"/>
    <cellStyle name="Comma 30 2" xfId="9509"/>
    <cellStyle name="Comma 30 2 2" xfId="9510"/>
    <cellStyle name="Comma 30 3" xfId="9511"/>
    <cellStyle name="Comma 31" xfId="9512"/>
    <cellStyle name="Comma 31 2" xfId="9513"/>
    <cellStyle name="Comma 31 2 2" xfId="9514"/>
    <cellStyle name="Comma 31 3" xfId="9515"/>
    <cellStyle name="Comma 32" xfId="74"/>
    <cellStyle name="Comma 32 2" xfId="9516"/>
    <cellStyle name="Comma 32 2 2" xfId="9517"/>
    <cellStyle name="Comma 32 2 3" xfId="9518"/>
    <cellStyle name="Comma 32 3" xfId="9519"/>
    <cellStyle name="Comma 32 3 2" xfId="9520"/>
    <cellStyle name="Comma 32 4" xfId="9521"/>
    <cellStyle name="Comma 32 4 2" xfId="9522"/>
    <cellStyle name="Comma 32 5" xfId="9523"/>
    <cellStyle name="Comma 33" xfId="9524"/>
    <cellStyle name="Comma 33 2" xfId="9525"/>
    <cellStyle name="Comma 33 2 2" xfId="9526"/>
    <cellStyle name="Comma 33 3" xfId="9527"/>
    <cellStyle name="Comma 34" xfId="9528"/>
    <cellStyle name="Comma 34 2" xfId="9529"/>
    <cellStyle name="Comma 34 2 2" xfId="9530"/>
    <cellStyle name="Comma 34 3" xfId="9531"/>
    <cellStyle name="Comma 34 4" xfId="9532"/>
    <cellStyle name="Comma 35" xfId="9533"/>
    <cellStyle name="Comma 35 2" xfId="9534"/>
    <cellStyle name="Comma 35 2 2" xfId="9535"/>
    <cellStyle name="Comma 35 3" xfId="9536"/>
    <cellStyle name="Comma 36" xfId="9537"/>
    <cellStyle name="Comma 36 2" xfId="9538"/>
    <cellStyle name="Comma 36 2 2" xfId="9539"/>
    <cellStyle name="Comma 36 3" xfId="9540"/>
    <cellStyle name="Comma 37" xfId="9541"/>
    <cellStyle name="Comma 37 2" xfId="9542"/>
    <cellStyle name="Comma 37 2 2" xfId="9543"/>
    <cellStyle name="Comma 37 3" xfId="9544"/>
    <cellStyle name="Comma 38" xfId="9545"/>
    <cellStyle name="Comma 38 2" xfId="9546"/>
    <cellStyle name="Comma 38 2 2" xfId="9547"/>
    <cellStyle name="Comma 38 3" xfId="9548"/>
    <cellStyle name="Comma 39" xfId="9549"/>
    <cellStyle name="Comma 39 2" xfId="9550"/>
    <cellStyle name="Comma 39 2 2" xfId="9551"/>
    <cellStyle name="Comma 39 3" xfId="9552"/>
    <cellStyle name="Comma 4" xfId="32"/>
    <cellStyle name="Comma 4 10" xfId="9553"/>
    <cellStyle name="Comma 4 11" xfId="9554"/>
    <cellStyle name="Comma 4 12" xfId="9555"/>
    <cellStyle name="Comma 4 13" xfId="9556"/>
    <cellStyle name="Comma 4 14" xfId="9557"/>
    <cellStyle name="Comma 4 15" xfId="9558"/>
    <cellStyle name="Comma 4 16" xfId="9559"/>
    <cellStyle name="Comma 4 17" xfId="9560"/>
    <cellStyle name="Comma 4 18" xfId="9561"/>
    <cellStyle name="Comma 4 19" xfId="9562"/>
    <cellStyle name="Comma 4 2" xfId="75"/>
    <cellStyle name="Comma 4 2 10" xfId="9563"/>
    <cellStyle name="Comma 4 2 11" xfId="9564"/>
    <cellStyle name="Comma 4 2 12" xfId="9565"/>
    <cellStyle name="Comma 4 2 13" xfId="9566"/>
    <cellStyle name="Comma 4 2 14" xfId="9567"/>
    <cellStyle name="Comma 4 2 15" xfId="9568"/>
    <cellStyle name="Comma 4 2 16" xfId="9569"/>
    <cellStyle name="Comma 4 2 17" xfId="9570"/>
    <cellStyle name="Comma 4 2 18" xfId="9571"/>
    <cellStyle name="Comma 4 2 19" xfId="9572"/>
    <cellStyle name="Comma 4 2 2" xfId="9573"/>
    <cellStyle name="Comma 4 2 2 2" xfId="9574"/>
    <cellStyle name="Comma 4 2 20" xfId="9575"/>
    <cellStyle name="Comma 4 2 21" xfId="9576"/>
    <cellStyle name="Comma 4 2 22" xfId="9577"/>
    <cellStyle name="Comma 4 2 23" xfId="9578"/>
    <cellStyle name="Comma 4 2 24" xfId="9579"/>
    <cellStyle name="Comma 4 2 25" xfId="9580"/>
    <cellStyle name="Comma 4 2 3" xfId="9581"/>
    <cellStyle name="Comma 4 2 4" xfId="9582"/>
    <cellStyle name="Comma 4 2 5" xfId="9583"/>
    <cellStyle name="Comma 4 2 6" xfId="9584"/>
    <cellStyle name="Comma 4 2 7" xfId="9585"/>
    <cellStyle name="Comma 4 2 8" xfId="9586"/>
    <cellStyle name="Comma 4 2 9" xfId="9587"/>
    <cellStyle name="Comma 4 20" xfId="9588"/>
    <cellStyle name="Comma 4 21" xfId="9589"/>
    <cellStyle name="Comma 4 22" xfId="9590"/>
    <cellStyle name="Comma 4 23" xfId="9591"/>
    <cellStyle name="Comma 4 24" xfId="9592"/>
    <cellStyle name="Comma 4 3" xfId="9593"/>
    <cellStyle name="Comma 4 3 10" xfId="9594"/>
    <cellStyle name="Comma 4 3 11" xfId="9595"/>
    <cellStyle name="Comma 4 3 12" xfId="9596"/>
    <cellStyle name="Comma 4 3 13" xfId="9597"/>
    <cellStyle name="Comma 4 3 14" xfId="9598"/>
    <cellStyle name="Comma 4 3 15" xfId="9599"/>
    <cellStyle name="Comma 4 3 16" xfId="9600"/>
    <cellStyle name="Comma 4 3 17" xfId="9601"/>
    <cellStyle name="Comma 4 3 18" xfId="9602"/>
    <cellStyle name="Comma 4 3 19" xfId="9603"/>
    <cellStyle name="Comma 4 3 2" xfId="9604"/>
    <cellStyle name="Comma 4 3 2 2" xfId="9605"/>
    <cellStyle name="Comma 4 3 20" xfId="9606"/>
    <cellStyle name="Comma 4 3 21" xfId="9607"/>
    <cellStyle name="Comma 4 3 22" xfId="9608"/>
    <cellStyle name="Comma 4 3 23" xfId="9609"/>
    <cellStyle name="Comma 4 3 3" xfId="9610"/>
    <cellStyle name="Comma 4 3 4" xfId="9611"/>
    <cellStyle name="Comma 4 3 5" xfId="9612"/>
    <cellStyle name="Comma 4 3 6" xfId="9613"/>
    <cellStyle name="Comma 4 3 7" xfId="9614"/>
    <cellStyle name="Comma 4 3 8" xfId="9615"/>
    <cellStyle name="Comma 4 3 9" xfId="9616"/>
    <cellStyle name="Comma 4 4" xfId="9617"/>
    <cellStyle name="Comma 4 4 10" xfId="9618"/>
    <cellStyle name="Comma 4 4 11" xfId="9619"/>
    <cellStyle name="Comma 4 4 12" xfId="9620"/>
    <cellStyle name="Comma 4 4 13" xfId="9621"/>
    <cellStyle name="Comma 4 4 14" xfId="9622"/>
    <cellStyle name="Comma 4 4 15" xfId="9623"/>
    <cellStyle name="Comma 4 4 16" xfId="9624"/>
    <cellStyle name="Comma 4 4 17" xfId="9625"/>
    <cellStyle name="Comma 4 4 18" xfId="9626"/>
    <cellStyle name="Comma 4 4 19" xfId="9627"/>
    <cellStyle name="Comma 4 4 2" xfId="9628"/>
    <cellStyle name="Comma 4 4 2 2" xfId="9629"/>
    <cellStyle name="Comma 4 4 20" xfId="9630"/>
    <cellStyle name="Comma 4 4 21" xfId="9631"/>
    <cellStyle name="Comma 4 4 22" xfId="9632"/>
    <cellStyle name="Comma 4 4 23" xfId="9633"/>
    <cellStyle name="Comma 4 4 3" xfId="9634"/>
    <cellStyle name="Comma 4 4 4" xfId="9635"/>
    <cellStyle name="Comma 4 4 5" xfId="9636"/>
    <cellStyle name="Comma 4 4 6" xfId="9637"/>
    <cellStyle name="Comma 4 4 7" xfId="9638"/>
    <cellStyle name="Comma 4 4 8" xfId="9639"/>
    <cellStyle name="Comma 4 4 9" xfId="9640"/>
    <cellStyle name="Comma 4 5" xfId="9641"/>
    <cellStyle name="Comma 4 5 10" xfId="9642"/>
    <cellStyle name="Comma 4 5 11" xfId="9643"/>
    <cellStyle name="Comma 4 5 12" xfId="9644"/>
    <cellStyle name="Comma 4 5 13" xfId="9645"/>
    <cellStyle name="Comma 4 5 14" xfId="9646"/>
    <cellStyle name="Comma 4 5 15" xfId="9647"/>
    <cellStyle name="Comma 4 5 16" xfId="9648"/>
    <cellStyle name="Comma 4 5 17" xfId="9649"/>
    <cellStyle name="Comma 4 5 18" xfId="9650"/>
    <cellStyle name="Comma 4 5 19" xfId="9651"/>
    <cellStyle name="Comma 4 5 2" xfId="9652"/>
    <cellStyle name="Comma 4 5 20" xfId="9653"/>
    <cellStyle name="Comma 4 5 21" xfId="9654"/>
    <cellStyle name="Comma 4 5 22" xfId="9655"/>
    <cellStyle name="Comma 4 5 23" xfId="9656"/>
    <cellStyle name="Comma 4 5 3" xfId="9657"/>
    <cellStyle name="Comma 4 5 4" xfId="9658"/>
    <cellStyle name="Comma 4 5 5" xfId="9659"/>
    <cellStyle name="Comma 4 5 6" xfId="9660"/>
    <cellStyle name="Comma 4 5 7" xfId="9661"/>
    <cellStyle name="Comma 4 5 8" xfId="9662"/>
    <cellStyle name="Comma 4 5 9" xfId="9663"/>
    <cellStyle name="Comma 4 6" xfId="9664"/>
    <cellStyle name="Comma 4 7" xfId="9665"/>
    <cellStyle name="Comma 4 8" xfId="9666"/>
    <cellStyle name="Comma 4 9" xfId="9667"/>
    <cellStyle name="Comma 40" xfId="9668"/>
    <cellStyle name="Comma 40 2" xfId="9669"/>
    <cellStyle name="Comma 40 2 2" xfId="9670"/>
    <cellStyle name="Comma 40 3" xfId="9671"/>
    <cellStyle name="Comma 41" xfId="9672"/>
    <cellStyle name="Comma 41 2" xfId="9673"/>
    <cellStyle name="Comma 41 2 2" xfId="9674"/>
    <cellStyle name="Comma 41 3" xfId="9675"/>
    <cellStyle name="Comma 42" xfId="9676"/>
    <cellStyle name="Comma 42 2" xfId="9677"/>
    <cellStyle name="Comma 42 2 2" xfId="9678"/>
    <cellStyle name="Comma 42 3" xfId="9679"/>
    <cellStyle name="Comma 43" xfId="9680"/>
    <cellStyle name="Comma 43 2" xfId="9681"/>
    <cellStyle name="Comma 43 2 2" xfId="9682"/>
    <cellStyle name="Comma 43 3" xfId="9683"/>
    <cellStyle name="Comma 44" xfId="9684"/>
    <cellStyle name="Comma 44 2" xfId="9685"/>
    <cellStyle name="Comma 44 3" xfId="9686"/>
    <cellStyle name="Comma 45" xfId="9687"/>
    <cellStyle name="Comma 45 2" xfId="9688"/>
    <cellStyle name="Comma 45 3" xfId="9689"/>
    <cellStyle name="Comma 46" xfId="9690"/>
    <cellStyle name="Comma 46 2" xfId="9691"/>
    <cellStyle name="Comma 46 3" xfId="9692"/>
    <cellStyle name="Comma 47" xfId="9693"/>
    <cellStyle name="Comma 47 2" xfId="9694"/>
    <cellStyle name="Comma 47 3" xfId="9695"/>
    <cellStyle name="Comma 48" xfId="9696"/>
    <cellStyle name="Comma 48 2" xfId="9697"/>
    <cellStyle name="Comma 48 3" xfId="9698"/>
    <cellStyle name="Comma 49" xfId="9699"/>
    <cellStyle name="Comma 49 2" xfId="9700"/>
    <cellStyle name="Comma 49 3" xfId="9701"/>
    <cellStyle name="Comma 5" xfId="76"/>
    <cellStyle name="Comma 5 10" xfId="9702"/>
    <cellStyle name="Comma 5 11" xfId="9703"/>
    <cellStyle name="Comma 5 12" xfId="9704"/>
    <cellStyle name="Comma 5 13" xfId="9705"/>
    <cellStyle name="Comma 5 14" xfId="9706"/>
    <cellStyle name="Comma 5 15" xfId="9707"/>
    <cellStyle name="Comma 5 16" xfId="9708"/>
    <cellStyle name="Comma 5 17" xfId="9709"/>
    <cellStyle name="Comma 5 18" xfId="9710"/>
    <cellStyle name="Comma 5 19" xfId="9711"/>
    <cellStyle name="Comma 5 2" xfId="9712"/>
    <cellStyle name="Comma 5 2 2" xfId="9713"/>
    <cellStyle name="Comma 5 2 2 2" xfId="9714"/>
    <cellStyle name="Comma 5 2 3" xfId="9715"/>
    <cellStyle name="Comma 5 2 4" xfId="9716"/>
    <cellStyle name="Comma 5 20" xfId="9717"/>
    <cellStyle name="Comma 5 21" xfId="9718"/>
    <cellStyle name="Comma 5 22" xfId="9719"/>
    <cellStyle name="Comma 5 23" xfId="9720"/>
    <cellStyle name="Comma 5 3" xfId="9721"/>
    <cellStyle name="Comma 5 3 2" xfId="9722"/>
    <cellStyle name="Comma 5 3 2 2" xfId="9723"/>
    <cellStyle name="Comma 5 3 3" xfId="9724"/>
    <cellStyle name="Comma 5 3 4" xfId="9725"/>
    <cellStyle name="Comma 5 3 5" xfId="9726"/>
    <cellStyle name="Comma 5 4" xfId="9727"/>
    <cellStyle name="Comma 5 4 2" xfId="9728"/>
    <cellStyle name="Comma 5 4 2 2" xfId="9729"/>
    <cellStyle name="Comma 5 4 2 3" xfId="9730"/>
    <cellStyle name="Comma 5 4 2 4" xfId="9731"/>
    <cellStyle name="Comma 5 4 3" xfId="9732"/>
    <cellStyle name="Comma 5 4 4" xfId="9733"/>
    <cellStyle name="Comma 5 5" xfId="9734"/>
    <cellStyle name="Comma 5 5 2" xfId="9735"/>
    <cellStyle name="Comma 5 5 3" xfId="9736"/>
    <cellStyle name="Comma 5 6" xfId="9737"/>
    <cellStyle name="Comma 5 7" xfId="9738"/>
    <cellStyle name="Comma 5 8" xfId="9739"/>
    <cellStyle name="Comma 5 9" xfId="9740"/>
    <cellStyle name="Comma 50" xfId="9741"/>
    <cellStyle name="Comma 50 2" xfId="9742"/>
    <cellStyle name="Comma 50 3" xfId="9743"/>
    <cellStyle name="Comma 51" xfId="9744"/>
    <cellStyle name="Comma 51 2" xfId="9745"/>
    <cellStyle name="Comma 51 3" xfId="9746"/>
    <cellStyle name="Comma 52" xfId="9747"/>
    <cellStyle name="Comma 52 2" xfId="9748"/>
    <cellStyle name="Comma 52 3" xfId="9749"/>
    <cellStyle name="Comma 53" xfId="9750"/>
    <cellStyle name="Comma 53 2" xfId="9751"/>
    <cellStyle name="Comma 53 3" xfId="9752"/>
    <cellStyle name="Comma 54" xfId="9753"/>
    <cellStyle name="Comma 54 2" xfId="9754"/>
    <cellStyle name="Comma 54 3" xfId="9755"/>
    <cellStyle name="Comma 55" xfId="9756"/>
    <cellStyle name="Comma 55 2" xfId="9757"/>
    <cellStyle name="Comma 55 3" xfId="9758"/>
    <cellStyle name="Comma 56" xfId="9759"/>
    <cellStyle name="Comma 56 2" xfId="9760"/>
    <cellStyle name="Comma 56 3" xfId="9761"/>
    <cellStyle name="Comma 57" xfId="9762"/>
    <cellStyle name="Comma 57 2" xfId="9763"/>
    <cellStyle name="Comma 57 3" xfId="9764"/>
    <cellStyle name="Comma 58" xfId="9765"/>
    <cellStyle name="Comma 58 2" xfId="9766"/>
    <cellStyle name="Comma 58 3" xfId="9767"/>
    <cellStyle name="Comma 59" xfId="9768"/>
    <cellStyle name="Comma 59 2" xfId="9769"/>
    <cellStyle name="Comma 59 3" xfId="9770"/>
    <cellStyle name="Comma 6" xfId="77"/>
    <cellStyle name="Comma 6 10" xfId="9771"/>
    <cellStyle name="Comma 6 11" xfId="9772"/>
    <cellStyle name="Comma 6 12" xfId="9773"/>
    <cellStyle name="Comma 6 13" xfId="9774"/>
    <cellStyle name="Comma 6 14" xfId="9775"/>
    <cellStyle name="Comma 6 15" xfId="9776"/>
    <cellStyle name="Comma 6 16" xfId="9777"/>
    <cellStyle name="Comma 6 17" xfId="9778"/>
    <cellStyle name="Comma 6 2" xfId="9779"/>
    <cellStyle name="Comma 6 2 2" xfId="9780"/>
    <cellStyle name="Comma 6 2 3" xfId="9781"/>
    <cellStyle name="Comma 6 3" xfId="9782"/>
    <cellStyle name="Comma 6 3 2" xfId="9783"/>
    <cellStyle name="Comma 6 4" xfId="78"/>
    <cellStyle name="Comma 6 4 2" xfId="9784"/>
    <cellStyle name="Comma 6 4 2 2" xfId="9785"/>
    <cellStyle name="Comma 6 4 3" xfId="9786"/>
    <cellStyle name="Comma 6 4 3 2" xfId="9787"/>
    <cellStyle name="Comma 6 4 4" xfId="9788"/>
    <cellStyle name="Comma 6 4 4 2" xfId="9789"/>
    <cellStyle name="Comma 6 4 5" xfId="9790"/>
    <cellStyle name="Comma 6 5" xfId="9791"/>
    <cellStyle name="Comma 6 5 2" xfId="9792"/>
    <cellStyle name="Comma 6 6" xfId="9793"/>
    <cellStyle name="Comma 6 7" xfId="9794"/>
    <cellStyle name="Comma 6 8" xfId="9795"/>
    <cellStyle name="Comma 6 9" xfId="9796"/>
    <cellStyle name="Comma 60" xfId="9797"/>
    <cellStyle name="Comma 60 2" xfId="9798"/>
    <cellStyle name="Comma 60 3" xfId="9799"/>
    <cellStyle name="Comma 61" xfId="9800"/>
    <cellStyle name="Comma 61 2" xfId="9801"/>
    <cellStyle name="Comma 61 3" xfId="9802"/>
    <cellStyle name="Comma 62" xfId="9803"/>
    <cellStyle name="Comma 62 2" xfId="9804"/>
    <cellStyle name="Comma 62 3" xfId="9805"/>
    <cellStyle name="Comma 63" xfId="9806"/>
    <cellStyle name="Comma 63 2" xfId="9807"/>
    <cellStyle name="Comma 63 3" xfId="9808"/>
    <cellStyle name="Comma 64" xfId="9809"/>
    <cellStyle name="Comma 64 2" xfId="9810"/>
    <cellStyle name="Comma 64 3" xfId="9811"/>
    <cellStyle name="Comma 65" xfId="9812"/>
    <cellStyle name="Comma 65 2" xfId="9813"/>
    <cellStyle name="Comma 65 3" xfId="9814"/>
    <cellStyle name="Comma 66" xfId="9815"/>
    <cellStyle name="Comma 66 2" xfId="9816"/>
    <cellStyle name="Comma 66 3" xfId="9817"/>
    <cellStyle name="Comma 67" xfId="9818"/>
    <cellStyle name="Comma 67 2" xfId="9819"/>
    <cellStyle name="Comma 67 3" xfId="9820"/>
    <cellStyle name="Comma 68" xfId="9821"/>
    <cellStyle name="Comma 68 2" xfId="9822"/>
    <cellStyle name="Comma 68 3" xfId="9823"/>
    <cellStyle name="Comma 69" xfId="9824"/>
    <cellStyle name="Comma 69 2" xfId="9825"/>
    <cellStyle name="Comma 69 3" xfId="9826"/>
    <cellStyle name="Comma 7" xfId="79"/>
    <cellStyle name="Comma 7 10" xfId="9827"/>
    <cellStyle name="Comma 7 11" xfId="9828"/>
    <cellStyle name="Comma 7 12" xfId="9829"/>
    <cellStyle name="Comma 7 13" xfId="9830"/>
    <cellStyle name="Comma 7 14" xfId="9831"/>
    <cellStyle name="Comma 7 15" xfId="9832"/>
    <cellStyle name="Comma 7 16" xfId="9833"/>
    <cellStyle name="Comma 7 17" xfId="9834"/>
    <cellStyle name="Comma 7 18" xfId="9835"/>
    <cellStyle name="Comma 7 2" xfId="9836"/>
    <cellStyle name="Comma 7 2 2" xfId="9837"/>
    <cellStyle name="Comma 7 2 3" xfId="9838"/>
    <cellStyle name="Comma 7 3" xfId="9839"/>
    <cellStyle name="Comma 7 3 2" xfId="9840"/>
    <cellStyle name="Comma 7 3 3" xfId="9841"/>
    <cellStyle name="Comma 7 4" xfId="9842"/>
    <cellStyle name="Comma 7 4 2" xfId="9843"/>
    <cellStyle name="Comma 7 5" xfId="9844"/>
    <cellStyle name="Comma 7 5 2" xfId="9845"/>
    <cellStyle name="Comma 7 6" xfId="80"/>
    <cellStyle name="Comma 7 6 2" xfId="9846"/>
    <cellStyle name="Comma 7 7" xfId="9847"/>
    <cellStyle name="Comma 7 8" xfId="9848"/>
    <cellStyle name="Comma 7 9" xfId="9849"/>
    <cellStyle name="Comma 70" xfId="9850"/>
    <cellStyle name="Comma 70 2" xfId="9851"/>
    <cellStyle name="Comma 70 3" xfId="9852"/>
    <cellStyle name="Comma 71" xfId="9853"/>
    <cellStyle name="Comma 71 2" xfId="9854"/>
    <cellStyle name="Comma 71 3" xfId="9855"/>
    <cellStyle name="Comma 72" xfId="9856"/>
    <cellStyle name="Comma 72 2" xfId="9857"/>
    <cellStyle name="Comma 72 3" xfId="9858"/>
    <cellStyle name="Comma 73" xfId="9859"/>
    <cellStyle name="Comma 73 2" xfId="9860"/>
    <cellStyle name="Comma 73 2 2" xfId="9861"/>
    <cellStyle name="Comma 73 3" xfId="9862"/>
    <cellStyle name="Comma 74" xfId="9863"/>
    <cellStyle name="Comma 74 2" xfId="9864"/>
    <cellStyle name="Comma 74 3" xfId="9865"/>
    <cellStyle name="Comma 75" xfId="9866"/>
    <cellStyle name="Comma 75 2" xfId="9867"/>
    <cellStyle name="Comma 75 3" xfId="9868"/>
    <cellStyle name="Comma 76" xfId="9869"/>
    <cellStyle name="Comma 76 2" xfId="9870"/>
    <cellStyle name="Comma 76 3" xfId="9871"/>
    <cellStyle name="Comma 77" xfId="9872"/>
    <cellStyle name="Comma 77 2" xfId="9873"/>
    <cellStyle name="Comma 77 3" xfId="9874"/>
    <cellStyle name="Comma 78" xfId="9875"/>
    <cellStyle name="Comma 78 2" xfId="9876"/>
    <cellStyle name="Comma 78 3" xfId="9877"/>
    <cellStyle name="Comma 79" xfId="9878"/>
    <cellStyle name="Comma 79 2" xfId="9879"/>
    <cellStyle name="Comma 79 3" xfId="9880"/>
    <cellStyle name="Comma 8" xfId="81"/>
    <cellStyle name="Comma 8 10" xfId="9881"/>
    <cellStyle name="Comma 8 11" xfId="9882"/>
    <cellStyle name="Comma 8 12" xfId="9883"/>
    <cellStyle name="Comma 8 13" xfId="9884"/>
    <cellStyle name="Comma 8 14" xfId="9885"/>
    <cellStyle name="Comma 8 15" xfId="9886"/>
    <cellStyle name="Comma 8 16" xfId="9887"/>
    <cellStyle name="Comma 8 17" xfId="9888"/>
    <cellStyle name="Comma 8 18" xfId="9889"/>
    <cellStyle name="Comma 8 2" xfId="82"/>
    <cellStyle name="Comma 8 2 2" xfId="9890"/>
    <cellStyle name="Comma 8 2 2 2" xfId="9891"/>
    <cellStyle name="Comma 8 2 3" xfId="9892"/>
    <cellStyle name="Comma 8 2 3 2" xfId="9893"/>
    <cellStyle name="Comma 8 2 3 3" xfId="9894"/>
    <cellStyle name="Comma 8 2 4" xfId="9895"/>
    <cellStyle name="Comma 8 2 4 2" xfId="9896"/>
    <cellStyle name="Comma 8 2 5" xfId="9897"/>
    <cellStyle name="Comma 8 3" xfId="9898"/>
    <cellStyle name="Comma 8 3 2" xfId="9899"/>
    <cellStyle name="Comma 8 3 2 2" xfId="9900"/>
    <cellStyle name="Comma 8 3 2 3" xfId="9901"/>
    <cellStyle name="Comma 8 3 3" xfId="9902"/>
    <cellStyle name="Comma 8 3 4" xfId="9903"/>
    <cellStyle name="Comma 8 4" xfId="9904"/>
    <cellStyle name="Comma 8 4 2" xfId="9905"/>
    <cellStyle name="Comma 8 4 2 2" xfId="9906"/>
    <cellStyle name="Comma 8 4 3" xfId="9907"/>
    <cellStyle name="Comma 8 4 3 2" xfId="9908"/>
    <cellStyle name="Comma 8 4 3 3" xfId="9909"/>
    <cellStyle name="Comma 8 4 4" xfId="9910"/>
    <cellStyle name="Comma 8 4 5" xfId="9911"/>
    <cellStyle name="Comma 8 4 6" xfId="9912"/>
    <cellStyle name="Comma 8 5" xfId="9913"/>
    <cellStyle name="Comma 8 5 2" xfId="9914"/>
    <cellStyle name="Comma 8 6" xfId="9915"/>
    <cellStyle name="Comma 8 7" xfId="9916"/>
    <cellStyle name="Comma 8 8" xfId="9917"/>
    <cellStyle name="Comma 8 9" xfId="9918"/>
    <cellStyle name="Comma 80" xfId="9919"/>
    <cellStyle name="Comma 80 2" xfId="9920"/>
    <cellStyle name="Comma 80 3" xfId="9921"/>
    <cellStyle name="Comma 81" xfId="9922"/>
    <cellStyle name="Comma 81 2" xfId="9923"/>
    <cellStyle name="Comma 81 3" xfId="9924"/>
    <cellStyle name="Comma 82" xfId="9925"/>
    <cellStyle name="Comma 82 2" xfId="9926"/>
    <cellStyle name="Comma 82 3" xfId="9927"/>
    <cellStyle name="Comma 83" xfId="9928"/>
    <cellStyle name="Comma 83 2" xfId="9929"/>
    <cellStyle name="Comma 83 3" xfId="9930"/>
    <cellStyle name="Comma 84" xfId="9931"/>
    <cellStyle name="Comma 84 2" xfId="9932"/>
    <cellStyle name="Comma 84 3" xfId="9933"/>
    <cellStyle name="Comma 85" xfId="9934"/>
    <cellStyle name="Comma 85 2" xfId="9935"/>
    <cellStyle name="Comma 85 3" xfId="9936"/>
    <cellStyle name="Comma 86" xfId="9937"/>
    <cellStyle name="Comma 86 2" xfId="9938"/>
    <cellStyle name="Comma 86 3" xfId="9939"/>
    <cellStyle name="Comma 87" xfId="9940"/>
    <cellStyle name="Comma 87 2" xfId="9941"/>
    <cellStyle name="Comma 87 3" xfId="9942"/>
    <cellStyle name="Comma 88" xfId="9943"/>
    <cellStyle name="Comma 88 2" xfId="9944"/>
    <cellStyle name="Comma 88 3" xfId="9945"/>
    <cellStyle name="Comma 89" xfId="9946"/>
    <cellStyle name="Comma 89 2" xfId="9947"/>
    <cellStyle name="Comma 89 3" xfId="9948"/>
    <cellStyle name="Comma 9" xfId="83"/>
    <cellStyle name="Comma 9 10" xfId="9949"/>
    <cellStyle name="Comma 9 11" xfId="9950"/>
    <cellStyle name="Comma 9 12" xfId="9951"/>
    <cellStyle name="Comma 9 2" xfId="9952"/>
    <cellStyle name="Comma 9 2 2" xfId="9953"/>
    <cellStyle name="Comma 9 2 2 2" xfId="9954"/>
    <cellStyle name="Comma 9 2 3" xfId="9955"/>
    <cellStyle name="Comma 9 2 4" xfId="9956"/>
    <cellStyle name="Comma 9 3" xfId="9957"/>
    <cellStyle name="Comma 9 3 2" xfId="9958"/>
    <cellStyle name="Comma 9 3 3" xfId="9959"/>
    <cellStyle name="Comma 9 4" xfId="9960"/>
    <cellStyle name="Comma 9 4 2" xfId="9961"/>
    <cellStyle name="Comma 9 4 3" xfId="9962"/>
    <cellStyle name="Comma 9 5" xfId="9963"/>
    <cellStyle name="Comma 9 5 2" xfId="9964"/>
    <cellStyle name="Comma 9 6" xfId="9965"/>
    <cellStyle name="Comma 9 6 2" xfId="9966"/>
    <cellStyle name="Comma 9 7" xfId="9967"/>
    <cellStyle name="Comma 9 8" xfId="9968"/>
    <cellStyle name="Comma 9 9" xfId="9969"/>
    <cellStyle name="Comma 90" xfId="9970"/>
    <cellStyle name="Comma 90 2" xfId="9971"/>
    <cellStyle name="Comma 90 3" xfId="9972"/>
    <cellStyle name="Comma 91" xfId="9973"/>
    <cellStyle name="Comma 91 2" xfId="9974"/>
    <cellStyle name="Comma 91 3" xfId="9975"/>
    <cellStyle name="Comma 92" xfId="9976"/>
    <cellStyle name="Comma 92 2" xfId="9977"/>
    <cellStyle name="Comma 92 3" xfId="9978"/>
    <cellStyle name="Comma 93" xfId="9979"/>
    <cellStyle name="Comma 93 2" xfId="9980"/>
    <cellStyle name="Comma 93 3" xfId="9981"/>
    <cellStyle name="Comma 94" xfId="9982"/>
    <cellStyle name="Comma 94 2" xfId="9983"/>
    <cellStyle name="Comma 94 3" xfId="9984"/>
    <cellStyle name="Comma 95" xfId="9985"/>
    <cellStyle name="Comma 95 2" xfId="9986"/>
    <cellStyle name="Comma 95 3" xfId="9987"/>
    <cellStyle name="Comma 96" xfId="9988"/>
    <cellStyle name="Comma 96 2" xfId="9989"/>
    <cellStyle name="Comma 96 3" xfId="9990"/>
    <cellStyle name="Comma 97" xfId="9991"/>
    <cellStyle name="Comma 97 2" xfId="9992"/>
    <cellStyle name="Comma 97 3" xfId="9993"/>
    <cellStyle name="Comma 97 4" xfId="9994"/>
    <cellStyle name="Comma 98" xfId="9995"/>
    <cellStyle name="Comma 98 2" xfId="9996"/>
    <cellStyle name="Comma 98 3" xfId="9997"/>
    <cellStyle name="Comma 98 4" xfId="9998"/>
    <cellStyle name="Comma 99" xfId="9999"/>
    <cellStyle name="Comma 99 2" xfId="10000"/>
    <cellStyle name="Comma 99 3" xfId="10001"/>
    <cellStyle name="Comma 99 4" xfId="10002"/>
    <cellStyle name="Comma0" xfId="84"/>
    <cellStyle name="Comma0 2" xfId="10003"/>
    <cellStyle name="Comma0 2 10" xfId="10004"/>
    <cellStyle name="Comma0 2 11" xfId="10005"/>
    <cellStyle name="Comma0 2 12" xfId="10006"/>
    <cellStyle name="Comma0 2 13" xfId="10007"/>
    <cellStyle name="Comma0 2 14" xfId="10008"/>
    <cellStyle name="Comma0 2 15" xfId="10009"/>
    <cellStyle name="Comma0 2 16" xfId="10010"/>
    <cellStyle name="Comma0 2 17" xfId="10011"/>
    <cellStyle name="Comma0 2 18" xfId="10012"/>
    <cellStyle name="Comma0 2 19" xfId="10013"/>
    <cellStyle name="Comma0 2 2" xfId="10014"/>
    <cellStyle name="Comma0 2 2 2" xfId="10015"/>
    <cellStyle name="Comma0 2 2 3" xfId="10016"/>
    <cellStyle name="Comma0 2 2 4" xfId="10017"/>
    <cellStyle name="Comma0 2 20" xfId="10018"/>
    <cellStyle name="Comma0 2 21" xfId="10019"/>
    <cellStyle name="Comma0 2 22" xfId="10020"/>
    <cellStyle name="Comma0 2 23" xfId="10021"/>
    <cellStyle name="Comma0 2 24" xfId="10022"/>
    <cellStyle name="Comma0 2 25" xfId="10023"/>
    <cellStyle name="Comma0 2 26" xfId="10024"/>
    <cellStyle name="Comma0 2 27" xfId="10025"/>
    <cellStyle name="Comma0 2 3" xfId="10026"/>
    <cellStyle name="Comma0 2 3 2" xfId="10027"/>
    <cellStyle name="Comma0 2 3 3" xfId="10028"/>
    <cellStyle name="Comma0 2 3 4" xfId="10029"/>
    <cellStyle name="Comma0 2 4" xfId="10030"/>
    <cellStyle name="Comma0 2 4 2" xfId="10031"/>
    <cellStyle name="Comma0 2 4 3" xfId="10032"/>
    <cellStyle name="Comma0 2 4 4" xfId="10033"/>
    <cellStyle name="Comma0 2 5" xfId="10034"/>
    <cellStyle name="Comma0 2 5 2" xfId="10035"/>
    <cellStyle name="Comma0 2 5 3" xfId="10036"/>
    <cellStyle name="Comma0 2 5 4" xfId="10037"/>
    <cellStyle name="Comma0 2 6" xfId="10038"/>
    <cellStyle name="Comma0 2 7" xfId="10039"/>
    <cellStyle name="Comma0 2 8" xfId="10040"/>
    <cellStyle name="Comma0 2 9" xfId="10041"/>
    <cellStyle name="Comma0 3" xfId="10042"/>
    <cellStyle name="Comma0 4" xfId="10043"/>
    <cellStyle name="Currency" xfId="33" builtinId="4"/>
    <cellStyle name="Currency [0] 2" xfId="10044"/>
    <cellStyle name="Currency [0] 3" xfId="10045"/>
    <cellStyle name="Currency [0] 4" xfId="10046"/>
    <cellStyle name="Currency [1]" xfId="85"/>
    <cellStyle name="Currency [1] 2" xfId="10047"/>
    <cellStyle name="Currency [1] 2 2" xfId="10048"/>
    <cellStyle name="Currency [1] 2 2 2" xfId="10049"/>
    <cellStyle name="Currency [1] 2 3" xfId="10050"/>
    <cellStyle name="Currency [1] 3" xfId="10051"/>
    <cellStyle name="Currency [2]" xfId="10052"/>
    <cellStyle name="Currency [2] 10" xfId="10053"/>
    <cellStyle name="Currency [2] 10 10" xfId="10054"/>
    <cellStyle name="Currency [2] 10 11" xfId="10055"/>
    <cellStyle name="Currency [2] 10 12" xfId="10056"/>
    <cellStyle name="Currency [2] 10 13" xfId="10057"/>
    <cellStyle name="Currency [2] 10 14" xfId="10058"/>
    <cellStyle name="Currency [2] 10 15" xfId="10059"/>
    <cellStyle name="Currency [2] 10 16" xfId="10060"/>
    <cellStyle name="Currency [2] 10 17" xfId="10061"/>
    <cellStyle name="Currency [2] 10 18" xfId="10062"/>
    <cellStyle name="Currency [2] 10 19" xfId="10063"/>
    <cellStyle name="Currency [2] 10 2" xfId="10064"/>
    <cellStyle name="Currency [2] 10 20" xfId="10065"/>
    <cellStyle name="Currency [2] 10 21" xfId="10066"/>
    <cellStyle name="Currency [2] 10 22" xfId="10067"/>
    <cellStyle name="Currency [2] 10 23" xfId="10068"/>
    <cellStyle name="Currency [2] 10 3" xfId="10069"/>
    <cellStyle name="Currency [2] 10 4" xfId="10070"/>
    <cellStyle name="Currency [2] 10 5" xfId="10071"/>
    <cellStyle name="Currency [2] 10 6" xfId="10072"/>
    <cellStyle name="Currency [2] 10 7" xfId="10073"/>
    <cellStyle name="Currency [2] 10 8" xfId="10074"/>
    <cellStyle name="Currency [2] 10 9" xfId="10075"/>
    <cellStyle name="Currency [2] 11" xfId="10076"/>
    <cellStyle name="Currency [2] 11 10" xfId="10077"/>
    <cellStyle name="Currency [2] 11 11" xfId="10078"/>
    <cellStyle name="Currency [2] 11 12" xfId="10079"/>
    <cellStyle name="Currency [2] 11 13" xfId="10080"/>
    <cellStyle name="Currency [2] 11 14" xfId="10081"/>
    <cellStyle name="Currency [2] 11 15" xfId="10082"/>
    <cellStyle name="Currency [2] 11 16" xfId="10083"/>
    <cellStyle name="Currency [2] 11 17" xfId="10084"/>
    <cellStyle name="Currency [2] 11 18" xfId="10085"/>
    <cellStyle name="Currency [2] 11 19" xfId="10086"/>
    <cellStyle name="Currency [2] 11 2" xfId="10087"/>
    <cellStyle name="Currency [2] 11 20" xfId="10088"/>
    <cellStyle name="Currency [2] 11 21" xfId="10089"/>
    <cellStyle name="Currency [2] 11 22" xfId="10090"/>
    <cellStyle name="Currency [2] 11 23" xfId="10091"/>
    <cellStyle name="Currency [2] 11 3" xfId="10092"/>
    <cellStyle name="Currency [2] 11 4" xfId="10093"/>
    <cellStyle name="Currency [2] 11 5" xfId="10094"/>
    <cellStyle name="Currency [2] 11 6" xfId="10095"/>
    <cellStyle name="Currency [2] 11 7" xfId="10096"/>
    <cellStyle name="Currency [2] 11 8" xfId="10097"/>
    <cellStyle name="Currency [2] 11 9" xfId="10098"/>
    <cellStyle name="Currency [2] 12" xfId="10099"/>
    <cellStyle name="Currency [2] 12 2" xfId="10100"/>
    <cellStyle name="Currency [2] 12 3" xfId="10101"/>
    <cellStyle name="Currency [2] 12 4" xfId="10102"/>
    <cellStyle name="Currency [2] 13" xfId="10103"/>
    <cellStyle name="Currency [2] 14" xfId="10104"/>
    <cellStyle name="Currency [2] 15" xfId="10105"/>
    <cellStyle name="Currency [2] 16" xfId="10106"/>
    <cellStyle name="Currency [2] 2" xfId="10107"/>
    <cellStyle name="Currency [2] 2 10" xfId="10108"/>
    <cellStyle name="Currency [2] 2 11" xfId="10109"/>
    <cellStyle name="Currency [2] 2 12" xfId="10110"/>
    <cellStyle name="Currency [2] 2 13" xfId="10111"/>
    <cellStyle name="Currency [2] 2 14" xfId="10112"/>
    <cellStyle name="Currency [2] 2 15" xfId="10113"/>
    <cellStyle name="Currency [2] 2 16" xfId="10114"/>
    <cellStyle name="Currency [2] 2 17" xfId="10115"/>
    <cellStyle name="Currency [2] 2 18" xfId="10116"/>
    <cellStyle name="Currency [2] 2 19" xfId="10117"/>
    <cellStyle name="Currency [2] 2 2" xfId="10118"/>
    <cellStyle name="Currency [2] 2 2 10" xfId="10119"/>
    <cellStyle name="Currency [2] 2 2 11" xfId="10120"/>
    <cellStyle name="Currency [2] 2 2 12" xfId="10121"/>
    <cellStyle name="Currency [2] 2 2 13" xfId="10122"/>
    <cellStyle name="Currency [2] 2 2 14" xfId="10123"/>
    <cellStyle name="Currency [2] 2 2 15" xfId="10124"/>
    <cellStyle name="Currency [2] 2 2 16" xfId="10125"/>
    <cellStyle name="Currency [2] 2 2 17" xfId="10126"/>
    <cellStyle name="Currency [2] 2 2 18" xfId="10127"/>
    <cellStyle name="Currency [2] 2 2 19" xfId="10128"/>
    <cellStyle name="Currency [2] 2 2 2" xfId="10129"/>
    <cellStyle name="Currency [2] 2 2 20" xfId="10130"/>
    <cellStyle name="Currency [2] 2 2 21" xfId="10131"/>
    <cellStyle name="Currency [2] 2 2 22" xfId="10132"/>
    <cellStyle name="Currency [2] 2 2 23" xfId="10133"/>
    <cellStyle name="Currency [2] 2 2 3" xfId="10134"/>
    <cellStyle name="Currency [2] 2 2 4" xfId="10135"/>
    <cellStyle name="Currency [2] 2 2 5" xfId="10136"/>
    <cellStyle name="Currency [2] 2 2 6" xfId="10137"/>
    <cellStyle name="Currency [2] 2 2 7" xfId="10138"/>
    <cellStyle name="Currency [2] 2 2 8" xfId="10139"/>
    <cellStyle name="Currency [2] 2 2 9" xfId="10140"/>
    <cellStyle name="Currency [2] 2 20" xfId="10141"/>
    <cellStyle name="Currency [2] 2 21" xfId="10142"/>
    <cellStyle name="Currency [2] 2 22" xfId="10143"/>
    <cellStyle name="Currency [2] 2 23" xfId="10144"/>
    <cellStyle name="Currency [2] 2 24" xfId="10145"/>
    <cellStyle name="Currency [2] 2 25" xfId="10146"/>
    <cellStyle name="Currency [2] 2 26" xfId="10147"/>
    <cellStyle name="Currency [2] 2 27" xfId="10148"/>
    <cellStyle name="Currency [2] 2 3" xfId="10149"/>
    <cellStyle name="Currency [2] 2 3 10" xfId="10150"/>
    <cellStyle name="Currency [2] 2 3 11" xfId="10151"/>
    <cellStyle name="Currency [2] 2 3 12" xfId="10152"/>
    <cellStyle name="Currency [2] 2 3 13" xfId="10153"/>
    <cellStyle name="Currency [2] 2 3 14" xfId="10154"/>
    <cellStyle name="Currency [2] 2 3 15" xfId="10155"/>
    <cellStyle name="Currency [2] 2 3 16" xfId="10156"/>
    <cellStyle name="Currency [2] 2 3 17" xfId="10157"/>
    <cellStyle name="Currency [2] 2 3 18" xfId="10158"/>
    <cellStyle name="Currency [2] 2 3 19" xfId="10159"/>
    <cellStyle name="Currency [2] 2 3 2" xfId="10160"/>
    <cellStyle name="Currency [2] 2 3 20" xfId="10161"/>
    <cellStyle name="Currency [2] 2 3 21" xfId="10162"/>
    <cellStyle name="Currency [2] 2 3 22" xfId="10163"/>
    <cellStyle name="Currency [2] 2 3 23" xfId="10164"/>
    <cellStyle name="Currency [2] 2 3 3" xfId="10165"/>
    <cellStyle name="Currency [2] 2 3 4" xfId="10166"/>
    <cellStyle name="Currency [2] 2 3 5" xfId="10167"/>
    <cellStyle name="Currency [2] 2 3 6" xfId="10168"/>
    <cellStyle name="Currency [2] 2 3 7" xfId="10169"/>
    <cellStyle name="Currency [2] 2 3 8" xfId="10170"/>
    <cellStyle name="Currency [2] 2 3 9" xfId="10171"/>
    <cellStyle name="Currency [2] 2 4" xfId="10172"/>
    <cellStyle name="Currency [2] 2 4 10" xfId="10173"/>
    <cellStyle name="Currency [2] 2 4 11" xfId="10174"/>
    <cellStyle name="Currency [2] 2 4 12" xfId="10175"/>
    <cellStyle name="Currency [2] 2 4 13" xfId="10176"/>
    <cellStyle name="Currency [2] 2 4 14" xfId="10177"/>
    <cellStyle name="Currency [2] 2 4 15" xfId="10178"/>
    <cellStyle name="Currency [2] 2 4 16" xfId="10179"/>
    <cellStyle name="Currency [2] 2 4 17" xfId="10180"/>
    <cellStyle name="Currency [2] 2 4 18" xfId="10181"/>
    <cellStyle name="Currency [2] 2 4 19" xfId="10182"/>
    <cellStyle name="Currency [2] 2 4 2" xfId="10183"/>
    <cellStyle name="Currency [2] 2 4 20" xfId="10184"/>
    <cellStyle name="Currency [2] 2 4 21" xfId="10185"/>
    <cellStyle name="Currency [2] 2 4 22" xfId="10186"/>
    <cellStyle name="Currency [2] 2 4 23" xfId="10187"/>
    <cellStyle name="Currency [2] 2 4 3" xfId="10188"/>
    <cellStyle name="Currency [2] 2 4 4" xfId="10189"/>
    <cellStyle name="Currency [2] 2 4 5" xfId="10190"/>
    <cellStyle name="Currency [2] 2 4 6" xfId="10191"/>
    <cellStyle name="Currency [2] 2 4 7" xfId="10192"/>
    <cellStyle name="Currency [2] 2 4 8" xfId="10193"/>
    <cellStyle name="Currency [2] 2 4 9" xfId="10194"/>
    <cellStyle name="Currency [2] 2 5" xfId="10195"/>
    <cellStyle name="Currency [2] 2 5 10" xfId="10196"/>
    <cellStyle name="Currency [2] 2 5 11" xfId="10197"/>
    <cellStyle name="Currency [2] 2 5 12" xfId="10198"/>
    <cellStyle name="Currency [2] 2 5 13" xfId="10199"/>
    <cellStyle name="Currency [2] 2 5 14" xfId="10200"/>
    <cellStyle name="Currency [2] 2 5 15" xfId="10201"/>
    <cellStyle name="Currency [2] 2 5 16" xfId="10202"/>
    <cellStyle name="Currency [2] 2 5 17" xfId="10203"/>
    <cellStyle name="Currency [2] 2 5 18" xfId="10204"/>
    <cellStyle name="Currency [2] 2 5 19" xfId="10205"/>
    <cellStyle name="Currency [2] 2 5 2" xfId="10206"/>
    <cellStyle name="Currency [2] 2 5 20" xfId="10207"/>
    <cellStyle name="Currency [2] 2 5 21" xfId="10208"/>
    <cellStyle name="Currency [2] 2 5 22" xfId="10209"/>
    <cellStyle name="Currency [2] 2 5 23" xfId="10210"/>
    <cellStyle name="Currency [2] 2 5 3" xfId="10211"/>
    <cellStyle name="Currency [2] 2 5 4" xfId="10212"/>
    <cellStyle name="Currency [2] 2 5 5" xfId="10213"/>
    <cellStyle name="Currency [2] 2 5 6" xfId="10214"/>
    <cellStyle name="Currency [2] 2 5 7" xfId="10215"/>
    <cellStyle name="Currency [2] 2 5 8" xfId="10216"/>
    <cellStyle name="Currency [2] 2 5 9" xfId="10217"/>
    <cellStyle name="Currency [2] 2 6" xfId="10218"/>
    <cellStyle name="Currency [2] 2 7" xfId="10219"/>
    <cellStyle name="Currency [2] 2 8" xfId="10220"/>
    <cellStyle name="Currency [2] 2 9" xfId="10221"/>
    <cellStyle name="Currency [2] 3" xfId="10222"/>
    <cellStyle name="Currency [2] 3 10" xfId="10223"/>
    <cellStyle name="Currency [2] 3 11" xfId="10224"/>
    <cellStyle name="Currency [2] 3 12" xfId="10225"/>
    <cellStyle name="Currency [2] 3 13" xfId="10226"/>
    <cellStyle name="Currency [2] 3 14" xfId="10227"/>
    <cellStyle name="Currency [2] 3 15" xfId="10228"/>
    <cellStyle name="Currency [2] 3 16" xfId="10229"/>
    <cellStyle name="Currency [2] 3 17" xfId="10230"/>
    <cellStyle name="Currency [2] 3 18" xfId="10231"/>
    <cellStyle name="Currency [2] 3 19" xfId="10232"/>
    <cellStyle name="Currency [2] 3 2" xfId="10233"/>
    <cellStyle name="Currency [2] 3 20" xfId="10234"/>
    <cellStyle name="Currency [2] 3 21" xfId="10235"/>
    <cellStyle name="Currency [2] 3 22" xfId="10236"/>
    <cellStyle name="Currency [2] 3 23" xfId="10237"/>
    <cellStyle name="Currency [2] 3 3" xfId="10238"/>
    <cellStyle name="Currency [2] 3 4" xfId="10239"/>
    <cellStyle name="Currency [2] 3 5" xfId="10240"/>
    <cellStyle name="Currency [2] 3 6" xfId="10241"/>
    <cellStyle name="Currency [2] 3 7" xfId="10242"/>
    <cellStyle name="Currency [2] 3 8" xfId="10243"/>
    <cellStyle name="Currency [2] 3 9" xfId="10244"/>
    <cellStyle name="Currency [2] 4" xfId="10245"/>
    <cellStyle name="Currency [2] 4 10" xfId="10246"/>
    <cellStyle name="Currency [2] 4 11" xfId="10247"/>
    <cellStyle name="Currency [2] 4 12" xfId="10248"/>
    <cellStyle name="Currency [2] 4 13" xfId="10249"/>
    <cellStyle name="Currency [2] 4 14" xfId="10250"/>
    <cellStyle name="Currency [2] 4 15" xfId="10251"/>
    <cellStyle name="Currency [2] 4 16" xfId="10252"/>
    <cellStyle name="Currency [2] 4 17" xfId="10253"/>
    <cellStyle name="Currency [2] 4 18" xfId="10254"/>
    <cellStyle name="Currency [2] 4 19" xfId="10255"/>
    <cellStyle name="Currency [2] 4 2" xfId="10256"/>
    <cellStyle name="Currency [2] 4 20" xfId="10257"/>
    <cellStyle name="Currency [2] 4 21" xfId="10258"/>
    <cellStyle name="Currency [2] 4 22" xfId="10259"/>
    <cellStyle name="Currency [2] 4 23" xfId="10260"/>
    <cellStyle name="Currency [2] 4 3" xfId="10261"/>
    <cellStyle name="Currency [2] 4 4" xfId="10262"/>
    <cellStyle name="Currency [2] 4 5" xfId="10263"/>
    <cellStyle name="Currency [2] 4 6" xfId="10264"/>
    <cellStyle name="Currency [2] 4 7" xfId="10265"/>
    <cellStyle name="Currency [2] 4 8" xfId="10266"/>
    <cellStyle name="Currency [2] 4 9" xfId="10267"/>
    <cellStyle name="Currency [2] 5" xfId="10268"/>
    <cellStyle name="Currency [2] 5 10" xfId="10269"/>
    <cellStyle name="Currency [2] 5 11" xfId="10270"/>
    <cellStyle name="Currency [2] 5 12" xfId="10271"/>
    <cellStyle name="Currency [2] 5 13" xfId="10272"/>
    <cellStyle name="Currency [2] 5 14" xfId="10273"/>
    <cellStyle name="Currency [2] 5 15" xfId="10274"/>
    <cellStyle name="Currency [2] 5 16" xfId="10275"/>
    <cellStyle name="Currency [2] 5 17" xfId="10276"/>
    <cellStyle name="Currency [2] 5 18" xfId="10277"/>
    <cellStyle name="Currency [2] 5 19" xfId="10278"/>
    <cellStyle name="Currency [2] 5 2" xfId="10279"/>
    <cellStyle name="Currency [2] 5 20" xfId="10280"/>
    <cellStyle name="Currency [2] 5 21" xfId="10281"/>
    <cellStyle name="Currency [2] 5 22" xfId="10282"/>
    <cellStyle name="Currency [2] 5 23" xfId="10283"/>
    <cellStyle name="Currency [2] 5 3" xfId="10284"/>
    <cellStyle name="Currency [2] 5 4" xfId="10285"/>
    <cellStyle name="Currency [2] 5 5" xfId="10286"/>
    <cellStyle name="Currency [2] 5 6" xfId="10287"/>
    <cellStyle name="Currency [2] 5 7" xfId="10288"/>
    <cellStyle name="Currency [2] 5 8" xfId="10289"/>
    <cellStyle name="Currency [2] 5 9" xfId="10290"/>
    <cellStyle name="Currency [2] 6" xfId="10291"/>
    <cellStyle name="Currency [2] 6 10" xfId="10292"/>
    <cellStyle name="Currency [2] 6 11" xfId="10293"/>
    <cellStyle name="Currency [2] 6 12" xfId="10294"/>
    <cellStyle name="Currency [2] 6 13" xfId="10295"/>
    <cellStyle name="Currency [2] 6 14" xfId="10296"/>
    <cellStyle name="Currency [2] 6 15" xfId="10297"/>
    <cellStyle name="Currency [2] 6 16" xfId="10298"/>
    <cellStyle name="Currency [2] 6 17" xfId="10299"/>
    <cellStyle name="Currency [2] 6 18" xfId="10300"/>
    <cellStyle name="Currency [2] 6 19" xfId="10301"/>
    <cellStyle name="Currency [2] 6 2" xfId="10302"/>
    <cellStyle name="Currency [2] 6 20" xfId="10303"/>
    <cellStyle name="Currency [2] 6 21" xfId="10304"/>
    <cellStyle name="Currency [2] 6 22" xfId="10305"/>
    <cellStyle name="Currency [2] 6 23" xfId="10306"/>
    <cellStyle name="Currency [2] 6 3" xfId="10307"/>
    <cellStyle name="Currency [2] 6 4" xfId="10308"/>
    <cellStyle name="Currency [2] 6 5" xfId="10309"/>
    <cellStyle name="Currency [2] 6 6" xfId="10310"/>
    <cellStyle name="Currency [2] 6 7" xfId="10311"/>
    <cellStyle name="Currency [2] 6 8" xfId="10312"/>
    <cellStyle name="Currency [2] 6 9" xfId="10313"/>
    <cellStyle name="Currency [2] 7" xfId="10314"/>
    <cellStyle name="Currency [2] 7 10" xfId="10315"/>
    <cellStyle name="Currency [2] 7 11" xfId="10316"/>
    <cellStyle name="Currency [2] 7 12" xfId="10317"/>
    <cellStyle name="Currency [2] 7 13" xfId="10318"/>
    <cellStyle name="Currency [2] 7 14" xfId="10319"/>
    <cellStyle name="Currency [2] 7 15" xfId="10320"/>
    <cellStyle name="Currency [2] 7 16" xfId="10321"/>
    <cellStyle name="Currency [2] 7 17" xfId="10322"/>
    <cellStyle name="Currency [2] 7 18" xfId="10323"/>
    <cellStyle name="Currency [2] 7 19" xfId="10324"/>
    <cellStyle name="Currency [2] 7 2" xfId="10325"/>
    <cellStyle name="Currency [2] 7 20" xfId="10326"/>
    <cellStyle name="Currency [2] 7 21" xfId="10327"/>
    <cellStyle name="Currency [2] 7 22" xfId="10328"/>
    <cellStyle name="Currency [2] 7 23" xfId="10329"/>
    <cellStyle name="Currency [2] 7 3" xfId="10330"/>
    <cellStyle name="Currency [2] 7 4" xfId="10331"/>
    <cellStyle name="Currency [2] 7 5" xfId="10332"/>
    <cellStyle name="Currency [2] 7 6" xfId="10333"/>
    <cellStyle name="Currency [2] 7 7" xfId="10334"/>
    <cellStyle name="Currency [2] 7 8" xfId="10335"/>
    <cellStyle name="Currency [2] 7 9" xfId="10336"/>
    <cellStyle name="Currency [2] 8" xfId="10337"/>
    <cellStyle name="Currency [2] 8 10" xfId="10338"/>
    <cellStyle name="Currency [2] 8 11" xfId="10339"/>
    <cellStyle name="Currency [2] 8 12" xfId="10340"/>
    <cellStyle name="Currency [2] 8 13" xfId="10341"/>
    <cellStyle name="Currency [2] 8 14" xfId="10342"/>
    <cellStyle name="Currency [2] 8 15" xfId="10343"/>
    <cellStyle name="Currency [2] 8 16" xfId="10344"/>
    <cellStyle name="Currency [2] 8 17" xfId="10345"/>
    <cellStyle name="Currency [2] 8 18" xfId="10346"/>
    <cellStyle name="Currency [2] 8 19" xfId="10347"/>
    <cellStyle name="Currency [2] 8 2" xfId="10348"/>
    <cellStyle name="Currency [2] 8 20" xfId="10349"/>
    <cellStyle name="Currency [2] 8 21" xfId="10350"/>
    <cellStyle name="Currency [2] 8 22" xfId="10351"/>
    <cellStyle name="Currency [2] 8 23" xfId="10352"/>
    <cellStyle name="Currency [2] 8 3" xfId="10353"/>
    <cellStyle name="Currency [2] 8 4" xfId="10354"/>
    <cellStyle name="Currency [2] 8 5" xfId="10355"/>
    <cellStyle name="Currency [2] 8 6" xfId="10356"/>
    <cellStyle name="Currency [2] 8 7" xfId="10357"/>
    <cellStyle name="Currency [2] 8 8" xfId="10358"/>
    <cellStyle name="Currency [2] 8 9" xfId="10359"/>
    <cellStyle name="Currency [2] 9" xfId="10360"/>
    <cellStyle name="Currency [2] 9 10" xfId="10361"/>
    <cellStyle name="Currency [2] 9 11" xfId="10362"/>
    <cellStyle name="Currency [2] 9 12" xfId="10363"/>
    <cellStyle name="Currency [2] 9 13" xfId="10364"/>
    <cellStyle name="Currency [2] 9 14" xfId="10365"/>
    <cellStyle name="Currency [2] 9 15" xfId="10366"/>
    <cellStyle name="Currency [2] 9 16" xfId="10367"/>
    <cellStyle name="Currency [2] 9 17" xfId="10368"/>
    <cellStyle name="Currency [2] 9 18" xfId="10369"/>
    <cellStyle name="Currency [2] 9 19" xfId="10370"/>
    <cellStyle name="Currency [2] 9 2" xfId="10371"/>
    <cellStyle name="Currency [2] 9 20" xfId="10372"/>
    <cellStyle name="Currency [2] 9 21" xfId="10373"/>
    <cellStyle name="Currency [2] 9 22" xfId="10374"/>
    <cellStyle name="Currency [2] 9 23" xfId="10375"/>
    <cellStyle name="Currency [2] 9 3" xfId="10376"/>
    <cellStyle name="Currency [2] 9 4" xfId="10377"/>
    <cellStyle name="Currency [2] 9 5" xfId="10378"/>
    <cellStyle name="Currency [2] 9 6" xfId="10379"/>
    <cellStyle name="Currency [2] 9 7" xfId="10380"/>
    <cellStyle name="Currency [2] 9 8" xfId="10381"/>
    <cellStyle name="Currency [2] 9 9" xfId="10382"/>
    <cellStyle name="Currency [5]" xfId="10383"/>
    <cellStyle name="Currency [5] 10" xfId="10384"/>
    <cellStyle name="Currency [5] 10 10" xfId="10385"/>
    <cellStyle name="Currency [5] 10 11" xfId="10386"/>
    <cellStyle name="Currency [5] 10 12" xfId="10387"/>
    <cellStyle name="Currency [5] 10 13" xfId="10388"/>
    <cellStyle name="Currency [5] 10 14" xfId="10389"/>
    <cellStyle name="Currency [5] 10 15" xfId="10390"/>
    <cellStyle name="Currency [5] 10 16" xfId="10391"/>
    <cellStyle name="Currency [5] 10 17" xfId="10392"/>
    <cellStyle name="Currency [5] 10 18" xfId="10393"/>
    <cellStyle name="Currency [5] 10 19" xfId="10394"/>
    <cellStyle name="Currency [5] 10 2" xfId="10395"/>
    <cellStyle name="Currency [5] 10 20" xfId="10396"/>
    <cellStyle name="Currency [5] 10 21" xfId="10397"/>
    <cellStyle name="Currency [5] 10 22" xfId="10398"/>
    <cellStyle name="Currency [5] 10 23" xfId="10399"/>
    <cellStyle name="Currency [5] 10 3" xfId="10400"/>
    <cellStyle name="Currency [5] 10 4" xfId="10401"/>
    <cellStyle name="Currency [5] 10 5" xfId="10402"/>
    <cellStyle name="Currency [5] 10 6" xfId="10403"/>
    <cellStyle name="Currency [5] 10 7" xfId="10404"/>
    <cellStyle name="Currency [5] 10 8" xfId="10405"/>
    <cellStyle name="Currency [5] 10 9" xfId="10406"/>
    <cellStyle name="Currency [5] 11" xfId="10407"/>
    <cellStyle name="Currency [5] 11 10" xfId="10408"/>
    <cellStyle name="Currency [5] 11 11" xfId="10409"/>
    <cellStyle name="Currency [5] 11 12" xfId="10410"/>
    <cellStyle name="Currency [5] 11 13" xfId="10411"/>
    <cellStyle name="Currency [5] 11 14" xfId="10412"/>
    <cellStyle name="Currency [5] 11 15" xfId="10413"/>
    <cellStyle name="Currency [5] 11 16" xfId="10414"/>
    <cellStyle name="Currency [5] 11 17" xfId="10415"/>
    <cellStyle name="Currency [5] 11 18" xfId="10416"/>
    <cellStyle name="Currency [5] 11 19" xfId="10417"/>
    <cellStyle name="Currency [5] 11 2" xfId="10418"/>
    <cellStyle name="Currency [5] 11 20" xfId="10419"/>
    <cellStyle name="Currency [5] 11 21" xfId="10420"/>
    <cellStyle name="Currency [5] 11 22" xfId="10421"/>
    <cellStyle name="Currency [5] 11 23" xfId="10422"/>
    <cellStyle name="Currency [5] 11 3" xfId="10423"/>
    <cellStyle name="Currency [5] 11 4" xfId="10424"/>
    <cellStyle name="Currency [5] 11 5" xfId="10425"/>
    <cellStyle name="Currency [5] 11 6" xfId="10426"/>
    <cellStyle name="Currency [5] 11 7" xfId="10427"/>
    <cellStyle name="Currency [5] 11 8" xfId="10428"/>
    <cellStyle name="Currency [5] 11 9" xfId="10429"/>
    <cellStyle name="Currency [5] 12" xfId="10430"/>
    <cellStyle name="Currency [5] 12 2" xfId="10431"/>
    <cellStyle name="Currency [5] 12 3" xfId="10432"/>
    <cellStyle name="Currency [5] 12 4" xfId="10433"/>
    <cellStyle name="Currency [5] 13" xfId="10434"/>
    <cellStyle name="Currency [5] 14" xfId="10435"/>
    <cellStyle name="Currency [5] 15" xfId="10436"/>
    <cellStyle name="Currency [5] 16" xfId="10437"/>
    <cellStyle name="Currency [5] 2" xfId="10438"/>
    <cellStyle name="Currency [5] 2 10" xfId="10439"/>
    <cellStyle name="Currency [5] 2 11" xfId="10440"/>
    <cellStyle name="Currency [5] 2 12" xfId="10441"/>
    <cellStyle name="Currency [5] 2 13" xfId="10442"/>
    <cellStyle name="Currency [5] 2 14" xfId="10443"/>
    <cellStyle name="Currency [5] 2 15" xfId="10444"/>
    <cellStyle name="Currency [5] 2 16" xfId="10445"/>
    <cellStyle name="Currency [5] 2 17" xfId="10446"/>
    <cellStyle name="Currency [5] 2 18" xfId="10447"/>
    <cellStyle name="Currency [5] 2 19" xfId="10448"/>
    <cellStyle name="Currency [5] 2 2" xfId="10449"/>
    <cellStyle name="Currency [5] 2 2 10" xfId="10450"/>
    <cellStyle name="Currency [5] 2 2 11" xfId="10451"/>
    <cellStyle name="Currency [5] 2 2 12" xfId="10452"/>
    <cellStyle name="Currency [5] 2 2 13" xfId="10453"/>
    <cellStyle name="Currency [5] 2 2 14" xfId="10454"/>
    <cellStyle name="Currency [5] 2 2 15" xfId="10455"/>
    <cellStyle name="Currency [5] 2 2 16" xfId="10456"/>
    <cellStyle name="Currency [5] 2 2 17" xfId="10457"/>
    <cellStyle name="Currency [5] 2 2 18" xfId="10458"/>
    <cellStyle name="Currency [5] 2 2 19" xfId="10459"/>
    <cellStyle name="Currency [5] 2 2 2" xfId="10460"/>
    <cellStyle name="Currency [5] 2 2 20" xfId="10461"/>
    <cellStyle name="Currency [5] 2 2 21" xfId="10462"/>
    <cellStyle name="Currency [5] 2 2 22" xfId="10463"/>
    <cellStyle name="Currency [5] 2 2 23" xfId="10464"/>
    <cellStyle name="Currency [5] 2 2 3" xfId="10465"/>
    <cellStyle name="Currency [5] 2 2 4" xfId="10466"/>
    <cellStyle name="Currency [5] 2 2 5" xfId="10467"/>
    <cellStyle name="Currency [5] 2 2 6" xfId="10468"/>
    <cellStyle name="Currency [5] 2 2 7" xfId="10469"/>
    <cellStyle name="Currency [5] 2 2 8" xfId="10470"/>
    <cellStyle name="Currency [5] 2 2 9" xfId="10471"/>
    <cellStyle name="Currency [5] 2 20" xfId="10472"/>
    <cellStyle name="Currency [5] 2 21" xfId="10473"/>
    <cellStyle name="Currency [5] 2 22" xfId="10474"/>
    <cellStyle name="Currency [5] 2 23" xfId="10475"/>
    <cellStyle name="Currency [5] 2 24" xfId="10476"/>
    <cellStyle name="Currency [5] 2 25" xfId="10477"/>
    <cellStyle name="Currency [5] 2 26" xfId="10478"/>
    <cellStyle name="Currency [5] 2 27" xfId="10479"/>
    <cellStyle name="Currency [5] 2 3" xfId="10480"/>
    <cellStyle name="Currency [5] 2 3 10" xfId="10481"/>
    <cellStyle name="Currency [5] 2 3 11" xfId="10482"/>
    <cellStyle name="Currency [5] 2 3 12" xfId="10483"/>
    <cellStyle name="Currency [5] 2 3 13" xfId="10484"/>
    <cellStyle name="Currency [5] 2 3 14" xfId="10485"/>
    <cellStyle name="Currency [5] 2 3 15" xfId="10486"/>
    <cellStyle name="Currency [5] 2 3 16" xfId="10487"/>
    <cellStyle name="Currency [5] 2 3 17" xfId="10488"/>
    <cellStyle name="Currency [5] 2 3 18" xfId="10489"/>
    <cellStyle name="Currency [5] 2 3 19" xfId="10490"/>
    <cellStyle name="Currency [5] 2 3 2" xfId="10491"/>
    <cellStyle name="Currency [5] 2 3 20" xfId="10492"/>
    <cellStyle name="Currency [5] 2 3 21" xfId="10493"/>
    <cellStyle name="Currency [5] 2 3 22" xfId="10494"/>
    <cellStyle name="Currency [5] 2 3 23" xfId="10495"/>
    <cellStyle name="Currency [5] 2 3 3" xfId="10496"/>
    <cellStyle name="Currency [5] 2 3 4" xfId="10497"/>
    <cellStyle name="Currency [5] 2 3 5" xfId="10498"/>
    <cellStyle name="Currency [5] 2 3 6" xfId="10499"/>
    <cellStyle name="Currency [5] 2 3 7" xfId="10500"/>
    <cellStyle name="Currency [5] 2 3 8" xfId="10501"/>
    <cellStyle name="Currency [5] 2 3 9" xfId="10502"/>
    <cellStyle name="Currency [5] 2 4" xfId="10503"/>
    <cellStyle name="Currency [5] 2 4 10" xfId="10504"/>
    <cellStyle name="Currency [5] 2 4 11" xfId="10505"/>
    <cellStyle name="Currency [5] 2 4 12" xfId="10506"/>
    <cellStyle name="Currency [5] 2 4 13" xfId="10507"/>
    <cellStyle name="Currency [5] 2 4 14" xfId="10508"/>
    <cellStyle name="Currency [5] 2 4 15" xfId="10509"/>
    <cellStyle name="Currency [5] 2 4 16" xfId="10510"/>
    <cellStyle name="Currency [5] 2 4 17" xfId="10511"/>
    <cellStyle name="Currency [5] 2 4 18" xfId="10512"/>
    <cellStyle name="Currency [5] 2 4 19" xfId="10513"/>
    <cellStyle name="Currency [5] 2 4 2" xfId="10514"/>
    <cellStyle name="Currency [5] 2 4 20" xfId="10515"/>
    <cellStyle name="Currency [5] 2 4 21" xfId="10516"/>
    <cellStyle name="Currency [5] 2 4 22" xfId="10517"/>
    <cellStyle name="Currency [5] 2 4 23" xfId="10518"/>
    <cellStyle name="Currency [5] 2 4 3" xfId="10519"/>
    <cellStyle name="Currency [5] 2 4 4" xfId="10520"/>
    <cellStyle name="Currency [5] 2 4 5" xfId="10521"/>
    <cellStyle name="Currency [5] 2 4 6" xfId="10522"/>
    <cellStyle name="Currency [5] 2 4 7" xfId="10523"/>
    <cellStyle name="Currency [5] 2 4 8" xfId="10524"/>
    <cellStyle name="Currency [5] 2 4 9" xfId="10525"/>
    <cellStyle name="Currency [5] 2 5" xfId="10526"/>
    <cellStyle name="Currency [5] 2 5 10" xfId="10527"/>
    <cellStyle name="Currency [5] 2 5 11" xfId="10528"/>
    <cellStyle name="Currency [5] 2 5 12" xfId="10529"/>
    <cellStyle name="Currency [5] 2 5 13" xfId="10530"/>
    <cellStyle name="Currency [5] 2 5 14" xfId="10531"/>
    <cellStyle name="Currency [5] 2 5 15" xfId="10532"/>
    <cellStyle name="Currency [5] 2 5 16" xfId="10533"/>
    <cellStyle name="Currency [5] 2 5 17" xfId="10534"/>
    <cellStyle name="Currency [5] 2 5 18" xfId="10535"/>
    <cellStyle name="Currency [5] 2 5 19" xfId="10536"/>
    <cellStyle name="Currency [5] 2 5 2" xfId="10537"/>
    <cellStyle name="Currency [5] 2 5 20" xfId="10538"/>
    <cellStyle name="Currency [5] 2 5 21" xfId="10539"/>
    <cellStyle name="Currency [5] 2 5 22" xfId="10540"/>
    <cellStyle name="Currency [5] 2 5 23" xfId="10541"/>
    <cellStyle name="Currency [5] 2 5 3" xfId="10542"/>
    <cellStyle name="Currency [5] 2 5 4" xfId="10543"/>
    <cellStyle name="Currency [5] 2 5 5" xfId="10544"/>
    <cellStyle name="Currency [5] 2 5 6" xfId="10545"/>
    <cellStyle name="Currency [5] 2 5 7" xfId="10546"/>
    <cellStyle name="Currency [5] 2 5 8" xfId="10547"/>
    <cellStyle name="Currency [5] 2 5 9" xfId="10548"/>
    <cellStyle name="Currency [5] 2 6" xfId="10549"/>
    <cellStyle name="Currency [5] 2 7" xfId="10550"/>
    <cellStyle name="Currency [5] 2 8" xfId="10551"/>
    <cellStyle name="Currency [5] 2 9" xfId="10552"/>
    <cellStyle name="Currency [5] 3" xfId="10553"/>
    <cellStyle name="Currency [5] 3 10" xfId="10554"/>
    <cellStyle name="Currency [5] 3 11" xfId="10555"/>
    <cellStyle name="Currency [5] 3 12" xfId="10556"/>
    <cellStyle name="Currency [5] 3 13" xfId="10557"/>
    <cellStyle name="Currency [5] 3 14" xfId="10558"/>
    <cellStyle name="Currency [5] 3 15" xfId="10559"/>
    <cellStyle name="Currency [5] 3 16" xfId="10560"/>
    <cellStyle name="Currency [5] 3 17" xfId="10561"/>
    <cellStyle name="Currency [5] 3 18" xfId="10562"/>
    <cellStyle name="Currency [5] 3 19" xfId="10563"/>
    <cellStyle name="Currency [5] 3 2" xfId="10564"/>
    <cellStyle name="Currency [5] 3 20" xfId="10565"/>
    <cellStyle name="Currency [5] 3 21" xfId="10566"/>
    <cellStyle name="Currency [5] 3 22" xfId="10567"/>
    <cellStyle name="Currency [5] 3 23" xfId="10568"/>
    <cellStyle name="Currency [5] 3 3" xfId="10569"/>
    <cellStyle name="Currency [5] 3 4" xfId="10570"/>
    <cellStyle name="Currency [5] 3 5" xfId="10571"/>
    <cellStyle name="Currency [5] 3 6" xfId="10572"/>
    <cellStyle name="Currency [5] 3 7" xfId="10573"/>
    <cellStyle name="Currency [5] 3 8" xfId="10574"/>
    <cellStyle name="Currency [5] 3 9" xfId="10575"/>
    <cellStyle name="Currency [5] 4" xfId="10576"/>
    <cellStyle name="Currency [5] 4 10" xfId="10577"/>
    <cellStyle name="Currency [5] 4 11" xfId="10578"/>
    <cellStyle name="Currency [5] 4 12" xfId="10579"/>
    <cellStyle name="Currency [5] 4 13" xfId="10580"/>
    <cellStyle name="Currency [5] 4 14" xfId="10581"/>
    <cellStyle name="Currency [5] 4 15" xfId="10582"/>
    <cellStyle name="Currency [5] 4 16" xfId="10583"/>
    <cellStyle name="Currency [5] 4 17" xfId="10584"/>
    <cellStyle name="Currency [5] 4 18" xfId="10585"/>
    <cellStyle name="Currency [5] 4 19" xfId="10586"/>
    <cellStyle name="Currency [5] 4 2" xfId="10587"/>
    <cellStyle name="Currency [5] 4 20" xfId="10588"/>
    <cellStyle name="Currency [5] 4 21" xfId="10589"/>
    <cellStyle name="Currency [5] 4 22" xfId="10590"/>
    <cellStyle name="Currency [5] 4 23" xfId="10591"/>
    <cellStyle name="Currency [5] 4 3" xfId="10592"/>
    <cellStyle name="Currency [5] 4 4" xfId="10593"/>
    <cellStyle name="Currency [5] 4 5" xfId="10594"/>
    <cellStyle name="Currency [5] 4 6" xfId="10595"/>
    <cellStyle name="Currency [5] 4 7" xfId="10596"/>
    <cellStyle name="Currency [5] 4 8" xfId="10597"/>
    <cellStyle name="Currency [5] 4 9" xfId="10598"/>
    <cellStyle name="Currency [5] 5" xfId="10599"/>
    <cellStyle name="Currency [5] 5 10" xfId="10600"/>
    <cellStyle name="Currency [5] 5 11" xfId="10601"/>
    <cellStyle name="Currency [5] 5 12" xfId="10602"/>
    <cellStyle name="Currency [5] 5 13" xfId="10603"/>
    <cellStyle name="Currency [5] 5 14" xfId="10604"/>
    <cellStyle name="Currency [5] 5 15" xfId="10605"/>
    <cellStyle name="Currency [5] 5 16" xfId="10606"/>
    <cellStyle name="Currency [5] 5 17" xfId="10607"/>
    <cellStyle name="Currency [5] 5 18" xfId="10608"/>
    <cellStyle name="Currency [5] 5 19" xfId="10609"/>
    <cellStyle name="Currency [5] 5 2" xfId="10610"/>
    <cellStyle name="Currency [5] 5 20" xfId="10611"/>
    <cellStyle name="Currency [5] 5 21" xfId="10612"/>
    <cellStyle name="Currency [5] 5 22" xfId="10613"/>
    <cellStyle name="Currency [5] 5 23" xfId="10614"/>
    <cellStyle name="Currency [5] 5 3" xfId="10615"/>
    <cellStyle name="Currency [5] 5 4" xfId="10616"/>
    <cellStyle name="Currency [5] 5 5" xfId="10617"/>
    <cellStyle name="Currency [5] 5 6" xfId="10618"/>
    <cellStyle name="Currency [5] 5 7" xfId="10619"/>
    <cellStyle name="Currency [5] 5 8" xfId="10620"/>
    <cellStyle name="Currency [5] 5 9" xfId="10621"/>
    <cellStyle name="Currency [5] 6" xfId="10622"/>
    <cellStyle name="Currency [5] 6 10" xfId="10623"/>
    <cellStyle name="Currency [5] 6 11" xfId="10624"/>
    <cellStyle name="Currency [5] 6 12" xfId="10625"/>
    <cellStyle name="Currency [5] 6 13" xfId="10626"/>
    <cellStyle name="Currency [5] 6 14" xfId="10627"/>
    <cellStyle name="Currency [5] 6 15" xfId="10628"/>
    <cellStyle name="Currency [5] 6 16" xfId="10629"/>
    <cellStyle name="Currency [5] 6 17" xfId="10630"/>
    <cellStyle name="Currency [5] 6 18" xfId="10631"/>
    <cellStyle name="Currency [5] 6 19" xfId="10632"/>
    <cellStyle name="Currency [5] 6 2" xfId="10633"/>
    <cellStyle name="Currency [5] 6 20" xfId="10634"/>
    <cellStyle name="Currency [5] 6 21" xfId="10635"/>
    <cellStyle name="Currency [5] 6 22" xfId="10636"/>
    <cellStyle name="Currency [5] 6 23" xfId="10637"/>
    <cellStyle name="Currency [5] 6 3" xfId="10638"/>
    <cellStyle name="Currency [5] 6 4" xfId="10639"/>
    <cellStyle name="Currency [5] 6 5" xfId="10640"/>
    <cellStyle name="Currency [5] 6 6" xfId="10641"/>
    <cellStyle name="Currency [5] 6 7" xfId="10642"/>
    <cellStyle name="Currency [5] 6 8" xfId="10643"/>
    <cellStyle name="Currency [5] 6 9" xfId="10644"/>
    <cellStyle name="Currency [5] 7" xfId="10645"/>
    <cellStyle name="Currency [5] 7 10" xfId="10646"/>
    <cellStyle name="Currency [5] 7 11" xfId="10647"/>
    <cellStyle name="Currency [5] 7 12" xfId="10648"/>
    <cellStyle name="Currency [5] 7 13" xfId="10649"/>
    <cellStyle name="Currency [5] 7 14" xfId="10650"/>
    <cellStyle name="Currency [5] 7 15" xfId="10651"/>
    <cellStyle name="Currency [5] 7 16" xfId="10652"/>
    <cellStyle name="Currency [5] 7 17" xfId="10653"/>
    <cellStyle name="Currency [5] 7 18" xfId="10654"/>
    <cellStyle name="Currency [5] 7 19" xfId="10655"/>
    <cellStyle name="Currency [5] 7 2" xfId="10656"/>
    <cellStyle name="Currency [5] 7 20" xfId="10657"/>
    <cellStyle name="Currency [5] 7 21" xfId="10658"/>
    <cellStyle name="Currency [5] 7 22" xfId="10659"/>
    <cellStyle name="Currency [5] 7 23" xfId="10660"/>
    <cellStyle name="Currency [5] 7 3" xfId="10661"/>
    <cellStyle name="Currency [5] 7 4" xfId="10662"/>
    <cellStyle name="Currency [5] 7 5" xfId="10663"/>
    <cellStyle name="Currency [5] 7 6" xfId="10664"/>
    <cellStyle name="Currency [5] 7 7" xfId="10665"/>
    <cellStyle name="Currency [5] 7 8" xfId="10666"/>
    <cellStyle name="Currency [5] 7 9" xfId="10667"/>
    <cellStyle name="Currency [5] 8" xfId="10668"/>
    <cellStyle name="Currency [5] 8 10" xfId="10669"/>
    <cellStyle name="Currency [5] 8 11" xfId="10670"/>
    <cellStyle name="Currency [5] 8 12" xfId="10671"/>
    <cellStyle name="Currency [5] 8 13" xfId="10672"/>
    <cellStyle name="Currency [5] 8 14" xfId="10673"/>
    <cellStyle name="Currency [5] 8 15" xfId="10674"/>
    <cellStyle name="Currency [5] 8 16" xfId="10675"/>
    <cellStyle name="Currency [5] 8 17" xfId="10676"/>
    <cellStyle name="Currency [5] 8 18" xfId="10677"/>
    <cellStyle name="Currency [5] 8 19" xfId="10678"/>
    <cellStyle name="Currency [5] 8 2" xfId="10679"/>
    <cellStyle name="Currency [5] 8 20" xfId="10680"/>
    <cellStyle name="Currency [5] 8 21" xfId="10681"/>
    <cellStyle name="Currency [5] 8 22" xfId="10682"/>
    <cellStyle name="Currency [5] 8 23" xfId="10683"/>
    <cellStyle name="Currency [5] 8 3" xfId="10684"/>
    <cellStyle name="Currency [5] 8 4" xfId="10685"/>
    <cellStyle name="Currency [5] 8 5" xfId="10686"/>
    <cellStyle name="Currency [5] 8 6" xfId="10687"/>
    <cellStyle name="Currency [5] 8 7" xfId="10688"/>
    <cellStyle name="Currency [5] 8 8" xfId="10689"/>
    <cellStyle name="Currency [5] 8 9" xfId="10690"/>
    <cellStyle name="Currency [5] 9" xfId="10691"/>
    <cellStyle name="Currency [5] 9 10" xfId="10692"/>
    <cellStyle name="Currency [5] 9 11" xfId="10693"/>
    <cellStyle name="Currency [5] 9 12" xfId="10694"/>
    <cellStyle name="Currency [5] 9 13" xfId="10695"/>
    <cellStyle name="Currency [5] 9 14" xfId="10696"/>
    <cellStyle name="Currency [5] 9 15" xfId="10697"/>
    <cellStyle name="Currency [5] 9 16" xfId="10698"/>
    <cellStyle name="Currency [5] 9 17" xfId="10699"/>
    <cellStyle name="Currency [5] 9 18" xfId="10700"/>
    <cellStyle name="Currency [5] 9 19" xfId="10701"/>
    <cellStyle name="Currency [5] 9 2" xfId="10702"/>
    <cellStyle name="Currency [5] 9 20" xfId="10703"/>
    <cellStyle name="Currency [5] 9 21" xfId="10704"/>
    <cellStyle name="Currency [5] 9 22" xfId="10705"/>
    <cellStyle name="Currency [5] 9 23" xfId="10706"/>
    <cellStyle name="Currency [5] 9 3" xfId="10707"/>
    <cellStyle name="Currency [5] 9 4" xfId="10708"/>
    <cellStyle name="Currency [5] 9 5" xfId="10709"/>
    <cellStyle name="Currency [5] 9 6" xfId="10710"/>
    <cellStyle name="Currency [5] 9 7" xfId="10711"/>
    <cellStyle name="Currency [5] 9 8" xfId="10712"/>
    <cellStyle name="Currency [5] 9 9" xfId="10713"/>
    <cellStyle name="Currency 10" xfId="10714"/>
    <cellStyle name="Currency 10 10" xfId="10715"/>
    <cellStyle name="Currency 10 10 2" xfId="10716"/>
    <cellStyle name="Currency 10 10 2 2" xfId="10717"/>
    <cellStyle name="Currency 10 10 3" xfId="10718"/>
    <cellStyle name="Currency 10 10 3 2" xfId="10719"/>
    <cellStyle name="Currency 10 10 4" xfId="10720"/>
    <cellStyle name="Currency 10 10 4 2" xfId="10721"/>
    <cellStyle name="Currency 10 10 5" xfId="10722"/>
    <cellStyle name="Currency 10 11" xfId="10723"/>
    <cellStyle name="Currency 10 11 2" xfId="10724"/>
    <cellStyle name="Currency 10 11 2 2" xfId="10725"/>
    <cellStyle name="Currency 10 11 3" xfId="10726"/>
    <cellStyle name="Currency 10 11 3 2" xfId="10727"/>
    <cellStyle name="Currency 10 11 4" xfId="10728"/>
    <cellStyle name="Currency 10 11 4 2" xfId="10729"/>
    <cellStyle name="Currency 10 11 5" xfId="10730"/>
    <cellStyle name="Currency 10 12" xfId="10731"/>
    <cellStyle name="Currency 10 12 2" xfId="10732"/>
    <cellStyle name="Currency 10 13" xfId="10733"/>
    <cellStyle name="Currency 10 13 2" xfId="10734"/>
    <cellStyle name="Currency 10 14" xfId="10735"/>
    <cellStyle name="Currency 10 14 2" xfId="10736"/>
    <cellStyle name="Currency 10 15" xfId="10737"/>
    <cellStyle name="Currency 10 15 2" xfId="10738"/>
    <cellStyle name="Currency 10 16" xfId="10739"/>
    <cellStyle name="Currency 10 16 2" xfId="10740"/>
    <cellStyle name="Currency 10 17" xfId="10741"/>
    <cellStyle name="Currency 10 17 2" xfId="10742"/>
    <cellStyle name="Currency 10 18" xfId="10743"/>
    <cellStyle name="Currency 10 18 2" xfId="10744"/>
    <cellStyle name="Currency 10 19" xfId="10745"/>
    <cellStyle name="Currency 10 2" xfId="10746"/>
    <cellStyle name="Currency 10 2 10" xfId="10747"/>
    <cellStyle name="Currency 10 2 10 2" xfId="10748"/>
    <cellStyle name="Currency 10 2 11" xfId="10749"/>
    <cellStyle name="Currency 10 2 11 2" xfId="10750"/>
    <cellStyle name="Currency 10 2 12" xfId="10751"/>
    <cellStyle name="Currency 10 2 12 2" xfId="10752"/>
    <cellStyle name="Currency 10 2 13" xfId="10753"/>
    <cellStyle name="Currency 10 2 13 2" xfId="10754"/>
    <cellStyle name="Currency 10 2 14" xfId="10755"/>
    <cellStyle name="Currency 10 2 14 2" xfId="10756"/>
    <cellStyle name="Currency 10 2 15" xfId="10757"/>
    <cellStyle name="Currency 10 2 2" xfId="10758"/>
    <cellStyle name="Currency 10 2 2 10" xfId="10759"/>
    <cellStyle name="Currency 10 2 2 10 2" xfId="10760"/>
    <cellStyle name="Currency 10 2 2 11" xfId="10761"/>
    <cellStyle name="Currency 10 2 2 2" xfId="10762"/>
    <cellStyle name="Currency 10 2 2 2 10" xfId="10763"/>
    <cellStyle name="Currency 10 2 2 2 2" xfId="10764"/>
    <cellStyle name="Currency 10 2 2 2 2 2" xfId="10765"/>
    <cellStyle name="Currency 10 2 2 2 2 2 2" xfId="10766"/>
    <cellStyle name="Currency 10 2 2 2 2 2 2 2" xfId="10767"/>
    <cellStyle name="Currency 10 2 2 2 2 2 3" xfId="10768"/>
    <cellStyle name="Currency 10 2 2 2 2 2 3 2" xfId="10769"/>
    <cellStyle name="Currency 10 2 2 2 2 2 4" xfId="10770"/>
    <cellStyle name="Currency 10 2 2 2 2 2 4 2" xfId="10771"/>
    <cellStyle name="Currency 10 2 2 2 2 2 5" xfId="10772"/>
    <cellStyle name="Currency 10 2 2 2 2 3" xfId="10773"/>
    <cellStyle name="Currency 10 2 2 2 2 3 2" xfId="10774"/>
    <cellStyle name="Currency 10 2 2 2 2 3 2 2" xfId="10775"/>
    <cellStyle name="Currency 10 2 2 2 2 3 3" xfId="10776"/>
    <cellStyle name="Currency 10 2 2 2 2 3 3 2" xfId="10777"/>
    <cellStyle name="Currency 10 2 2 2 2 3 4" xfId="10778"/>
    <cellStyle name="Currency 10 2 2 2 2 3 4 2" xfId="10779"/>
    <cellStyle name="Currency 10 2 2 2 2 3 5" xfId="10780"/>
    <cellStyle name="Currency 10 2 2 2 2 4" xfId="10781"/>
    <cellStyle name="Currency 10 2 2 2 2 4 2" xfId="10782"/>
    <cellStyle name="Currency 10 2 2 2 2 5" xfId="10783"/>
    <cellStyle name="Currency 10 2 2 2 2 5 2" xfId="10784"/>
    <cellStyle name="Currency 10 2 2 2 2 6" xfId="10785"/>
    <cellStyle name="Currency 10 2 2 2 2 6 2" xfId="10786"/>
    <cellStyle name="Currency 10 2 2 2 2 7" xfId="10787"/>
    <cellStyle name="Currency 10 2 2 2 2 7 2" xfId="10788"/>
    <cellStyle name="Currency 10 2 2 2 2 8" xfId="10789"/>
    <cellStyle name="Currency 10 2 2 2 2 8 2" xfId="10790"/>
    <cellStyle name="Currency 10 2 2 2 2 9" xfId="10791"/>
    <cellStyle name="Currency 10 2 2 2 3" xfId="10792"/>
    <cellStyle name="Currency 10 2 2 2 3 2" xfId="10793"/>
    <cellStyle name="Currency 10 2 2 2 3 2 2" xfId="10794"/>
    <cellStyle name="Currency 10 2 2 2 3 3" xfId="10795"/>
    <cellStyle name="Currency 10 2 2 2 3 3 2" xfId="10796"/>
    <cellStyle name="Currency 10 2 2 2 3 4" xfId="10797"/>
    <cellStyle name="Currency 10 2 2 2 3 4 2" xfId="10798"/>
    <cellStyle name="Currency 10 2 2 2 3 5" xfId="10799"/>
    <cellStyle name="Currency 10 2 2 2 4" xfId="10800"/>
    <cellStyle name="Currency 10 2 2 2 4 2" xfId="10801"/>
    <cellStyle name="Currency 10 2 2 2 4 2 2" xfId="10802"/>
    <cellStyle name="Currency 10 2 2 2 4 3" xfId="10803"/>
    <cellStyle name="Currency 10 2 2 2 4 3 2" xfId="10804"/>
    <cellStyle name="Currency 10 2 2 2 4 4" xfId="10805"/>
    <cellStyle name="Currency 10 2 2 2 4 4 2" xfId="10806"/>
    <cellStyle name="Currency 10 2 2 2 4 5" xfId="10807"/>
    <cellStyle name="Currency 10 2 2 2 5" xfId="10808"/>
    <cellStyle name="Currency 10 2 2 2 5 2" xfId="10809"/>
    <cellStyle name="Currency 10 2 2 2 6" xfId="10810"/>
    <cellStyle name="Currency 10 2 2 2 6 2" xfId="10811"/>
    <cellStyle name="Currency 10 2 2 2 7" xfId="10812"/>
    <cellStyle name="Currency 10 2 2 2 7 2" xfId="10813"/>
    <cellStyle name="Currency 10 2 2 2 8" xfId="10814"/>
    <cellStyle name="Currency 10 2 2 2 8 2" xfId="10815"/>
    <cellStyle name="Currency 10 2 2 2 9" xfId="10816"/>
    <cellStyle name="Currency 10 2 2 2 9 2" xfId="10817"/>
    <cellStyle name="Currency 10 2 2 3" xfId="10818"/>
    <cellStyle name="Currency 10 2 2 3 2" xfId="10819"/>
    <cellStyle name="Currency 10 2 2 3 2 2" xfId="10820"/>
    <cellStyle name="Currency 10 2 2 3 2 2 2" xfId="10821"/>
    <cellStyle name="Currency 10 2 2 3 2 3" xfId="10822"/>
    <cellStyle name="Currency 10 2 2 3 2 3 2" xfId="10823"/>
    <cellStyle name="Currency 10 2 2 3 2 4" xfId="10824"/>
    <cellStyle name="Currency 10 2 2 3 2 4 2" xfId="10825"/>
    <cellStyle name="Currency 10 2 2 3 2 5" xfId="10826"/>
    <cellStyle name="Currency 10 2 2 3 3" xfId="10827"/>
    <cellStyle name="Currency 10 2 2 3 3 2" xfId="10828"/>
    <cellStyle name="Currency 10 2 2 3 3 2 2" xfId="10829"/>
    <cellStyle name="Currency 10 2 2 3 3 3" xfId="10830"/>
    <cellStyle name="Currency 10 2 2 3 3 3 2" xfId="10831"/>
    <cellStyle name="Currency 10 2 2 3 3 4" xfId="10832"/>
    <cellStyle name="Currency 10 2 2 3 3 4 2" xfId="10833"/>
    <cellStyle name="Currency 10 2 2 3 3 5" xfId="10834"/>
    <cellStyle name="Currency 10 2 2 3 4" xfId="10835"/>
    <cellStyle name="Currency 10 2 2 3 4 2" xfId="10836"/>
    <cellStyle name="Currency 10 2 2 3 5" xfId="10837"/>
    <cellStyle name="Currency 10 2 2 3 5 2" xfId="10838"/>
    <cellStyle name="Currency 10 2 2 3 6" xfId="10839"/>
    <cellStyle name="Currency 10 2 2 3 6 2" xfId="10840"/>
    <cellStyle name="Currency 10 2 2 3 7" xfId="10841"/>
    <cellStyle name="Currency 10 2 2 3 7 2" xfId="10842"/>
    <cellStyle name="Currency 10 2 2 3 8" xfId="10843"/>
    <cellStyle name="Currency 10 2 2 3 8 2" xfId="10844"/>
    <cellStyle name="Currency 10 2 2 3 9" xfId="10845"/>
    <cellStyle name="Currency 10 2 2 4" xfId="10846"/>
    <cellStyle name="Currency 10 2 2 4 2" xfId="10847"/>
    <cellStyle name="Currency 10 2 2 4 2 2" xfId="10848"/>
    <cellStyle name="Currency 10 2 2 4 3" xfId="10849"/>
    <cellStyle name="Currency 10 2 2 4 3 2" xfId="10850"/>
    <cellStyle name="Currency 10 2 2 4 4" xfId="10851"/>
    <cellStyle name="Currency 10 2 2 4 4 2" xfId="10852"/>
    <cellStyle name="Currency 10 2 2 4 5" xfId="10853"/>
    <cellStyle name="Currency 10 2 2 5" xfId="10854"/>
    <cellStyle name="Currency 10 2 2 5 2" xfId="10855"/>
    <cellStyle name="Currency 10 2 2 5 2 2" xfId="10856"/>
    <cellStyle name="Currency 10 2 2 5 3" xfId="10857"/>
    <cellStyle name="Currency 10 2 2 5 3 2" xfId="10858"/>
    <cellStyle name="Currency 10 2 2 5 4" xfId="10859"/>
    <cellStyle name="Currency 10 2 2 5 4 2" xfId="10860"/>
    <cellStyle name="Currency 10 2 2 5 5" xfId="10861"/>
    <cellStyle name="Currency 10 2 2 6" xfId="10862"/>
    <cellStyle name="Currency 10 2 2 6 2" xfId="10863"/>
    <cellStyle name="Currency 10 2 2 7" xfId="10864"/>
    <cellStyle name="Currency 10 2 2 7 2" xfId="10865"/>
    <cellStyle name="Currency 10 2 2 8" xfId="10866"/>
    <cellStyle name="Currency 10 2 2 8 2" xfId="10867"/>
    <cellStyle name="Currency 10 2 2 9" xfId="10868"/>
    <cellStyle name="Currency 10 2 2 9 2" xfId="10869"/>
    <cellStyle name="Currency 10 2 3" xfId="10870"/>
    <cellStyle name="Currency 10 2 3 10" xfId="10871"/>
    <cellStyle name="Currency 10 2 3 10 2" xfId="10872"/>
    <cellStyle name="Currency 10 2 3 11" xfId="10873"/>
    <cellStyle name="Currency 10 2 3 2" xfId="10874"/>
    <cellStyle name="Currency 10 2 3 2 10" xfId="10875"/>
    <cellStyle name="Currency 10 2 3 2 2" xfId="10876"/>
    <cellStyle name="Currency 10 2 3 2 2 2" xfId="10877"/>
    <cellStyle name="Currency 10 2 3 2 2 2 2" xfId="10878"/>
    <cellStyle name="Currency 10 2 3 2 2 2 2 2" xfId="10879"/>
    <cellStyle name="Currency 10 2 3 2 2 2 3" xfId="10880"/>
    <cellStyle name="Currency 10 2 3 2 2 2 3 2" xfId="10881"/>
    <cellStyle name="Currency 10 2 3 2 2 2 4" xfId="10882"/>
    <cellStyle name="Currency 10 2 3 2 2 2 4 2" xfId="10883"/>
    <cellStyle name="Currency 10 2 3 2 2 2 5" xfId="10884"/>
    <cellStyle name="Currency 10 2 3 2 2 3" xfId="10885"/>
    <cellStyle name="Currency 10 2 3 2 2 3 2" xfId="10886"/>
    <cellStyle name="Currency 10 2 3 2 2 3 2 2" xfId="10887"/>
    <cellStyle name="Currency 10 2 3 2 2 3 3" xfId="10888"/>
    <cellStyle name="Currency 10 2 3 2 2 3 3 2" xfId="10889"/>
    <cellStyle name="Currency 10 2 3 2 2 3 4" xfId="10890"/>
    <cellStyle name="Currency 10 2 3 2 2 3 4 2" xfId="10891"/>
    <cellStyle name="Currency 10 2 3 2 2 3 5" xfId="10892"/>
    <cellStyle name="Currency 10 2 3 2 2 4" xfId="10893"/>
    <cellStyle name="Currency 10 2 3 2 2 4 2" xfId="10894"/>
    <cellStyle name="Currency 10 2 3 2 2 5" xfId="10895"/>
    <cellStyle name="Currency 10 2 3 2 2 5 2" xfId="10896"/>
    <cellStyle name="Currency 10 2 3 2 2 6" xfId="10897"/>
    <cellStyle name="Currency 10 2 3 2 2 6 2" xfId="10898"/>
    <cellStyle name="Currency 10 2 3 2 2 7" xfId="10899"/>
    <cellStyle name="Currency 10 2 3 2 2 7 2" xfId="10900"/>
    <cellStyle name="Currency 10 2 3 2 2 8" xfId="10901"/>
    <cellStyle name="Currency 10 2 3 2 2 8 2" xfId="10902"/>
    <cellStyle name="Currency 10 2 3 2 2 9" xfId="10903"/>
    <cellStyle name="Currency 10 2 3 2 3" xfId="10904"/>
    <cellStyle name="Currency 10 2 3 2 3 2" xfId="10905"/>
    <cellStyle name="Currency 10 2 3 2 3 2 2" xfId="10906"/>
    <cellStyle name="Currency 10 2 3 2 3 3" xfId="10907"/>
    <cellStyle name="Currency 10 2 3 2 3 3 2" xfId="10908"/>
    <cellStyle name="Currency 10 2 3 2 3 4" xfId="10909"/>
    <cellStyle name="Currency 10 2 3 2 3 4 2" xfId="10910"/>
    <cellStyle name="Currency 10 2 3 2 3 5" xfId="10911"/>
    <cellStyle name="Currency 10 2 3 2 4" xfId="10912"/>
    <cellStyle name="Currency 10 2 3 2 4 2" xfId="10913"/>
    <cellStyle name="Currency 10 2 3 2 4 2 2" xfId="10914"/>
    <cellStyle name="Currency 10 2 3 2 4 3" xfId="10915"/>
    <cellStyle name="Currency 10 2 3 2 4 3 2" xfId="10916"/>
    <cellStyle name="Currency 10 2 3 2 4 4" xfId="10917"/>
    <cellStyle name="Currency 10 2 3 2 4 4 2" xfId="10918"/>
    <cellStyle name="Currency 10 2 3 2 4 5" xfId="10919"/>
    <cellStyle name="Currency 10 2 3 2 5" xfId="10920"/>
    <cellStyle name="Currency 10 2 3 2 5 2" xfId="10921"/>
    <cellStyle name="Currency 10 2 3 2 6" xfId="10922"/>
    <cellStyle name="Currency 10 2 3 2 6 2" xfId="10923"/>
    <cellStyle name="Currency 10 2 3 2 7" xfId="10924"/>
    <cellStyle name="Currency 10 2 3 2 7 2" xfId="10925"/>
    <cellStyle name="Currency 10 2 3 2 8" xfId="10926"/>
    <cellStyle name="Currency 10 2 3 2 8 2" xfId="10927"/>
    <cellStyle name="Currency 10 2 3 2 9" xfId="10928"/>
    <cellStyle name="Currency 10 2 3 2 9 2" xfId="10929"/>
    <cellStyle name="Currency 10 2 3 3" xfId="10930"/>
    <cellStyle name="Currency 10 2 3 3 2" xfId="10931"/>
    <cellStyle name="Currency 10 2 3 3 2 2" xfId="10932"/>
    <cellStyle name="Currency 10 2 3 3 2 2 2" xfId="10933"/>
    <cellStyle name="Currency 10 2 3 3 2 3" xfId="10934"/>
    <cellStyle name="Currency 10 2 3 3 2 3 2" xfId="10935"/>
    <cellStyle name="Currency 10 2 3 3 2 4" xfId="10936"/>
    <cellStyle name="Currency 10 2 3 3 2 4 2" xfId="10937"/>
    <cellStyle name="Currency 10 2 3 3 2 5" xfId="10938"/>
    <cellStyle name="Currency 10 2 3 3 3" xfId="10939"/>
    <cellStyle name="Currency 10 2 3 3 3 2" xfId="10940"/>
    <cellStyle name="Currency 10 2 3 3 3 2 2" xfId="10941"/>
    <cellStyle name="Currency 10 2 3 3 3 3" xfId="10942"/>
    <cellStyle name="Currency 10 2 3 3 3 3 2" xfId="10943"/>
    <cellStyle name="Currency 10 2 3 3 3 4" xfId="10944"/>
    <cellStyle name="Currency 10 2 3 3 3 4 2" xfId="10945"/>
    <cellStyle name="Currency 10 2 3 3 3 5" xfId="10946"/>
    <cellStyle name="Currency 10 2 3 3 4" xfId="10947"/>
    <cellStyle name="Currency 10 2 3 3 4 2" xfId="10948"/>
    <cellStyle name="Currency 10 2 3 3 5" xfId="10949"/>
    <cellStyle name="Currency 10 2 3 3 5 2" xfId="10950"/>
    <cellStyle name="Currency 10 2 3 3 6" xfId="10951"/>
    <cellStyle name="Currency 10 2 3 3 6 2" xfId="10952"/>
    <cellStyle name="Currency 10 2 3 3 7" xfId="10953"/>
    <cellStyle name="Currency 10 2 3 3 7 2" xfId="10954"/>
    <cellStyle name="Currency 10 2 3 3 8" xfId="10955"/>
    <cellStyle name="Currency 10 2 3 3 8 2" xfId="10956"/>
    <cellStyle name="Currency 10 2 3 3 9" xfId="10957"/>
    <cellStyle name="Currency 10 2 3 4" xfId="10958"/>
    <cellStyle name="Currency 10 2 3 4 2" xfId="10959"/>
    <cellStyle name="Currency 10 2 3 4 2 2" xfId="10960"/>
    <cellStyle name="Currency 10 2 3 4 3" xfId="10961"/>
    <cellStyle name="Currency 10 2 3 4 3 2" xfId="10962"/>
    <cellStyle name="Currency 10 2 3 4 4" xfId="10963"/>
    <cellStyle name="Currency 10 2 3 4 4 2" xfId="10964"/>
    <cellStyle name="Currency 10 2 3 4 5" xfId="10965"/>
    <cellStyle name="Currency 10 2 3 5" xfId="10966"/>
    <cellStyle name="Currency 10 2 3 5 2" xfId="10967"/>
    <cellStyle name="Currency 10 2 3 5 2 2" xfId="10968"/>
    <cellStyle name="Currency 10 2 3 5 3" xfId="10969"/>
    <cellStyle name="Currency 10 2 3 5 3 2" xfId="10970"/>
    <cellStyle name="Currency 10 2 3 5 4" xfId="10971"/>
    <cellStyle name="Currency 10 2 3 5 4 2" xfId="10972"/>
    <cellStyle name="Currency 10 2 3 5 5" xfId="10973"/>
    <cellStyle name="Currency 10 2 3 6" xfId="10974"/>
    <cellStyle name="Currency 10 2 3 6 2" xfId="10975"/>
    <cellStyle name="Currency 10 2 3 7" xfId="10976"/>
    <cellStyle name="Currency 10 2 3 7 2" xfId="10977"/>
    <cellStyle name="Currency 10 2 3 8" xfId="10978"/>
    <cellStyle name="Currency 10 2 3 8 2" xfId="10979"/>
    <cellStyle name="Currency 10 2 3 9" xfId="10980"/>
    <cellStyle name="Currency 10 2 3 9 2" xfId="10981"/>
    <cellStyle name="Currency 10 2 4" xfId="10982"/>
    <cellStyle name="Currency 10 2 4 10" xfId="10983"/>
    <cellStyle name="Currency 10 2 4 10 2" xfId="10984"/>
    <cellStyle name="Currency 10 2 4 11" xfId="10985"/>
    <cellStyle name="Currency 10 2 4 2" xfId="10986"/>
    <cellStyle name="Currency 10 2 4 2 10" xfId="10987"/>
    <cellStyle name="Currency 10 2 4 2 2" xfId="10988"/>
    <cellStyle name="Currency 10 2 4 2 2 2" xfId="10989"/>
    <cellStyle name="Currency 10 2 4 2 2 2 2" xfId="10990"/>
    <cellStyle name="Currency 10 2 4 2 2 2 2 2" xfId="10991"/>
    <cellStyle name="Currency 10 2 4 2 2 2 3" xfId="10992"/>
    <cellStyle name="Currency 10 2 4 2 2 2 3 2" xfId="10993"/>
    <cellStyle name="Currency 10 2 4 2 2 2 4" xfId="10994"/>
    <cellStyle name="Currency 10 2 4 2 2 2 4 2" xfId="10995"/>
    <cellStyle name="Currency 10 2 4 2 2 2 5" xfId="10996"/>
    <cellStyle name="Currency 10 2 4 2 2 3" xfId="10997"/>
    <cellStyle name="Currency 10 2 4 2 2 3 2" xfId="10998"/>
    <cellStyle name="Currency 10 2 4 2 2 3 2 2" xfId="10999"/>
    <cellStyle name="Currency 10 2 4 2 2 3 3" xfId="11000"/>
    <cellStyle name="Currency 10 2 4 2 2 3 3 2" xfId="11001"/>
    <cellStyle name="Currency 10 2 4 2 2 3 4" xfId="11002"/>
    <cellStyle name="Currency 10 2 4 2 2 3 4 2" xfId="11003"/>
    <cellStyle name="Currency 10 2 4 2 2 3 5" xfId="11004"/>
    <cellStyle name="Currency 10 2 4 2 2 4" xfId="11005"/>
    <cellStyle name="Currency 10 2 4 2 2 4 2" xfId="11006"/>
    <cellStyle name="Currency 10 2 4 2 2 5" xfId="11007"/>
    <cellStyle name="Currency 10 2 4 2 2 5 2" xfId="11008"/>
    <cellStyle name="Currency 10 2 4 2 2 6" xfId="11009"/>
    <cellStyle name="Currency 10 2 4 2 2 6 2" xfId="11010"/>
    <cellStyle name="Currency 10 2 4 2 2 7" xfId="11011"/>
    <cellStyle name="Currency 10 2 4 2 2 7 2" xfId="11012"/>
    <cellStyle name="Currency 10 2 4 2 2 8" xfId="11013"/>
    <cellStyle name="Currency 10 2 4 2 2 8 2" xfId="11014"/>
    <cellStyle name="Currency 10 2 4 2 2 9" xfId="11015"/>
    <cellStyle name="Currency 10 2 4 2 3" xfId="11016"/>
    <cellStyle name="Currency 10 2 4 2 3 2" xfId="11017"/>
    <cellStyle name="Currency 10 2 4 2 3 2 2" xfId="11018"/>
    <cellStyle name="Currency 10 2 4 2 3 3" xfId="11019"/>
    <cellStyle name="Currency 10 2 4 2 3 3 2" xfId="11020"/>
    <cellStyle name="Currency 10 2 4 2 3 4" xfId="11021"/>
    <cellStyle name="Currency 10 2 4 2 3 4 2" xfId="11022"/>
    <cellStyle name="Currency 10 2 4 2 3 5" xfId="11023"/>
    <cellStyle name="Currency 10 2 4 2 4" xfId="11024"/>
    <cellStyle name="Currency 10 2 4 2 4 2" xfId="11025"/>
    <cellStyle name="Currency 10 2 4 2 4 2 2" xfId="11026"/>
    <cellStyle name="Currency 10 2 4 2 4 3" xfId="11027"/>
    <cellStyle name="Currency 10 2 4 2 4 3 2" xfId="11028"/>
    <cellStyle name="Currency 10 2 4 2 4 4" xfId="11029"/>
    <cellStyle name="Currency 10 2 4 2 4 4 2" xfId="11030"/>
    <cellStyle name="Currency 10 2 4 2 4 5" xfId="11031"/>
    <cellStyle name="Currency 10 2 4 2 5" xfId="11032"/>
    <cellStyle name="Currency 10 2 4 2 5 2" xfId="11033"/>
    <cellStyle name="Currency 10 2 4 2 6" xfId="11034"/>
    <cellStyle name="Currency 10 2 4 2 6 2" xfId="11035"/>
    <cellStyle name="Currency 10 2 4 2 7" xfId="11036"/>
    <cellStyle name="Currency 10 2 4 2 7 2" xfId="11037"/>
    <cellStyle name="Currency 10 2 4 2 8" xfId="11038"/>
    <cellStyle name="Currency 10 2 4 2 8 2" xfId="11039"/>
    <cellStyle name="Currency 10 2 4 2 9" xfId="11040"/>
    <cellStyle name="Currency 10 2 4 2 9 2" xfId="11041"/>
    <cellStyle name="Currency 10 2 4 3" xfId="11042"/>
    <cellStyle name="Currency 10 2 4 3 2" xfId="11043"/>
    <cellStyle name="Currency 10 2 4 3 2 2" xfId="11044"/>
    <cellStyle name="Currency 10 2 4 3 2 2 2" xfId="11045"/>
    <cellStyle name="Currency 10 2 4 3 2 3" xfId="11046"/>
    <cellStyle name="Currency 10 2 4 3 2 3 2" xfId="11047"/>
    <cellStyle name="Currency 10 2 4 3 2 4" xfId="11048"/>
    <cellStyle name="Currency 10 2 4 3 2 4 2" xfId="11049"/>
    <cellStyle name="Currency 10 2 4 3 2 5" xfId="11050"/>
    <cellStyle name="Currency 10 2 4 3 3" xfId="11051"/>
    <cellStyle name="Currency 10 2 4 3 3 2" xfId="11052"/>
    <cellStyle name="Currency 10 2 4 3 3 2 2" xfId="11053"/>
    <cellStyle name="Currency 10 2 4 3 3 3" xfId="11054"/>
    <cellStyle name="Currency 10 2 4 3 3 3 2" xfId="11055"/>
    <cellStyle name="Currency 10 2 4 3 3 4" xfId="11056"/>
    <cellStyle name="Currency 10 2 4 3 3 4 2" xfId="11057"/>
    <cellStyle name="Currency 10 2 4 3 3 5" xfId="11058"/>
    <cellStyle name="Currency 10 2 4 3 4" xfId="11059"/>
    <cellStyle name="Currency 10 2 4 3 4 2" xfId="11060"/>
    <cellStyle name="Currency 10 2 4 3 5" xfId="11061"/>
    <cellStyle name="Currency 10 2 4 3 5 2" xfId="11062"/>
    <cellStyle name="Currency 10 2 4 3 6" xfId="11063"/>
    <cellStyle name="Currency 10 2 4 3 6 2" xfId="11064"/>
    <cellStyle name="Currency 10 2 4 3 7" xfId="11065"/>
    <cellStyle name="Currency 10 2 4 3 7 2" xfId="11066"/>
    <cellStyle name="Currency 10 2 4 3 8" xfId="11067"/>
    <cellStyle name="Currency 10 2 4 3 8 2" xfId="11068"/>
    <cellStyle name="Currency 10 2 4 3 9" xfId="11069"/>
    <cellStyle name="Currency 10 2 4 4" xfId="11070"/>
    <cellStyle name="Currency 10 2 4 4 2" xfId="11071"/>
    <cellStyle name="Currency 10 2 4 4 2 2" xfId="11072"/>
    <cellStyle name="Currency 10 2 4 4 3" xfId="11073"/>
    <cellStyle name="Currency 10 2 4 4 3 2" xfId="11074"/>
    <cellStyle name="Currency 10 2 4 4 4" xfId="11075"/>
    <cellStyle name="Currency 10 2 4 4 4 2" xfId="11076"/>
    <cellStyle name="Currency 10 2 4 4 5" xfId="11077"/>
    <cellStyle name="Currency 10 2 4 5" xfId="11078"/>
    <cellStyle name="Currency 10 2 4 5 2" xfId="11079"/>
    <cellStyle name="Currency 10 2 4 5 2 2" xfId="11080"/>
    <cellStyle name="Currency 10 2 4 5 3" xfId="11081"/>
    <cellStyle name="Currency 10 2 4 5 3 2" xfId="11082"/>
    <cellStyle name="Currency 10 2 4 5 4" xfId="11083"/>
    <cellStyle name="Currency 10 2 4 5 4 2" xfId="11084"/>
    <cellStyle name="Currency 10 2 4 5 5" xfId="11085"/>
    <cellStyle name="Currency 10 2 4 6" xfId="11086"/>
    <cellStyle name="Currency 10 2 4 6 2" xfId="11087"/>
    <cellStyle name="Currency 10 2 4 7" xfId="11088"/>
    <cellStyle name="Currency 10 2 4 7 2" xfId="11089"/>
    <cellStyle name="Currency 10 2 4 8" xfId="11090"/>
    <cellStyle name="Currency 10 2 4 8 2" xfId="11091"/>
    <cellStyle name="Currency 10 2 4 9" xfId="11092"/>
    <cellStyle name="Currency 10 2 4 9 2" xfId="11093"/>
    <cellStyle name="Currency 10 2 5" xfId="11094"/>
    <cellStyle name="Currency 10 2 5 10" xfId="11095"/>
    <cellStyle name="Currency 10 2 5 10 2" xfId="11096"/>
    <cellStyle name="Currency 10 2 5 11" xfId="11097"/>
    <cellStyle name="Currency 10 2 5 2" xfId="11098"/>
    <cellStyle name="Currency 10 2 5 2 10" xfId="11099"/>
    <cellStyle name="Currency 10 2 5 2 2" xfId="11100"/>
    <cellStyle name="Currency 10 2 5 2 2 2" xfId="11101"/>
    <cellStyle name="Currency 10 2 5 2 2 2 2" xfId="11102"/>
    <cellStyle name="Currency 10 2 5 2 2 2 2 2" xfId="11103"/>
    <cellStyle name="Currency 10 2 5 2 2 2 3" xfId="11104"/>
    <cellStyle name="Currency 10 2 5 2 2 2 3 2" xfId="11105"/>
    <cellStyle name="Currency 10 2 5 2 2 2 4" xfId="11106"/>
    <cellStyle name="Currency 10 2 5 2 2 2 4 2" xfId="11107"/>
    <cellStyle name="Currency 10 2 5 2 2 2 5" xfId="11108"/>
    <cellStyle name="Currency 10 2 5 2 2 3" xfId="11109"/>
    <cellStyle name="Currency 10 2 5 2 2 3 2" xfId="11110"/>
    <cellStyle name="Currency 10 2 5 2 2 3 2 2" xfId="11111"/>
    <cellStyle name="Currency 10 2 5 2 2 3 3" xfId="11112"/>
    <cellStyle name="Currency 10 2 5 2 2 3 3 2" xfId="11113"/>
    <cellStyle name="Currency 10 2 5 2 2 3 4" xfId="11114"/>
    <cellStyle name="Currency 10 2 5 2 2 3 4 2" xfId="11115"/>
    <cellStyle name="Currency 10 2 5 2 2 3 5" xfId="11116"/>
    <cellStyle name="Currency 10 2 5 2 2 4" xfId="11117"/>
    <cellStyle name="Currency 10 2 5 2 2 4 2" xfId="11118"/>
    <cellStyle name="Currency 10 2 5 2 2 5" xfId="11119"/>
    <cellStyle name="Currency 10 2 5 2 2 5 2" xfId="11120"/>
    <cellStyle name="Currency 10 2 5 2 2 6" xfId="11121"/>
    <cellStyle name="Currency 10 2 5 2 2 6 2" xfId="11122"/>
    <cellStyle name="Currency 10 2 5 2 2 7" xfId="11123"/>
    <cellStyle name="Currency 10 2 5 2 2 7 2" xfId="11124"/>
    <cellStyle name="Currency 10 2 5 2 2 8" xfId="11125"/>
    <cellStyle name="Currency 10 2 5 2 2 8 2" xfId="11126"/>
    <cellStyle name="Currency 10 2 5 2 2 9" xfId="11127"/>
    <cellStyle name="Currency 10 2 5 2 3" xfId="11128"/>
    <cellStyle name="Currency 10 2 5 2 3 2" xfId="11129"/>
    <cellStyle name="Currency 10 2 5 2 3 2 2" xfId="11130"/>
    <cellStyle name="Currency 10 2 5 2 3 3" xfId="11131"/>
    <cellStyle name="Currency 10 2 5 2 3 3 2" xfId="11132"/>
    <cellStyle name="Currency 10 2 5 2 3 4" xfId="11133"/>
    <cellStyle name="Currency 10 2 5 2 3 4 2" xfId="11134"/>
    <cellStyle name="Currency 10 2 5 2 3 5" xfId="11135"/>
    <cellStyle name="Currency 10 2 5 2 4" xfId="11136"/>
    <cellStyle name="Currency 10 2 5 2 4 2" xfId="11137"/>
    <cellStyle name="Currency 10 2 5 2 4 2 2" xfId="11138"/>
    <cellStyle name="Currency 10 2 5 2 4 3" xfId="11139"/>
    <cellStyle name="Currency 10 2 5 2 4 3 2" xfId="11140"/>
    <cellStyle name="Currency 10 2 5 2 4 4" xfId="11141"/>
    <cellStyle name="Currency 10 2 5 2 4 4 2" xfId="11142"/>
    <cellStyle name="Currency 10 2 5 2 4 5" xfId="11143"/>
    <cellStyle name="Currency 10 2 5 2 5" xfId="11144"/>
    <cellStyle name="Currency 10 2 5 2 5 2" xfId="11145"/>
    <cellStyle name="Currency 10 2 5 2 6" xfId="11146"/>
    <cellStyle name="Currency 10 2 5 2 6 2" xfId="11147"/>
    <cellStyle name="Currency 10 2 5 2 7" xfId="11148"/>
    <cellStyle name="Currency 10 2 5 2 7 2" xfId="11149"/>
    <cellStyle name="Currency 10 2 5 2 8" xfId="11150"/>
    <cellStyle name="Currency 10 2 5 2 8 2" xfId="11151"/>
    <cellStyle name="Currency 10 2 5 2 9" xfId="11152"/>
    <cellStyle name="Currency 10 2 5 2 9 2" xfId="11153"/>
    <cellStyle name="Currency 10 2 5 3" xfId="11154"/>
    <cellStyle name="Currency 10 2 5 3 2" xfId="11155"/>
    <cellStyle name="Currency 10 2 5 3 2 2" xfId="11156"/>
    <cellStyle name="Currency 10 2 5 3 2 2 2" xfId="11157"/>
    <cellStyle name="Currency 10 2 5 3 2 3" xfId="11158"/>
    <cellStyle name="Currency 10 2 5 3 2 3 2" xfId="11159"/>
    <cellStyle name="Currency 10 2 5 3 2 4" xfId="11160"/>
    <cellStyle name="Currency 10 2 5 3 2 4 2" xfId="11161"/>
    <cellStyle name="Currency 10 2 5 3 2 5" xfId="11162"/>
    <cellStyle name="Currency 10 2 5 3 3" xfId="11163"/>
    <cellStyle name="Currency 10 2 5 3 3 2" xfId="11164"/>
    <cellStyle name="Currency 10 2 5 3 3 2 2" xfId="11165"/>
    <cellStyle name="Currency 10 2 5 3 3 3" xfId="11166"/>
    <cellStyle name="Currency 10 2 5 3 3 3 2" xfId="11167"/>
    <cellStyle name="Currency 10 2 5 3 3 4" xfId="11168"/>
    <cellStyle name="Currency 10 2 5 3 3 4 2" xfId="11169"/>
    <cellStyle name="Currency 10 2 5 3 3 5" xfId="11170"/>
    <cellStyle name="Currency 10 2 5 3 4" xfId="11171"/>
    <cellStyle name="Currency 10 2 5 3 4 2" xfId="11172"/>
    <cellStyle name="Currency 10 2 5 3 5" xfId="11173"/>
    <cellStyle name="Currency 10 2 5 3 5 2" xfId="11174"/>
    <cellStyle name="Currency 10 2 5 3 6" xfId="11175"/>
    <cellStyle name="Currency 10 2 5 3 6 2" xfId="11176"/>
    <cellStyle name="Currency 10 2 5 3 7" xfId="11177"/>
    <cellStyle name="Currency 10 2 5 3 7 2" xfId="11178"/>
    <cellStyle name="Currency 10 2 5 3 8" xfId="11179"/>
    <cellStyle name="Currency 10 2 5 3 8 2" xfId="11180"/>
    <cellStyle name="Currency 10 2 5 3 9" xfId="11181"/>
    <cellStyle name="Currency 10 2 5 4" xfId="11182"/>
    <cellStyle name="Currency 10 2 5 4 2" xfId="11183"/>
    <cellStyle name="Currency 10 2 5 4 2 2" xfId="11184"/>
    <cellStyle name="Currency 10 2 5 4 3" xfId="11185"/>
    <cellStyle name="Currency 10 2 5 4 3 2" xfId="11186"/>
    <cellStyle name="Currency 10 2 5 4 4" xfId="11187"/>
    <cellStyle name="Currency 10 2 5 4 4 2" xfId="11188"/>
    <cellStyle name="Currency 10 2 5 4 5" xfId="11189"/>
    <cellStyle name="Currency 10 2 5 5" xfId="11190"/>
    <cellStyle name="Currency 10 2 5 5 2" xfId="11191"/>
    <cellStyle name="Currency 10 2 5 5 2 2" xfId="11192"/>
    <cellStyle name="Currency 10 2 5 5 3" xfId="11193"/>
    <cellStyle name="Currency 10 2 5 5 3 2" xfId="11194"/>
    <cellStyle name="Currency 10 2 5 5 4" xfId="11195"/>
    <cellStyle name="Currency 10 2 5 5 4 2" xfId="11196"/>
    <cellStyle name="Currency 10 2 5 5 5" xfId="11197"/>
    <cellStyle name="Currency 10 2 5 6" xfId="11198"/>
    <cellStyle name="Currency 10 2 5 6 2" xfId="11199"/>
    <cellStyle name="Currency 10 2 5 7" xfId="11200"/>
    <cellStyle name="Currency 10 2 5 7 2" xfId="11201"/>
    <cellStyle name="Currency 10 2 5 8" xfId="11202"/>
    <cellStyle name="Currency 10 2 5 8 2" xfId="11203"/>
    <cellStyle name="Currency 10 2 5 9" xfId="11204"/>
    <cellStyle name="Currency 10 2 5 9 2" xfId="11205"/>
    <cellStyle name="Currency 10 2 6" xfId="11206"/>
    <cellStyle name="Currency 10 2 6 10" xfId="11207"/>
    <cellStyle name="Currency 10 2 6 2" xfId="11208"/>
    <cellStyle name="Currency 10 2 6 2 2" xfId="11209"/>
    <cellStyle name="Currency 10 2 6 2 2 2" xfId="11210"/>
    <cellStyle name="Currency 10 2 6 2 2 2 2" xfId="11211"/>
    <cellStyle name="Currency 10 2 6 2 2 3" xfId="11212"/>
    <cellStyle name="Currency 10 2 6 2 2 3 2" xfId="11213"/>
    <cellStyle name="Currency 10 2 6 2 2 4" xfId="11214"/>
    <cellStyle name="Currency 10 2 6 2 2 4 2" xfId="11215"/>
    <cellStyle name="Currency 10 2 6 2 2 5" xfId="11216"/>
    <cellStyle name="Currency 10 2 6 2 3" xfId="11217"/>
    <cellStyle name="Currency 10 2 6 2 3 2" xfId="11218"/>
    <cellStyle name="Currency 10 2 6 2 3 2 2" xfId="11219"/>
    <cellStyle name="Currency 10 2 6 2 3 3" xfId="11220"/>
    <cellStyle name="Currency 10 2 6 2 3 3 2" xfId="11221"/>
    <cellStyle name="Currency 10 2 6 2 3 4" xfId="11222"/>
    <cellStyle name="Currency 10 2 6 2 3 4 2" xfId="11223"/>
    <cellStyle name="Currency 10 2 6 2 3 5" xfId="11224"/>
    <cellStyle name="Currency 10 2 6 2 4" xfId="11225"/>
    <cellStyle name="Currency 10 2 6 2 4 2" xfId="11226"/>
    <cellStyle name="Currency 10 2 6 2 5" xfId="11227"/>
    <cellStyle name="Currency 10 2 6 2 5 2" xfId="11228"/>
    <cellStyle name="Currency 10 2 6 2 6" xfId="11229"/>
    <cellStyle name="Currency 10 2 6 2 6 2" xfId="11230"/>
    <cellStyle name="Currency 10 2 6 2 7" xfId="11231"/>
    <cellStyle name="Currency 10 2 6 2 7 2" xfId="11232"/>
    <cellStyle name="Currency 10 2 6 2 8" xfId="11233"/>
    <cellStyle name="Currency 10 2 6 2 8 2" xfId="11234"/>
    <cellStyle name="Currency 10 2 6 2 9" xfId="11235"/>
    <cellStyle name="Currency 10 2 6 3" xfId="11236"/>
    <cellStyle name="Currency 10 2 6 3 2" xfId="11237"/>
    <cellStyle name="Currency 10 2 6 3 2 2" xfId="11238"/>
    <cellStyle name="Currency 10 2 6 3 3" xfId="11239"/>
    <cellStyle name="Currency 10 2 6 3 3 2" xfId="11240"/>
    <cellStyle name="Currency 10 2 6 3 4" xfId="11241"/>
    <cellStyle name="Currency 10 2 6 3 4 2" xfId="11242"/>
    <cellStyle name="Currency 10 2 6 3 5" xfId="11243"/>
    <cellStyle name="Currency 10 2 6 4" xfId="11244"/>
    <cellStyle name="Currency 10 2 6 4 2" xfId="11245"/>
    <cellStyle name="Currency 10 2 6 4 2 2" xfId="11246"/>
    <cellStyle name="Currency 10 2 6 4 3" xfId="11247"/>
    <cellStyle name="Currency 10 2 6 4 3 2" xfId="11248"/>
    <cellStyle name="Currency 10 2 6 4 4" xfId="11249"/>
    <cellStyle name="Currency 10 2 6 4 4 2" xfId="11250"/>
    <cellStyle name="Currency 10 2 6 4 5" xfId="11251"/>
    <cellStyle name="Currency 10 2 6 5" xfId="11252"/>
    <cellStyle name="Currency 10 2 6 5 2" xfId="11253"/>
    <cellStyle name="Currency 10 2 6 6" xfId="11254"/>
    <cellStyle name="Currency 10 2 6 6 2" xfId="11255"/>
    <cellStyle name="Currency 10 2 6 7" xfId="11256"/>
    <cellStyle name="Currency 10 2 6 7 2" xfId="11257"/>
    <cellStyle name="Currency 10 2 6 8" xfId="11258"/>
    <cellStyle name="Currency 10 2 6 8 2" xfId="11259"/>
    <cellStyle name="Currency 10 2 6 9" xfId="11260"/>
    <cellStyle name="Currency 10 2 6 9 2" xfId="11261"/>
    <cellStyle name="Currency 10 2 7" xfId="11262"/>
    <cellStyle name="Currency 10 2 7 2" xfId="11263"/>
    <cellStyle name="Currency 10 2 7 2 2" xfId="11264"/>
    <cellStyle name="Currency 10 2 7 2 2 2" xfId="11265"/>
    <cellStyle name="Currency 10 2 7 2 3" xfId="11266"/>
    <cellStyle name="Currency 10 2 7 2 3 2" xfId="11267"/>
    <cellStyle name="Currency 10 2 7 2 4" xfId="11268"/>
    <cellStyle name="Currency 10 2 7 2 4 2" xfId="11269"/>
    <cellStyle name="Currency 10 2 7 2 5" xfId="11270"/>
    <cellStyle name="Currency 10 2 7 3" xfId="11271"/>
    <cellStyle name="Currency 10 2 7 3 2" xfId="11272"/>
    <cellStyle name="Currency 10 2 7 3 2 2" xfId="11273"/>
    <cellStyle name="Currency 10 2 7 3 3" xfId="11274"/>
    <cellStyle name="Currency 10 2 7 3 3 2" xfId="11275"/>
    <cellStyle name="Currency 10 2 7 3 4" xfId="11276"/>
    <cellStyle name="Currency 10 2 7 3 4 2" xfId="11277"/>
    <cellStyle name="Currency 10 2 7 3 5" xfId="11278"/>
    <cellStyle name="Currency 10 2 7 4" xfId="11279"/>
    <cellStyle name="Currency 10 2 7 4 2" xfId="11280"/>
    <cellStyle name="Currency 10 2 7 5" xfId="11281"/>
    <cellStyle name="Currency 10 2 7 5 2" xfId="11282"/>
    <cellStyle name="Currency 10 2 7 6" xfId="11283"/>
    <cellStyle name="Currency 10 2 7 6 2" xfId="11284"/>
    <cellStyle name="Currency 10 2 7 7" xfId="11285"/>
    <cellStyle name="Currency 10 2 7 7 2" xfId="11286"/>
    <cellStyle name="Currency 10 2 7 8" xfId="11287"/>
    <cellStyle name="Currency 10 2 7 8 2" xfId="11288"/>
    <cellStyle name="Currency 10 2 7 9" xfId="11289"/>
    <cellStyle name="Currency 10 2 8" xfId="11290"/>
    <cellStyle name="Currency 10 2 8 2" xfId="11291"/>
    <cellStyle name="Currency 10 2 8 2 2" xfId="11292"/>
    <cellStyle name="Currency 10 2 8 3" xfId="11293"/>
    <cellStyle name="Currency 10 2 8 3 2" xfId="11294"/>
    <cellStyle name="Currency 10 2 8 4" xfId="11295"/>
    <cellStyle name="Currency 10 2 8 4 2" xfId="11296"/>
    <cellStyle name="Currency 10 2 8 5" xfId="11297"/>
    <cellStyle name="Currency 10 2 9" xfId="11298"/>
    <cellStyle name="Currency 10 2 9 2" xfId="11299"/>
    <cellStyle name="Currency 10 2 9 2 2" xfId="11300"/>
    <cellStyle name="Currency 10 2 9 3" xfId="11301"/>
    <cellStyle name="Currency 10 2 9 3 2" xfId="11302"/>
    <cellStyle name="Currency 10 2 9 4" xfId="11303"/>
    <cellStyle name="Currency 10 2 9 4 2" xfId="11304"/>
    <cellStyle name="Currency 10 2 9 5" xfId="11305"/>
    <cellStyle name="Currency 10 20" xfId="11306"/>
    <cellStyle name="Currency 10 20 2" xfId="11307"/>
    <cellStyle name="Currency 10 21" xfId="11308"/>
    <cellStyle name="Currency 10 22" xfId="11309"/>
    <cellStyle name="Currency 10 23" xfId="11310"/>
    <cellStyle name="Currency 10 3" xfId="11311"/>
    <cellStyle name="Currency 10 3 10" xfId="11312"/>
    <cellStyle name="Currency 10 3 10 2" xfId="11313"/>
    <cellStyle name="Currency 10 3 11" xfId="11314"/>
    <cellStyle name="Currency 10 3 11 2" xfId="11315"/>
    <cellStyle name="Currency 10 3 12" xfId="11316"/>
    <cellStyle name="Currency 10 3 12 2" xfId="11317"/>
    <cellStyle name="Currency 10 3 13" xfId="11318"/>
    <cellStyle name="Currency 10 3 13 2" xfId="11319"/>
    <cellStyle name="Currency 10 3 14" xfId="11320"/>
    <cellStyle name="Currency 10 3 14 2" xfId="11321"/>
    <cellStyle name="Currency 10 3 15" xfId="11322"/>
    <cellStyle name="Currency 10 3 2" xfId="11323"/>
    <cellStyle name="Currency 10 3 2 10" xfId="11324"/>
    <cellStyle name="Currency 10 3 2 10 2" xfId="11325"/>
    <cellStyle name="Currency 10 3 2 11" xfId="11326"/>
    <cellStyle name="Currency 10 3 2 2" xfId="11327"/>
    <cellStyle name="Currency 10 3 2 2 10" xfId="11328"/>
    <cellStyle name="Currency 10 3 2 2 2" xfId="11329"/>
    <cellStyle name="Currency 10 3 2 2 2 2" xfId="11330"/>
    <cellStyle name="Currency 10 3 2 2 2 2 2" xfId="11331"/>
    <cellStyle name="Currency 10 3 2 2 2 2 2 2" xfId="11332"/>
    <cellStyle name="Currency 10 3 2 2 2 2 3" xfId="11333"/>
    <cellStyle name="Currency 10 3 2 2 2 2 3 2" xfId="11334"/>
    <cellStyle name="Currency 10 3 2 2 2 2 4" xfId="11335"/>
    <cellStyle name="Currency 10 3 2 2 2 2 4 2" xfId="11336"/>
    <cellStyle name="Currency 10 3 2 2 2 2 5" xfId="11337"/>
    <cellStyle name="Currency 10 3 2 2 2 3" xfId="11338"/>
    <cellStyle name="Currency 10 3 2 2 2 3 2" xfId="11339"/>
    <cellStyle name="Currency 10 3 2 2 2 3 2 2" xfId="11340"/>
    <cellStyle name="Currency 10 3 2 2 2 3 3" xfId="11341"/>
    <cellStyle name="Currency 10 3 2 2 2 3 3 2" xfId="11342"/>
    <cellStyle name="Currency 10 3 2 2 2 3 4" xfId="11343"/>
    <cellStyle name="Currency 10 3 2 2 2 3 4 2" xfId="11344"/>
    <cellStyle name="Currency 10 3 2 2 2 3 5" xfId="11345"/>
    <cellStyle name="Currency 10 3 2 2 2 4" xfId="11346"/>
    <cellStyle name="Currency 10 3 2 2 2 4 2" xfId="11347"/>
    <cellStyle name="Currency 10 3 2 2 2 5" xfId="11348"/>
    <cellStyle name="Currency 10 3 2 2 2 5 2" xfId="11349"/>
    <cellStyle name="Currency 10 3 2 2 2 6" xfId="11350"/>
    <cellStyle name="Currency 10 3 2 2 2 6 2" xfId="11351"/>
    <cellStyle name="Currency 10 3 2 2 2 7" xfId="11352"/>
    <cellStyle name="Currency 10 3 2 2 2 7 2" xfId="11353"/>
    <cellStyle name="Currency 10 3 2 2 2 8" xfId="11354"/>
    <cellStyle name="Currency 10 3 2 2 2 8 2" xfId="11355"/>
    <cellStyle name="Currency 10 3 2 2 2 9" xfId="11356"/>
    <cellStyle name="Currency 10 3 2 2 3" xfId="11357"/>
    <cellStyle name="Currency 10 3 2 2 3 2" xfId="11358"/>
    <cellStyle name="Currency 10 3 2 2 3 2 2" xfId="11359"/>
    <cellStyle name="Currency 10 3 2 2 3 3" xfId="11360"/>
    <cellStyle name="Currency 10 3 2 2 3 3 2" xfId="11361"/>
    <cellStyle name="Currency 10 3 2 2 3 4" xfId="11362"/>
    <cellStyle name="Currency 10 3 2 2 3 4 2" xfId="11363"/>
    <cellStyle name="Currency 10 3 2 2 3 5" xfId="11364"/>
    <cellStyle name="Currency 10 3 2 2 4" xfId="11365"/>
    <cellStyle name="Currency 10 3 2 2 4 2" xfId="11366"/>
    <cellStyle name="Currency 10 3 2 2 4 2 2" xfId="11367"/>
    <cellStyle name="Currency 10 3 2 2 4 3" xfId="11368"/>
    <cellStyle name="Currency 10 3 2 2 4 3 2" xfId="11369"/>
    <cellStyle name="Currency 10 3 2 2 4 4" xfId="11370"/>
    <cellStyle name="Currency 10 3 2 2 4 4 2" xfId="11371"/>
    <cellStyle name="Currency 10 3 2 2 4 5" xfId="11372"/>
    <cellStyle name="Currency 10 3 2 2 5" xfId="11373"/>
    <cellStyle name="Currency 10 3 2 2 5 2" xfId="11374"/>
    <cellStyle name="Currency 10 3 2 2 6" xfId="11375"/>
    <cellStyle name="Currency 10 3 2 2 6 2" xfId="11376"/>
    <cellStyle name="Currency 10 3 2 2 7" xfId="11377"/>
    <cellStyle name="Currency 10 3 2 2 7 2" xfId="11378"/>
    <cellStyle name="Currency 10 3 2 2 8" xfId="11379"/>
    <cellStyle name="Currency 10 3 2 2 8 2" xfId="11380"/>
    <cellStyle name="Currency 10 3 2 2 9" xfId="11381"/>
    <cellStyle name="Currency 10 3 2 2 9 2" xfId="11382"/>
    <cellStyle name="Currency 10 3 2 3" xfId="11383"/>
    <cellStyle name="Currency 10 3 2 3 2" xfId="11384"/>
    <cellStyle name="Currency 10 3 2 3 2 2" xfId="11385"/>
    <cellStyle name="Currency 10 3 2 3 2 2 2" xfId="11386"/>
    <cellStyle name="Currency 10 3 2 3 2 3" xfId="11387"/>
    <cellStyle name="Currency 10 3 2 3 2 3 2" xfId="11388"/>
    <cellStyle name="Currency 10 3 2 3 2 4" xfId="11389"/>
    <cellStyle name="Currency 10 3 2 3 2 4 2" xfId="11390"/>
    <cellStyle name="Currency 10 3 2 3 2 5" xfId="11391"/>
    <cellStyle name="Currency 10 3 2 3 3" xfId="11392"/>
    <cellStyle name="Currency 10 3 2 3 3 2" xfId="11393"/>
    <cellStyle name="Currency 10 3 2 3 3 2 2" xfId="11394"/>
    <cellStyle name="Currency 10 3 2 3 3 3" xfId="11395"/>
    <cellStyle name="Currency 10 3 2 3 3 3 2" xfId="11396"/>
    <cellStyle name="Currency 10 3 2 3 3 4" xfId="11397"/>
    <cellStyle name="Currency 10 3 2 3 3 4 2" xfId="11398"/>
    <cellStyle name="Currency 10 3 2 3 3 5" xfId="11399"/>
    <cellStyle name="Currency 10 3 2 3 4" xfId="11400"/>
    <cellStyle name="Currency 10 3 2 3 4 2" xfId="11401"/>
    <cellStyle name="Currency 10 3 2 3 5" xfId="11402"/>
    <cellStyle name="Currency 10 3 2 3 5 2" xfId="11403"/>
    <cellStyle name="Currency 10 3 2 3 6" xfId="11404"/>
    <cellStyle name="Currency 10 3 2 3 6 2" xfId="11405"/>
    <cellStyle name="Currency 10 3 2 3 7" xfId="11406"/>
    <cellStyle name="Currency 10 3 2 3 7 2" xfId="11407"/>
    <cellStyle name="Currency 10 3 2 3 8" xfId="11408"/>
    <cellStyle name="Currency 10 3 2 3 8 2" xfId="11409"/>
    <cellStyle name="Currency 10 3 2 3 9" xfId="11410"/>
    <cellStyle name="Currency 10 3 2 4" xfId="11411"/>
    <cellStyle name="Currency 10 3 2 4 2" xfId="11412"/>
    <cellStyle name="Currency 10 3 2 4 2 2" xfId="11413"/>
    <cellStyle name="Currency 10 3 2 4 3" xfId="11414"/>
    <cellStyle name="Currency 10 3 2 4 3 2" xfId="11415"/>
    <cellStyle name="Currency 10 3 2 4 4" xfId="11416"/>
    <cellStyle name="Currency 10 3 2 4 4 2" xfId="11417"/>
    <cellStyle name="Currency 10 3 2 4 5" xfId="11418"/>
    <cellStyle name="Currency 10 3 2 5" xfId="11419"/>
    <cellStyle name="Currency 10 3 2 5 2" xfId="11420"/>
    <cellStyle name="Currency 10 3 2 5 2 2" xfId="11421"/>
    <cellStyle name="Currency 10 3 2 5 3" xfId="11422"/>
    <cellStyle name="Currency 10 3 2 5 3 2" xfId="11423"/>
    <cellStyle name="Currency 10 3 2 5 4" xfId="11424"/>
    <cellStyle name="Currency 10 3 2 5 4 2" xfId="11425"/>
    <cellStyle name="Currency 10 3 2 5 5" xfId="11426"/>
    <cellStyle name="Currency 10 3 2 6" xfId="11427"/>
    <cellStyle name="Currency 10 3 2 6 2" xfId="11428"/>
    <cellStyle name="Currency 10 3 2 7" xfId="11429"/>
    <cellStyle name="Currency 10 3 2 7 2" xfId="11430"/>
    <cellStyle name="Currency 10 3 2 8" xfId="11431"/>
    <cellStyle name="Currency 10 3 2 8 2" xfId="11432"/>
    <cellStyle name="Currency 10 3 2 9" xfId="11433"/>
    <cellStyle name="Currency 10 3 2 9 2" xfId="11434"/>
    <cellStyle name="Currency 10 3 3" xfId="11435"/>
    <cellStyle name="Currency 10 3 3 10" xfId="11436"/>
    <cellStyle name="Currency 10 3 3 10 2" xfId="11437"/>
    <cellStyle name="Currency 10 3 3 11" xfId="11438"/>
    <cellStyle name="Currency 10 3 3 2" xfId="11439"/>
    <cellStyle name="Currency 10 3 3 2 10" xfId="11440"/>
    <cellStyle name="Currency 10 3 3 2 2" xfId="11441"/>
    <cellStyle name="Currency 10 3 3 2 2 2" xfId="11442"/>
    <cellStyle name="Currency 10 3 3 2 2 2 2" xfId="11443"/>
    <cellStyle name="Currency 10 3 3 2 2 2 2 2" xfId="11444"/>
    <cellStyle name="Currency 10 3 3 2 2 2 3" xfId="11445"/>
    <cellStyle name="Currency 10 3 3 2 2 2 3 2" xfId="11446"/>
    <cellStyle name="Currency 10 3 3 2 2 2 4" xfId="11447"/>
    <cellStyle name="Currency 10 3 3 2 2 2 4 2" xfId="11448"/>
    <cellStyle name="Currency 10 3 3 2 2 2 5" xfId="11449"/>
    <cellStyle name="Currency 10 3 3 2 2 3" xfId="11450"/>
    <cellStyle name="Currency 10 3 3 2 2 3 2" xfId="11451"/>
    <cellStyle name="Currency 10 3 3 2 2 3 2 2" xfId="11452"/>
    <cellStyle name="Currency 10 3 3 2 2 3 3" xfId="11453"/>
    <cellStyle name="Currency 10 3 3 2 2 3 3 2" xfId="11454"/>
    <cellStyle name="Currency 10 3 3 2 2 3 4" xfId="11455"/>
    <cellStyle name="Currency 10 3 3 2 2 3 4 2" xfId="11456"/>
    <cellStyle name="Currency 10 3 3 2 2 3 5" xfId="11457"/>
    <cellStyle name="Currency 10 3 3 2 2 4" xfId="11458"/>
    <cellStyle name="Currency 10 3 3 2 2 4 2" xfId="11459"/>
    <cellStyle name="Currency 10 3 3 2 2 5" xfId="11460"/>
    <cellStyle name="Currency 10 3 3 2 2 5 2" xfId="11461"/>
    <cellStyle name="Currency 10 3 3 2 2 6" xfId="11462"/>
    <cellStyle name="Currency 10 3 3 2 2 6 2" xfId="11463"/>
    <cellStyle name="Currency 10 3 3 2 2 7" xfId="11464"/>
    <cellStyle name="Currency 10 3 3 2 2 7 2" xfId="11465"/>
    <cellStyle name="Currency 10 3 3 2 2 8" xfId="11466"/>
    <cellStyle name="Currency 10 3 3 2 2 8 2" xfId="11467"/>
    <cellStyle name="Currency 10 3 3 2 2 9" xfId="11468"/>
    <cellStyle name="Currency 10 3 3 2 3" xfId="11469"/>
    <cellStyle name="Currency 10 3 3 2 3 2" xfId="11470"/>
    <cellStyle name="Currency 10 3 3 2 3 2 2" xfId="11471"/>
    <cellStyle name="Currency 10 3 3 2 3 3" xfId="11472"/>
    <cellStyle name="Currency 10 3 3 2 3 3 2" xfId="11473"/>
    <cellStyle name="Currency 10 3 3 2 3 4" xfId="11474"/>
    <cellStyle name="Currency 10 3 3 2 3 4 2" xfId="11475"/>
    <cellStyle name="Currency 10 3 3 2 3 5" xfId="11476"/>
    <cellStyle name="Currency 10 3 3 2 4" xfId="11477"/>
    <cellStyle name="Currency 10 3 3 2 4 2" xfId="11478"/>
    <cellStyle name="Currency 10 3 3 2 4 2 2" xfId="11479"/>
    <cellStyle name="Currency 10 3 3 2 4 3" xfId="11480"/>
    <cellStyle name="Currency 10 3 3 2 4 3 2" xfId="11481"/>
    <cellStyle name="Currency 10 3 3 2 4 4" xfId="11482"/>
    <cellStyle name="Currency 10 3 3 2 4 4 2" xfId="11483"/>
    <cellStyle name="Currency 10 3 3 2 4 5" xfId="11484"/>
    <cellStyle name="Currency 10 3 3 2 5" xfId="11485"/>
    <cellStyle name="Currency 10 3 3 2 5 2" xfId="11486"/>
    <cellStyle name="Currency 10 3 3 2 6" xfId="11487"/>
    <cellStyle name="Currency 10 3 3 2 6 2" xfId="11488"/>
    <cellStyle name="Currency 10 3 3 2 7" xfId="11489"/>
    <cellStyle name="Currency 10 3 3 2 7 2" xfId="11490"/>
    <cellStyle name="Currency 10 3 3 2 8" xfId="11491"/>
    <cellStyle name="Currency 10 3 3 2 8 2" xfId="11492"/>
    <cellStyle name="Currency 10 3 3 2 9" xfId="11493"/>
    <cellStyle name="Currency 10 3 3 2 9 2" xfId="11494"/>
    <cellStyle name="Currency 10 3 3 3" xfId="11495"/>
    <cellStyle name="Currency 10 3 3 3 2" xfId="11496"/>
    <cellStyle name="Currency 10 3 3 3 2 2" xfId="11497"/>
    <cellStyle name="Currency 10 3 3 3 2 2 2" xfId="11498"/>
    <cellStyle name="Currency 10 3 3 3 2 3" xfId="11499"/>
    <cellStyle name="Currency 10 3 3 3 2 3 2" xfId="11500"/>
    <cellStyle name="Currency 10 3 3 3 2 4" xfId="11501"/>
    <cellStyle name="Currency 10 3 3 3 2 4 2" xfId="11502"/>
    <cellStyle name="Currency 10 3 3 3 2 5" xfId="11503"/>
    <cellStyle name="Currency 10 3 3 3 3" xfId="11504"/>
    <cellStyle name="Currency 10 3 3 3 3 2" xfId="11505"/>
    <cellStyle name="Currency 10 3 3 3 3 2 2" xfId="11506"/>
    <cellStyle name="Currency 10 3 3 3 3 3" xfId="11507"/>
    <cellStyle name="Currency 10 3 3 3 3 3 2" xfId="11508"/>
    <cellStyle name="Currency 10 3 3 3 3 4" xfId="11509"/>
    <cellStyle name="Currency 10 3 3 3 3 4 2" xfId="11510"/>
    <cellStyle name="Currency 10 3 3 3 3 5" xfId="11511"/>
    <cellStyle name="Currency 10 3 3 3 4" xfId="11512"/>
    <cellStyle name="Currency 10 3 3 3 4 2" xfId="11513"/>
    <cellStyle name="Currency 10 3 3 3 5" xfId="11514"/>
    <cellStyle name="Currency 10 3 3 3 5 2" xfId="11515"/>
    <cellStyle name="Currency 10 3 3 3 6" xfId="11516"/>
    <cellStyle name="Currency 10 3 3 3 6 2" xfId="11517"/>
    <cellStyle name="Currency 10 3 3 3 7" xfId="11518"/>
    <cellStyle name="Currency 10 3 3 3 7 2" xfId="11519"/>
    <cellStyle name="Currency 10 3 3 3 8" xfId="11520"/>
    <cellStyle name="Currency 10 3 3 3 8 2" xfId="11521"/>
    <cellStyle name="Currency 10 3 3 3 9" xfId="11522"/>
    <cellStyle name="Currency 10 3 3 4" xfId="11523"/>
    <cellStyle name="Currency 10 3 3 4 2" xfId="11524"/>
    <cellStyle name="Currency 10 3 3 4 2 2" xfId="11525"/>
    <cellStyle name="Currency 10 3 3 4 3" xfId="11526"/>
    <cellStyle name="Currency 10 3 3 4 3 2" xfId="11527"/>
    <cellStyle name="Currency 10 3 3 4 4" xfId="11528"/>
    <cellStyle name="Currency 10 3 3 4 4 2" xfId="11529"/>
    <cellStyle name="Currency 10 3 3 4 5" xfId="11530"/>
    <cellStyle name="Currency 10 3 3 5" xfId="11531"/>
    <cellStyle name="Currency 10 3 3 5 2" xfId="11532"/>
    <cellStyle name="Currency 10 3 3 5 2 2" xfId="11533"/>
    <cellStyle name="Currency 10 3 3 5 3" xfId="11534"/>
    <cellStyle name="Currency 10 3 3 5 3 2" xfId="11535"/>
    <cellStyle name="Currency 10 3 3 5 4" xfId="11536"/>
    <cellStyle name="Currency 10 3 3 5 4 2" xfId="11537"/>
    <cellStyle name="Currency 10 3 3 5 5" xfId="11538"/>
    <cellStyle name="Currency 10 3 3 6" xfId="11539"/>
    <cellStyle name="Currency 10 3 3 6 2" xfId="11540"/>
    <cellStyle name="Currency 10 3 3 7" xfId="11541"/>
    <cellStyle name="Currency 10 3 3 7 2" xfId="11542"/>
    <cellStyle name="Currency 10 3 3 8" xfId="11543"/>
    <cellStyle name="Currency 10 3 3 8 2" xfId="11544"/>
    <cellStyle name="Currency 10 3 3 9" xfId="11545"/>
    <cellStyle name="Currency 10 3 3 9 2" xfId="11546"/>
    <cellStyle name="Currency 10 3 4" xfId="11547"/>
    <cellStyle name="Currency 10 3 4 10" xfId="11548"/>
    <cellStyle name="Currency 10 3 4 10 2" xfId="11549"/>
    <cellStyle name="Currency 10 3 4 11" xfId="11550"/>
    <cellStyle name="Currency 10 3 4 2" xfId="11551"/>
    <cellStyle name="Currency 10 3 4 2 10" xfId="11552"/>
    <cellStyle name="Currency 10 3 4 2 2" xfId="11553"/>
    <cellStyle name="Currency 10 3 4 2 2 2" xfId="11554"/>
    <cellStyle name="Currency 10 3 4 2 2 2 2" xfId="11555"/>
    <cellStyle name="Currency 10 3 4 2 2 2 2 2" xfId="11556"/>
    <cellStyle name="Currency 10 3 4 2 2 2 3" xfId="11557"/>
    <cellStyle name="Currency 10 3 4 2 2 2 3 2" xfId="11558"/>
    <cellStyle name="Currency 10 3 4 2 2 2 4" xfId="11559"/>
    <cellStyle name="Currency 10 3 4 2 2 2 4 2" xfId="11560"/>
    <cellStyle name="Currency 10 3 4 2 2 2 5" xfId="11561"/>
    <cellStyle name="Currency 10 3 4 2 2 3" xfId="11562"/>
    <cellStyle name="Currency 10 3 4 2 2 3 2" xfId="11563"/>
    <cellStyle name="Currency 10 3 4 2 2 3 2 2" xfId="11564"/>
    <cellStyle name="Currency 10 3 4 2 2 3 3" xfId="11565"/>
    <cellStyle name="Currency 10 3 4 2 2 3 3 2" xfId="11566"/>
    <cellStyle name="Currency 10 3 4 2 2 3 4" xfId="11567"/>
    <cellStyle name="Currency 10 3 4 2 2 3 4 2" xfId="11568"/>
    <cellStyle name="Currency 10 3 4 2 2 3 5" xfId="11569"/>
    <cellStyle name="Currency 10 3 4 2 2 4" xfId="11570"/>
    <cellStyle name="Currency 10 3 4 2 2 4 2" xfId="11571"/>
    <cellStyle name="Currency 10 3 4 2 2 5" xfId="11572"/>
    <cellStyle name="Currency 10 3 4 2 2 5 2" xfId="11573"/>
    <cellStyle name="Currency 10 3 4 2 2 6" xfId="11574"/>
    <cellStyle name="Currency 10 3 4 2 2 6 2" xfId="11575"/>
    <cellStyle name="Currency 10 3 4 2 2 7" xfId="11576"/>
    <cellStyle name="Currency 10 3 4 2 2 7 2" xfId="11577"/>
    <cellStyle name="Currency 10 3 4 2 2 8" xfId="11578"/>
    <cellStyle name="Currency 10 3 4 2 2 8 2" xfId="11579"/>
    <cellStyle name="Currency 10 3 4 2 2 9" xfId="11580"/>
    <cellStyle name="Currency 10 3 4 2 3" xfId="11581"/>
    <cellStyle name="Currency 10 3 4 2 3 2" xfId="11582"/>
    <cellStyle name="Currency 10 3 4 2 3 2 2" xfId="11583"/>
    <cellStyle name="Currency 10 3 4 2 3 3" xfId="11584"/>
    <cellStyle name="Currency 10 3 4 2 3 3 2" xfId="11585"/>
    <cellStyle name="Currency 10 3 4 2 3 4" xfId="11586"/>
    <cellStyle name="Currency 10 3 4 2 3 4 2" xfId="11587"/>
    <cellStyle name="Currency 10 3 4 2 3 5" xfId="11588"/>
    <cellStyle name="Currency 10 3 4 2 4" xfId="11589"/>
    <cellStyle name="Currency 10 3 4 2 4 2" xfId="11590"/>
    <cellStyle name="Currency 10 3 4 2 4 2 2" xfId="11591"/>
    <cellStyle name="Currency 10 3 4 2 4 3" xfId="11592"/>
    <cellStyle name="Currency 10 3 4 2 4 3 2" xfId="11593"/>
    <cellStyle name="Currency 10 3 4 2 4 4" xfId="11594"/>
    <cellStyle name="Currency 10 3 4 2 4 4 2" xfId="11595"/>
    <cellStyle name="Currency 10 3 4 2 4 5" xfId="11596"/>
    <cellStyle name="Currency 10 3 4 2 5" xfId="11597"/>
    <cellStyle name="Currency 10 3 4 2 5 2" xfId="11598"/>
    <cellStyle name="Currency 10 3 4 2 6" xfId="11599"/>
    <cellStyle name="Currency 10 3 4 2 6 2" xfId="11600"/>
    <cellStyle name="Currency 10 3 4 2 7" xfId="11601"/>
    <cellStyle name="Currency 10 3 4 2 7 2" xfId="11602"/>
    <cellStyle name="Currency 10 3 4 2 8" xfId="11603"/>
    <cellStyle name="Currency 10 3 4 2 8 2" xfId="11604"/>
    <cellStyle name="Currency 10 3 4 2 9" xfId="11605"/>
    <cellStyle name="Currency 10 3 4 2 9 2" xfId="11606"/>
    <cellStyle name="Currency 10 3 4 3" xfId="11607"/>
    <cellStyle name="Currency 10 3 4 3 2" xfId="11608"/>
    <cellStyle name="Currency 10 3 4 3 2 2" xfId="11609"/>
    <cellStyle name="Currency 10 3 4 3 2 2 2" xfId="11610"/>
    <cellStyle name="Currency 10 3 4 3 2 3" xfId="11611"/>
    <cellStyle name="Currency 10 3 4 3 2 3 2" xfId="11612"/>
    <cellStyle name="Currency 10 3 4 3 2 4" xfId="11613"/>
    <cellStyle name="Currency 10 3 4 3 2 4 2" xfId="11614"/>
    <cellStyle name="Currency 10 3 4 3 2 5" xfId="11615"/>
    <cellStyle name="Currency 10 3 4 3 3" xfId="11616"/>
    <cellStyle name="Currency 10 3 4 3 3 2" xfId="11617"/>
    <cellStyle name="Currency 10 3 4 3 3 2 2" xfId="11618"/>
    <cellStyle name="Currency 10 3 4 3 3 3" xfId="11619"/>
    <cellStyle name="Currency 10 3 4 3 3 3 2" xfId="11620"/>
    <cellStyle name="Currency 10 3 4 3 3 4" xfId="11621"/>
    <cellStyle name="Currency 10 3 4 3 3 4 2" xfId="11622"/>
    <cellStyle name="Currency 10 3 4 3 3 5" xfId="11623"/>
    <cellStyle name="Currency 10 3 4 3 4" xfId="11624"/>
    <cellStyle name="Currency 10 3 4 3 4 2" xfId="11625"/>
    <cellStyle name="Currency 10 3 4 3 5" xfId="11626"/>
    <cellStyle name="Currency 10 3 4 3 5 2" xfId="11627"/>
    <cellStyle name="Currency 10 3 4 3 6" xfId="11628"/>
    <cellStyle name="Currency 10 3 4 3 6 2" xfId="11629"/>
    <cellStyle name="Currency 10 3 4 3 7" xfId="11630"/>
    <cellStyle name="Currency 10 3 4 3 7 2" xfId="11631"/>
    <cellStyle name="Currency 10 3 4 3 8" xfId="11632"/>
    <cellStyle name="Currency 10 3 4 3 8 2" xfId="11633"/>
    <cellStyle name="Currency 10 3 4 3 9" xfId="11634"/>
    <cellStyle name="Currency 10 3 4 4" xfId="11635"/>
    <cellStyle name="Currency 10 3 4 4 2" xfId="11636"/>
    <cellStyle name="Currency 10 3 4 4 2 2" xfId="11637"/>
    <cellStyle name="Currency 10 3 4 4 3" xfId="11638"/>
    <cellStyle name="Currency 10 3 4 4 3 2" xfId="11639"/>
    <cellStyle name="Currency 10 3 4 4 4" xfId="11640"/>
    <cellStyle name="Currency 10 3 4 4 4 2" xfId="11641"/>
    <cellStyle name="Currency 10 3 4 4 5" xfId="11642"/>
    <cellStyle name="Currency 10 3 4 5" xfId="11643"/>
    <cellStyle name="Currency 10 3 4 5 2" xfId="11644"/>
    <cellStyle name="Currency 10 3 4 5 2 2" xfId="11645"/>
    <cellStyle name="Currency 10 3 4 5 3" xfId="11646"/>
    <cellStyle name="Currency 10 3 4 5 3 2" xfId="11647"/>
    <cellStyle name="Currency 10 3 4 5 4" xfId="11648"/>
    <cellStyle name="Currency 10 3 4 5 4 2" xfId="11649"/>
    <cellStyle name="Currency 10 3 4 5 5" xfId="11650"/>
    <cellStyle name="Currency 10 3 4 6" xfId="11651"/>
    <cellStyle name="Currency 10 3 4 6 2" xfId="11652"/>
    <cellStyle name="Currency 10 3 4 7" xfId="11653"/>
    <cellStyle name="Currency 10 3 4 7 2" xfId="11654"/>
    <cellStyle name="Currency 10 3 4 8" xfId="11655"/>
    <cellStyle name="Currency 10 3 4 8 2" xfId="11656"/>
    <cellStyle name="Currency 10 3 4 9" xfId="11657"/>
    <cellStyle name="Currency 10 3 4 9 2" xfId="11658"/>
    <cellStyle name="Currency 10 3 5" xfId="11659"/>
    <cellStyle name="Currency 10 3 5 10" xfId="11660"/>
    <cellStyle name="Currency 10 3 5 10 2" xfId="11661"/>
    <cellStyle name="Currency 10 3 5 11" xfId="11662"/>
    <cellStyle name="Currency 10 3 5 2" xfId="11663"/>
    <cellStyle name="Currency 10 3 5 2 10" xfId="11664"/>
    <cellStyle name="Currency 10 3 5 2 2" xfId="11665"/>
    <cellStyle name="Currency 10 3 5 2 2 2" xfId="11666"/>
    <cellStyle name="Currency 10 3 5 2 2 2 2" xfId="11667"/>
    <cellStyle name="Currency 10 3 5 2 2 2 2 2" xfId="11668"/>
    <cellStyle name="Currency 10 3 5 2 2 2 3" xfId="11669"/>
    <cellStyle name="Currency 10 3 5 2 2 2 3 2" xfId="11670"/>
    <cellStyle name="Currency 10 3 5 2 2 2 4" xfId="11671"/>
    <cellStyle name="Currency 10 3 5 2 2 2 4 2" xfId="11672"/>
    <cellStyle name="Currency 10 3 5 2 2 2 5" xfId="11673"/>
    <cellStyle name="Currency 10 3 5 2 2 3" xfId="11674"/>
    <cellStyle name="Currency 10 3 5 2 2 3 2" xfId="11675"/>
    <cellStyle name="Currency 10 3 5 2 2 3 2 2" xfId="11676"/>
    <cellStyle name="Currency 10 3 5 2 2 3 3" xfId="11677"/>
    <cellStyle name="Currency 10 3 5 2 2 3 3 2" xfId="11678"/>
    <cellStyle name="Currency 10 3 5 2 2 3 4" xfId="11679"/>
    <cellStyle name="Currency 10 3 5 2 2 3 4 2" xfId="11680"/>
    <cellStyle name="Currency 10 3 5 2 2 3 5" xfId="11681"/>
    <cellStyle name="Currency 10 3 5 2 2 4" xfId="11682"/>
    <cellStyle name="Currency 10 3 5 2 2 4 2" xfId="11683"/>
    <cellStyle name="Currency 10 3 5 2 2 5" xfId="11684"/>
    <cellStyle name="Currency 10 3 5 2 2 5 2" xfId="11685"/>
    <cellStyle name="Currency 10 3 5 2 2 6" xfId="11686"/>
    <cellStyle name="Currency 10 3 5 2 2 6 2" xfId="11687"/>
    <cellStyle name="Currency 10 3 5 2 2 7" xfId="11688"/>
    <cellStyle name="Currency 10 3 5 2 2 7 2" xfId="11689"/>
    <cellStyle name="Currency 10 3 5 2 2 8" xfId="11690"/>
    <cellStyle name="Currency 10 3 5 2 2 8 2" xfId="11691"/>
    <cellStyle name="Currency 10 3 5 2 2 9" xfId="11692"/>
    <cellStyle name="Currency 10 3 5 2 3" xfId="11693"/>
    <cellStyle name="Currency 10 3 5 2 3 2" xfId="11694"/>
    <cellStyle name="Currency 10 3 5 2 3 2 2" xfId="11695"/>
    <cellStyle name="Currency 10 3 5 2 3 3" xfId="11696"/>
    <cellStyle name="Currency 10 3 5 2 3 3 2" xfId="11697"/>
    <cellStyle name="Currency 10 3 5 2 3 4" xfId="11698"/>
    <cellStyle name="Currency 10 3 5 2 3 4 2" xfId="11699"/>
    <cellStyle name="Currency 10 3 5 2 3 5" xfId="11700"/>
    <cellStyle name="Currency 10 3 5 2 4" xfId="11701"/>
    <cellStyle name="Currency 10 3 5 2 4 2" xfId="11702"/>
    <cellStyle name="Currency 10 3 5 2 4 2 2" xfId="11703"/>
    <cellStyle name="Currency 10 3 5 2 4 3" xfId="11704"/>
    <cellStyle name="Currency 10 3 5 2 4 3 2" xfId="11705"/>
    <cellStyle name="Currency 10 3 5 2 4 4" xfId="11706"/>
    <cellStyle name="Currency 10 3 5 2 4 4 2" xfId="11707"/>
    <cellStyle name="Currency 10 3 5 2 4 5" xfId="11708"/>
    <cellStyle name="Currency 10 3 5 2 5" xfId="11709"/>
    <cellStyle name="Currency 10 3 5 2 5 2" xfId="11710"/>
    <cellStyle name="Currency 10 3 5 2 6" xfId="11711"/>
    <cellStyle name="Currency 10 3 5 2 6 2" xfId="11712"/>
    <cellStyle name="Currency 10 3 5 2 7" xfId="11713"/>
    <cellStyle name="Currency 10 3 5 2 7 2" xfId="11714"/>
    <cellStyle name="Currency 10 3 5 2 8" xfId="11715"/>
    <cellStyle name="Currency 10 3 5 2 8 2" xfId="11716"/>
    <cellStyle name="Currency 10 3 5 2 9" xfId="11717"/>
    <cellStyle name="Currency 10 3 5 2 9 2" xfId="11718"/>
    <cellStyle name="Currency 10 3 5 3" xfId="11719"/>
    <cellStyle name="Currency 10 3 5 3 2" xfId="11720"/>
    <cellStyle name="Currency 10 3 5 3 2 2" xfId="11721"/>
    <cellStyle name="Currency 10 3 5 3 2 2 2" xfId="11722"/>
    <cellStyle name="Currency 10 3 5 3 2 3" xfId="11723"/>
    <cellStyle name="Currency 10 3 5 3 2 3 2" xfId="11724"/>
    <cellStyle name="Currency 10 3 5 3 2 4" xfId="11725"/>
    <cellStyle name="Currency 10 3 5 3 2 4 2" xfId="11726"/>
    <cellStyle name="Currency 10 3 5 3 2 5" xfId="11727"/>
    <cellStyle name="Currency 10 3 5 3 3" xfId="11728"/>
    <cellStyle name="Currency 10 3 5 3 3 2" xfId="11729"/>
    <cellStyle name="Currency 10 3 5 3 3 2 2" xfId="11730"/>
    <cellStyle name="Currency 10 3 5 3 3 3" xfId="11731"/>
    <cellStyle name="Currency 10 3 5 3 3 3 2" xfId="11732"/>
    <cellStyle name="Currency 10 3 5 3 3 4" xfId="11733"/>
    <cellStyle name="Currency 10 3 5 3 3 4 2" xfId="11734"/>
    <cellStyle name="Currency 10 3 5 3 3 5" xfId="11735"/>
    <cellStyle name="Currency 10 3 5 3 4" xfId="11736"/>
    <cellStyle name="Currency 10 3 5 3 4 2" xfId="11737"/>
    <cellStyle name="Currency 10 3 5 3 5" xfId="11738"/>
    <cellStyle name="Currency 10 3 5 3 5 2" xfId="11739"/>
    <cellStyle name="Currency 10 3 5 3 6" xfId="11740"/>
    <cellStyle name="Currency 10 3 5 3 6 2" xfId="11741"/>
    <cellStyle name="Currency 10 3 5 3 7" xfId="11742"/>
    <cellStyle name="Currency 10 3 5 3 7 2" xfId="11743"/>
    <cellStyle name="Currency 10 3 5 3 8" xfId="11744"/>
    <cellStyle name="Currency 10 3 5 3 8 2" xfId="11745"/>
    <cellStyle name="Currency 10 3 5 3 9" xfId="11746"/>
    <cellStyle name="Currency 10 3 5 4" xfId="11747"/>
    <cellStyle name="Currency 10 3 5 4 2" xfId="11748"/>
    <cellStyle name="Currency 10 3 5 4 2 2" xfId="11749"/>
    <cellStyle name="Currency 10 3 5 4 3" xfId="11750"/>
    <cellStyle name="Currency 10 3 5 4 3 2" xfId="11751"/>
    <cellStyle name="Currency 10 3 5 4 4" xfId="11752"/>
    <cellStyle name="Currency 10 3 5 4 4 2" xfId="11753"/>
    <cellStyle name="Currency 10 3 5 4 5" xfId="11754"/>
    <cellStyle name="Currency 10 3 5 5" xfId="11755"/>
    <cellStyle name="Currency 10 3 5 5 2" xfId="11756"/>
    <cellStyle name="Currency 10 3 5 5 2 2" xfId="11757"/>
    <cellStyle name="Currency 10 3 5 5 3" xfId="11758"/>
    <cellStyle name="Currency 10 3 5 5 3 2" xfId="11759"/>
    <cellStyle name="Currency 10 3 5 5 4" xfId="11760"/>
    <cellStyle name="Currency 10 3 5 5 4 2" xfId="11761"/>
    <cellStyle name="Currency 10 3 5 5 5" xfId="11762"/>
    <cellStyle name="Currency 10 3 5 6" xfId="11763"/>
    <cellStyle name="Currency 10 3 5 6 2" xfId="11764"/>
    <cellStyle name="Currency 10 3 5 7" xfId="11765"/>
    <cellStyle name="Currency 10 3 5 7 2" xfId="11766"/>
    <cellStyle name="Currency 10 3 5 8" xfId="11767"/>
    <cellStyle name="Currency 10 3 5 8 2" xfId="11768"/>
    <cellStyle name="Currency 10 3 5 9" xfId="11769"/>
    <cellStyle name="Currency 10 3 5 9 2" xfId="11770"/>
    <cellStyle name="Currency 10 3 6" xfId="11771"/>
    <cellStyle name="Currency 10 3 6 10" xfId="11772"/>
    <cellStyle name="Currency 10 3 6 2" xfId="11773"/>
    <cellStyle name="Currency 10 3 6 2 2" xfId="11774"/>
    <cellStyle name="Currency 10 3 6 2 2 2" xfId="11775"/>
    <cellStyle name="Currency 10 3 6 2 2 2 2" xfId="11776"/>
    <cellStyle name="Currency 10 3 6 2 2 3" xfId="11777"/>
    <cellStyle name="Currency 10 3 6 2 2 3 2" xfId="11778"/>
    <cellStyle name="Currency 10 3 6 2 2 4" xfId="11779"/>
    <cellStyle name="Currency 10 3 6 2 2 4 2" xfId="11780"/>
    <cellStyle name="Currency 10 3 6 2 2 5" xfId="11781"/>
    <cellStyle name="Currency 10 3 6 2 3" xfId="11782"/>
    <cellStyle name="Currency 10 3 6 2 3 2" xfId="11783"/>
    <cellStyle name="Currency 10 3 6 2 3 2 2" xfId="11784"/>
    <cellStyle name="Currency 10 3 6 2 3 3" xfId="11785"/>
    <cellStyle name="Currency 10 3 6 2 3 3 2" xfId="11786"/>
    <cellStyle name="Currency 10 3 6 2 3 4" xfId="11787"/>
    <cellStyle name="Currency 10 3 6 2 3 4 2" xfId="11788"/>
    <cellStyle name="Currency 10 3 6 2 3 5" xfId="11789"/>
    <cellStyle name="Currency 10 3 6 2 4" xfId="11790"/>
    <cellStyle name="Currency 10 3 6 2 4 2" xfId="11791"/>
    <cellStyle name="Currency 10 3 6 2 5" xfId="11792"/>
    <cellStyle name="Currency 10 3 6 2 5 2" xfId="11793"/>
    <cellStyle name="Currency 10 3 6 2 6" xfId="11794"/>
    <cellStyle name="Currency 10 3 6 2 6 2" xfId="11795"/>
    <cellStyle name="Currency 10 3 6 2 7" xfId="11796"/>
    <cellStyle name="Currency 10 3 6 2 7 2" xfId="11797"/>
    <cellStyle name="Currency 10 3 6 2 8" xfId="11798"/>
    <cellStyle name="Currency 10 3 6 2 8 2" xfId="11799"/>
    <cellStyle name="Currency 10 3 6 2 9" xfId="11800"/>
    <cellStyle name="Currency 10 3 6 3" xfId="11801"/>
    <cellStyle name="Currency 10 3 6 3 2" xfId="11802"/>
    <cellStyle name="Currency 10 3 6 3 2 2" xfId="11803"/>
    <cellStyle name="Currency 10 3 6 3 3" xfId="11804"/>
    <cellStyle name="Currency 10 3 6 3 3 2" xfId="11805"/>
    <cellStyle name="Currency 10 3 6 3 4" xfId="11806"/>
    <cellStyle name="Currency 10 3 6 3 4 2" xfId="11807"/>
    <cellStyle name="Currency 10 3 6 3 5" xfId="11808"/>
    <cellStyle name="Currency 10 3 6 4" xfId="11809"/>
    <cellStyle name="Currency 10 3 6 4 2" xfId="11810"/>
    <cellStyle name="Currency 10 3 6 4 2 2" xfId="11811"/>
    <cellStyle name="Currency 10 3 6 4 3" xfId="11812"/>
    <cellStyle name="Currency 10 3 6 4 3 2" xfId="11813"/>
    <cellStyle name="Currency 10 3 6 4 4" xfId="11814"/>
    <cellStyle name="Currency 10 3 6 4 4 2" xfId="11815"/>
    <cellStyle name="Currency 10 3 6 4 5" xfId="11816"/>
    <cellStyle name="Currency 10 3 6 5" xfId="11817"/>
    <cellStyle name="Currency 10 3 6 5 2" xfId="11818"/>
    <cellStyle name="Currency 10 3 6 6" xfId="11819"/>
    <cellStyle name="Currency 10 3 6 6 2" xfId="11820"/>
    <cellStyle name="Currency 10 3 6 7" xfId="11821"/>
    <cellStyle name="Currency 10 3 6 7 2" xfId="11822"/>
    <cellStyle name="Currency 10 3 6 8" xfId="11823"/>
    <cellStyle name="Currency 10 3 6 8 2" xfId="11824"/>
    <cellStyle name="Currency 10 3 6 9" xfId="11825"/>
    <cellStyle name="Currency 10 3 6 9 2" xfId="11826"/>
    <cellStyle name="Currency 10 3 7" xfId="11827"/>
    <cellStyle name="Currency 10 3 7 2" xfId="11828"/>
    <cellStyle name="Currency 10 3 7 2 2" xfId="11829"/>
    <cellStyle name="Currency 10 3 7 2 2 2" xfId="11830"/>
    <cellStyle name="Currency 10 3 7 2 3" xfId="11831"/>
    <cellStyle name="Currency 10 3 7 2 3 2" xfId="11832"/>
    <cellStyle name="Currency 10 3 7 2 4" xfId="11833"/>
    <cellStyle name="Currency 10 3 7 2 4 2" xfId="11834"/>
    <cellStyle name="Currency 10 3 7 2 5" xfId="11835"/>
    <cellStyle name="Currency 10 3 7 3" xfId="11836"/>
    <cellStyle name="Currency 10 3 7 3 2" xfId="11837"/>
    <cellStyle name="Currency 10 3 7 3 2 2" xfId="11838"/>
    <cellStyle name="Currency 10 3 7 3 3" xfId="11839"/>
    <cellStyle name="Currency 10 3 7 3 3 2" xfId="11840"/>
    <cellStyle name="Currency 10 3 7 3 4" xfId="11841"/>
    <cellStyle name="Currency 10 3 7 3 4 2" xfId="11842"/>
    <cellStyle name="Currency 10 3 7 3 5" xfId="11843"/>
    <cellStyle name="Currency 10 3 7 4" xfId="11844"/>
    <cellStyle name="Currency 10 3 7 4 2" xfId="11845"/>
    <cellStyle name="Currency 10 3 7 5" xfId="11846"/>
    <cellStyle name="Currency 10 3 7 5 2" xfId="11847"/>
    <cellStyle name="Currency 10 3 7 6" xfId="11848"/>
    <cellStyle name="Currency 10 3 7 6 2" xfId="11849"/>
    <cellStyle name="Currency 10 3 7 7" xfId="11850"/>
    <cellStyle name="Currency 10 3 7 7 2" xfId="11851"/>
    <cellStyle name="Currency 10 3 7 8" xfId="11852"/>
    <cellStyle name="Currency 10 3 7 8 2" xfId="11853"/>
    <cellStyle name="Currency 10 3 7 9" xfId="11854"/>
    <cellStyle name="Currency 10 3 8" xfId="11855"/>
    <cellStyle name="Currency 10 3 8 2" xfId="11856"/>
    <cellStyle name="Currency 10 3 8 2 2" xfId="11857"/>
    <cellStyle name="Currency 10 3 8 3" xfId="11858"/>
    <cellStyle name="Currency 10 3 8 3 2" xfId="11859"/>
    <cellStyle name="Currency 10 3 8 4" xfId="11860"/>
    <cellStyle name="Currency 10 3 8 4 2" xfId="11861"/>
    <cellStyle name="Currency 10 3 8 5" xfId="11862"/>
    <cellStyle name="Currency 10 3 9" xfId="11863"/>
    <cellStyle name="Currency 10 3 9 2" xfId="11864"/>
    <cellStyle name="Currency 10 3 9 2 2" xfId="11865"/>
    <cellStyle name="Currency 10 3 9 3" xfId="11866"/>
    <cellStyle name="Currency 10 3 9 3 2" xfId="11867"/>
    <cellStyle name="Currency 10 3 9 4" xfId="11868"/>
    <cellStyle name="Currency 10 3 9 4 2" xfId="11869"/>
    <cellStyle name="Currency 10 3 9 5" xfId="11870"/>
    <cellStyle name="Currency 10 4" xfId="11871"/>
    <cellStyle name="Currency 10 4 10" xfId="11872"/>
    <cellStyle name="Currency 10 4 10 2" xfId="11873"/>
    <cellStyle name="Currency 10 4 11" xfId="11874"/>
    <cellStyle name="Currency 10 4 2" xfId="11875"/>
    <cellStyle name="Currency 10 4 2 10" xfId="11876"/>
    <cellStyle name="Currency 10 4 2 2" xfId="11877"/>
    <cellStyle name="Currency 10 4 2 2 2" xfId="11878"/>
    <cellStyle name="Currency 10 4 2 2 2 2" xfId="11879"/>
    <cellStyle name="Currency 10 4 2 2 2 2 2" xfId="11880"/>
    <cellStyle name="Currency 10 4 2 2 2 3" xfId="11881"/>
    <cellStyle name="Currency 10 4 2 2 2 3 2" xfId="11882"/>
    <cellStyle name="Currency 10 4 2 2 2 4" xfId="11883"/>
    <cellStyle name="Currency 10 4 2 2 2 4 2" xfId="11884"/>
    <cellStyle name="Currency 10 4 2 2 2 5" xfId="11885"/>
    <cellStyle name="Currency 10 4 2 2 3" xfId="11886"/>
    <cellStyle name="Currency 10 4 2 2 3 2" xfId="11887"/>
    <cellStyle name="Currency 10 4 2 2 3 2 2" xfId="11888"/>
    <cellStyle name="Currency 10 4 2 2 3 3" xfId="11889"/>
    <cellStyle name="Currency 10 4 2 2 3 3 2" xfId="11890"/>
    <cellStyle name="Currency 10 4 2 2 3 4" xfId="11891"/>
    <cellStyle name="Currency 10 4 2 2 3 4 2" xfId="11892"/>
    <cellStyle name="Currency 10 4 2 2 3 5" xfId="11893"/>
    <cellStyle name="Currency 10 4 2 2 4" xfId="11894"/>
    <cellStyle name="Currency 10 4 2 2 4 2" xfId="11895"/>
    <cellStyle name="Currency 10 4 2 2 5" xfId="11896"/>
    <cellStyle name="Currency 10 4 2 2 5 2" xfId="11897"/>
    <cellStyle name="Currency 10 4 2 2 6" xfId="11898"/>
    <cellStyle name="Currency 10 4 2 2 6 2" xfId="11899"/>
    <cellStyle name="Currency 10 4 2 2 7" xfId="11900"/>
    <cellStyle name="Currency 10 4 2 2 7 2" xfId="11901"/>
    <cellStyle name="Currency 10 4 2 2 8" xfId="11902"/>
    <cellStyle name="Currency 10 4 2 2 8 2" xfId="11903"/>
    <cellStyle name="Currency 10 4 2 2 9" xfId="11904"/>
    <cellStyle name="Currency 10 4 2 3" xfId="11905"/>
    <cellStyle name="Currency 10 4 2 3 2" xfId="11906"/>
    <cellStyle name="Currency 10 4 2 3 2 2" xfId="11907"/>
    <cellStyle name="Currency 10 4 2 3 3" xfId="11908"/>
    <cellStyle name="Currency 10 4 2 3 3 2" xfId="11909"/>
    <cellStyle name="Currency 10 4 2 3 4" xfId="11910"/>
    <cellStyle name="Currency 10 4 2 3 4 2" xfId="11911"/>
    <cellStyle name="Currency 10 4 2 3 5" xfId="11912"/>
    <cellStyle name="Currency 10 4 2 4" xfId="11913"/>
    <cellStyle name="Currency 10 4 2 4 2" xfId="11914"/>
    <cellStyle name="Currency 10 4 2 4 2 2" xfId="11915"/>
    <cellStyle name="Currency 10 4 2 4 3" xfId="11916"/>
    <cellStyle name="Currency 10 4 2 4 3 2" xfId="11917"/>
    <cellStyle name="Currency 10 4 2 4 4" xfId="11918"/>
    <cellStyle name="Currency 10 4 2 4 4 2" xfId="11919"/>
    <cellStyle name="Currency 10 4 2 4 5" xfId="11920"/>
    <cellStyle name="Currency 10 4 2 5" xfId="11921"/>
    <cellStyle name="Currency 10 4 2 5 2" xfId="11922"/>
    <cellStyle name="Currency 10 4 2 6" xfId="11923"/>
    <cellStyle name="Currency 10 4 2 6 2" xfId="11924"/>
    <cellStyle name="Currency 10 4 2 7" xfId="11925"/>
    <cellStyle name="Currency 10 4 2 7 2" xfId="11926"/>
    <cellStyle name="Currency 10 4 2 8" xfId="11927"/>
    <cellStyle name="Currency 10 4 2 8 2" xfId="11928"/>
    <cellStyle name="Currency 10 4 2 9" xfId="11929"/>
    <cellStyle name="Currency 10 4 2 9 2" xfId="11930"/>
    <cellStyle name="Currency 10 4 3" xfId="11931"/>
    <cellStyle name="Currency 10 4 3 2" xfId="11932"/>
    <cellStyle name="Currency 10 4 3 2 2" xfId="11933"/>
    <cellStyle name="Currency 10 4 3 2 2 2" xfId="11934"/>
    <cellStyle name="Currency 10 4 3 2 3" xfId="11935"/>
    <cellStyle name="Currency 10 4 3 2 3 2" xfId="11936"/>
    <cellStyle name="Currency 10 4 3 2 4" xfId="11937"/>
    <cellStyle name="Currency 10 4 3 2 4 2" xfId="11938"/>
    <cellStyle name="Currency 10 4 3 2 5" xfId="11939"/>
    <cellStyle name="Currency 10 4 3 3" xfId="11940"/>
    <cellStyle name="Currency 10 4 3 3 2" xfId="11941"/>
    <cellStyle name="Currency 10 4 3 3 2 2" xfId="11942"/>
    <cellStyle name="Currency 10 4 3 3 3" xfId="11943"/>
    <cellStyle name="Currency 10 4 3 3 3 2" xfId="11944"/>
    <cellStyle name="Currency 10 4 3 3 4" xfId="11945"/>
    <cellStyle name="Currency 10 4 3 3 4 2" xfId="11946"/>
    <cellStyle name="Currency 10 4 3 3 5" xfId="11947"/>
    <cellStyle name="Currency 10 4 3 4" xfId="11948"/>
    <cellStyle name="Currency 10 4 3 4 2" xfId="11949"/>
    <cellStyle name="Currency 10 4 3 5" xfId="11950"/>
    <cellStyle name="Currency 10 4 3 5 2" xfId="11951"/>
    <cellStyle name="Currency 10 4 3 6" xfId="11952"/>
    <cellStyle name="Currency 10 4 3 6 2" xfId="11953"/>
    <cellStyle name="Currency 10 4 3 7" xfId="11954"/>
    <cellStyle name="Currency 10 4 3 7 2" xfId="11955"/>
    <cellStyle name="Currency 10 4 3 8" xfId="11956"/>
    <cellStyle name="Currency 10 4 3 8 2" xfId="11957"/>
    <cellStyle name="Currency 10 4 3 9" xfId="11958"/>
    <cellStyle name="Currency 10 4 4" xfId="11959"/>
    <cellStyle name="Currency 10 4 4 2" xfId="11960"/>
    <cellStyle name="Currency 10 4 4 2 2" xfId="11961"/>
    <cellStyle name="Currency 10 4 4 3" xfId="11962"/>
    <cellStyle name="Currency 10 4 4 3 2" xfId="11963"/>
    <cellStyle name="Currency 10 4 4 4" xfId="11964"/>
    <cellStyle name="Currency 10 4 4 4 2" xfId="11965"/>
    <cellStyle name="Currency 10 4 4 5" xfId="11966"/>
    <cellStyle name="Currency 10 4 5" xfId="11967"/>
    <cellStyle name="Currency 10 4 5 2" xfId="11968"/>
    <cellStyle name="Currency 10 4 5 2 2" xfId="11969"/>
    <cellStyle name="Currency 10 4 5 3" xfId="11970"/>
    <cellStyle name="Currency 10 4 5 3 2" xfId="11971"/>
    <cellStyle name="Currency 10 4 5 4" xfId="11972"/>
    <cellStyle name="Currency 10 4 5 4 2" xfId="11973"/>
    <cellStyle name="Currency 10 4 5 5" xfId="11974"/>
    <cellStyle name="Currency 10 4 6" xfId="11975"/>
    <cellStyle name="Currency 10 4 6 2" xfId="11976"/>
    <cellStyle name="Currency 10 4 7" xfId="11977"/>
    <cellStyle name="Currency 10 4 7 2" xfId="11978"/>
    <cellStyle name="Currency 10 4 8" xfId="11979"/>
    <cellStyle name="Currency 10 4 8 2" xfId="11980"/>
    <cellStyle name="Currency 10 4 9" xfId="11981"/>
    <cellStyle name="Currency 10 4 9 2" xfId="11982"/>
    <cellStyle name="Currency 10 5" xfId="11983"/>
    <cellStyle name="Currency 10 5 10" xfId="11984"/>
    <cellStyle name="Currency 10 5 10 2" xfId="11985"/>
    <cellStyle name="Currency 10 5 11" xfId="11986"/>
    <cellStyle name="Currency 10 5 2" xfId="11987"/>
    <cellStyle name="Currency 10 5 2 10" xfId="11988"/>
    <cellStyle name="Currency 10 5 2 2" xfId="11989"/>
    <cellStyle name="Currency 10 5 2 2 2" xfId="11990"/>
    <cellStyle name="Currency 10 5 2 2 2 2" xfId="11991"/>
    <cellStyle name="Currency 10 5 2 2 2 2 2" xfId="11992"/>
    <cellStyle name="Currency 10 5 2 2 2 3" xfId="11993"/>
    <cellStyle name="Currency 10 5 2 2 2 3 2" xfId="11994"/>
    <cellStyle name="Currency 10 5 2 2 2 4" xfId="11995"/>
    <cellStyle name="Currency 10 5 2 2 2 4 2" xfId="11996"/>
    <cellStyle name="Currency 10 5 2 2 2 5" xfId="11997"/>
    <cellStyle name="Currency 10 5 2 2 3" xfId="11998"/>
    <cellStyle name="Currency 10 5 2 2 3 2" xfId="11999"/>
    <cellStyle name="Currency 10 5 2 2 3 2 2" xfId="12000"/>
    <cellStyle name="Currency 10 5 2 2 3 3" xfId="12001"/>
    <cellStyle name="Currency 10 5 2 2 3 3 2" xfId="12002"/>
    <cellStyle name="Currency 10 5 2 2 3 4" xfId="12003"/>
    <cellStyle name="Currency 10 5 2 2 3 4 2" xfId="12004"/>
    <cellStyle name="Currency 10 5 2 2 3 5" xfId="12005"/>
    <cellStyle name="Currency 10 5 2 2 4" xfId="12006"/>
    <cellStyle name="Currency 10 5 2 2 4 2" xfId="12007"/>
    <cellStyle name="Currency 10 5 2 2 5" xfId="12008"/>
    <cellStyle name="Currency 10 5 2 2 5 2" xfId="12009"/>
    <cellStyle name="Currency 10 5 2 2 6" xfId="12010"/>
    <cellStyle name="Currency 10 5 2 2 6 2" xfId="12011"/>
    <cellStyle name="Currency 10 5 2 2 7" xfId="12012"/>
    <cellStyle name="Currency 10 5 2 2 7 2" xfId="12013"/>
    <cellStyle name="Currency 10 5 2 2 8" xfId="12014"/>
    <cellStyle name="Currency 10 5 2 2 8 2" xfId="12015"/>
    <cellStyle name="Currency 10 5 2 2 9" xfId="12016"/>
    <cellStyle name="Currency 10 5 2 3" xfId="12017"/>
    <cellStyle name="Currency 10 5 2 3 2" xfId="12018"/>
    <cellStyle name="Currency 10 5 2 3 2 2" xfId="12019"/>
    <cellStyle name="Currency 10 5 2 3 3" xfId="12020"/>
    <cellStyle name="Currency 10 5 2 3 3 2" xfId="12021"/>
    <cellStyle name="Currency 10 5 2 3 4" xfId="12022"/>
    <cellStyle name="Currency 10 5 2 3 4 2" xfId="12023"/>
    <cellStyle name="Currency 10 5 2 3 5" xfId="12024"/>
    <cellStyle name="Currency 10 5 2 4" xfId="12025"/>
    <cellStyle name="Currency 10 5 2 4 2" xfId="12026"/>
    <cellStyle name="Currency 10 5 2 4 2 2" xfId="12027"/>
    <cellStyle name="Currency 10 5 2 4 3" xfId="12028"/>
    <cellStyle name="Currency 10 5 2 4 3 2" xfId="12029"/>
    <cellStyle name="Currency 10 5 2 4 4" xfId="12030"/>
    <cellStyle name="Currency 10 5 2 4 4 2" xfId="12031"/>
    <cellStyle name="Currency 10 5 2 4 5" xfId="12032"/>
    <cellStyle name="Currency 10 5 2 5" xfId="12033"/>
    <cellStyle name="Currency 10 5 2 5 2" xfId="12034"/>
    <cellStyle name="Currency 10 5 2 6" xfId="12035"/>
    <cellStyle name="Currency 10 5 2 6 2" xfId="12036"/>
    <cellStyle name="Currency 10 5 2 7" xfId="12037"/>
    <cellStyle name="Currency 10 5 2 7 2" xfId="12038"/>
    <cellStyle name="Currency 10 5 2 8" xfId="12039"/>
    <cellStyle name="Currency 10 5 2 8 2" xfId="12040"/>
    <cellStyle name="Currency 10 5 2 9" xfId="12041"/>
    <cellStyle name="Currency 10 5 2 9 2" xfId="12042"/>
    <cellStyle name="Currency 10 5 3" xfId="12043"/>
    <cellStyle name="Currency 10 5 3 2" xfId="12044"/>
    <cellStyle name="Currency 10 5 3 2 2" xfId="12045"/>
    <cellStyle name="Currency 10 5 3 2 2 2" xfId="12046"/>
    <cellStyle name="Currency 10 5 3 2 3" xfId="12047"/>
    <cellStyle name="Currency 10 5 3 2 3 2" xfId="12048"/>
    <cellStyle name="Currency 10 5 3 2 4" xfId="12049"/>
    <cellStyle name="Currency 10 5 3 2 4 2" xfId="12050"/>
    <cellStyle name="Currency 10 5 3 2 5" xfId="12051"/>
    <cellStyle name="Currency 10 5 3 3" xfId="12052"/>
    <cellStyle name="Currency 10 5 3 3 2" xfId="12053"/>
    <cellStyle name="Currency 10 5 3 3 2 2" xfId="12054"/>
    <cellStyle name="Currency 10 5 3 3 3" xfId="12055"/>
    <cellStyle name="Currency 10 5 3 3 3 2" xfId="12056"/>
    <cellStyle name="Currency 10 5 3 3 4" xfId="12057"/>
    <cellStyle name="Currency 10 5 3 3 4 2" xfId="12058"/>
    <cellStyle name="Currency 10 5 3 3 5" xfId="12059"/>
    <cellStyle name="Currency 10 5 3 4" xfId="12060"/>
    <cellStyle name="Currency 10 5 3 4 2" xfId="12061"/>
    <cellStyle name="Currency 10 5 3 5" xfId="12062"/>
    <cellStyle name="Currency 10 5 3 5 2" xfId="12063"/>
    <cellStyle name="Currency 10 5 3 6" xfId="12064"/>
    <cellStyle name="Currency 10 5 3 6 2" xfId="12065"/>
    <cellStyle name="Currency 10 5 3 7" xfId="12066"/>
    <cellStyle name="Currency 10 5 3 7 2" xfId="12067"/>
    <cellStyle name="Currency 10 5 3 8" xfId="12068"/>
    <cellStyle name="Currency 10 5 3 8 2" xfId="12069"/>
    <cellStyle name="Currency 10 5 3 9" xfId="12070"/>
    <cellStyle name="Currency 10 5 4" xfId="12071"/>
    <cellStyle name="Currency 10 5 4 2" xfId="12072"/>
    <cellStyle name="Currency 10 5 4 2 2" xfId="12073"/>
    <cellStyle name="Currency 10 5 4 3" xfId="12074"/>
    <cellStyle name="Currency 10 5 4 3 2" xfId="12075"/>
    <cellStyle name="Currency 10 5 4 4" xfId="12076"/>
    <cellStyle name="Currency 10 5 4 4 2" xfId="12077"/>
    <cellStyle name="Currency 10 5 4 5" xfId="12078"/>
    <cellStyle name="Currency 10 5 5" xfId="12079"/>
    <cellStyle name="Currency 10 5 5 2" xfId="12080"/>
    <cellStyle name="Currency 10 5 5 2 2" xfId="12081"/>
    <cellStyle name="Currency 10 5 5 3" xfId="12082"/>
    <cellStyle name="Currency 10 5 5 3 2" xfId="12083"/>
    <cellStyle name="Currency 10 5 5 4" xfId="12084"/>
    <cellStyle name="Currency 10 5 5 4 2" xfId="12085"/>
    <cellStyle name="Currency 10 5 5 5" xfId="12086"/>
    <cellStyle name="Currency 10 5 6" xfId="12087"/>
    <cellStyle name="Currency 10 5 6 2" xfId="12088"/>
    <cellStyle name="Currency 10 5 7" xfId="12089"/>
    <cellStyle name="Currency 10 5 7 2" xfId="12090"/>
    <cellStyle name="Currency 10 5 8" xfId="12091"/>
    <cellStyle name="Currency 10 5 8 2" xfId="12092"/>
    <cellStyle name="Currency 10 5 9" xfId="12093"/>
    <cellStyle name="Currency 10 5 9 2" xfId="12094"/>
    <cellStyle name="Currency 10 6" xfId="12095"/>
    <cellStyle name="Currency 10 6 10" xfId="12096"/>
    <cellStyle name="Currency 10 6 10 2" xfId="12097"/>
    <cellStyle name="Currency 10 6 11" xfId="12098"/>
    <cellStyle name="Currency 10 6 2" xfId="12099"/>
    <cellStyle name="Currency 10 6 2 10" xfId="12100"/>
    <cellStyle name="Currency 10 6 2 2" xfId="12101"/>
    <cellStyle name="Currency 10 6 2 2 2" xfId="12102"/>
    <cellStyle name="Currency 10 6 2 2 2 2" xfId="12103"/>
    <cellStyle name="Currency 10 6 2 2 2 2 2" xfId="12104"/>
    <cellStyle name="Currency 10 6 2 2 2 3" xfId="12105"/>
    <cellStyle name="Currency 10 6 2 2 2 3 2" xfId="12106"/>
    <cellStyle name="Currency 10 6 2 2 2 4" xfId="12107"/>
    <cellStyle name="Currency 10 6 2 2 2 4 2" xfId="12108"/>
    <cellStyle name="Currency 10 6 2 2 2 5" xfId="12109"/>
    <cellStyle name="Currency 10 6 2 2 3" xfId="12110"/>
    <cellStyle name="Currency 10 6 2 2 3 2" xfId="12111"/>
    <cellStyle name="Currency 10 6 2 2 3 2 2" xfId="12112"/>
    <cellStyle name="Currency 10 6 2 2 3 3" xfId="12113"/>
    <cellStyle name="Currency 10 6 2 2 3 3 2" xfId="12114"/>
    <cellStyle name="Currency 10 6 2 2 3 4" xfId="12115"/>
    <cellStyle name="Currency 10 6 2 2 3 4 2" xfId="12116"/>
    <cellStyle name="Currency 10 6 2 2 3 5" xfId="12117"/>
    <cellStyle name="Currency 10 6 2 2 4" xfId="12118"/>
    <cellStyle name="Currency 10 6 2 2 4 2" xfId="12119"/>
    <cellStyle name="Currency 10 6 2 2 5" xfId="12120"/>
    <cellStyle name="Currency 10 6 2 2 5 2" xfId="12121"/>
    <cellStyle name="Currency 10 6 2 2 6" xfId="12122"/>
    <cellStyle name="Currency 10 6 2 2 6 2" xfId="12123"/>
    <cellStyle name="Currency 10 6 2 2 7" xfId="12124"/>
    <cellStyle name="Currency 10 6 2 2 7 2" xfId="12125"/>
    <cellStyle name="Currency 10 6 2 2 8" xfId="12126"/>
    <cellStyle name="Currency 10 6 2 2 8 2" xfId="12127"/>
    <cellStyle name="Currency 10 6 2 2 9" xfId="12128"/>
    <cellStyle name="Currency 10 6 2 3" xfId="12129"/>
    <cellStyle name="Currency 10 6 2 3 2" xfId="12130"/>
    <cellStyle name="Currency 10 6 2 3 2 2" xfId="12131"/>
    <cellStyle name="Currency 10 6 2 3 3" xfId="12132"/>
    <cellStyle name="Currency 10 6 2 3 3 2" xfId="12133"/>
    <cellStyle name="Currency 10 6 2 3 4" xfId="12134"/>
    <cellStyle name="Currency 10 6 2 3 4 2" xfId="12135"/>
    <cellStyle name="Currency 10 6 2 3 5" xfId="12136"/>
    <cellStyle name="Currency 10 6 2 4" xfId="12137"/>
    <cellStyle name="Currency 10 6 2 4 2" xfId="12138"/>
    <cellStyle name="Currency 10 6 2 4 2 2" xfId="12139"/>
    <cellStyle name="Currency 10 6 2 4 3" xfId="12140"/>
    <cellStyle name="Currency 10 6 2 4 3 2" xfId="12141"/>
    <cellStyle name="Currency 10 6 2 4 4" xfId="12142"/>
    <cellStyle name="Currency 10 6 2 4 4 2" xfId="12143"/>
    <cellStyle name="Currency 10 6 2 4 5" xfId="12144"/>
    <cellStyle name="Currency 10 6 2 5" xfId="12145"/>
    <cellStyle name="Currency 10 6 2 5 2" xfId="12146"/>
    <cellStyle name="Currency 10 6 2 6" xfId="12147"/>
    <cellStyle name="Currency 10 6 2 6 2" xfId="12148"/>
    <cellStyle name="Currency 10 6 2 7" xfId="12149"/>
    <cellStyle name="Currency 10 6 2 7 2" xfId="12150"/>
    <cellStyle name="Currency 10 6 2 8" xfId="12151"/>
    <cellStyle name="Currency 10 6 2 8 2" xfId="12152"/>
    <cellStyle name="Currency 10 6 2 9" xfId="12153"/>
    <cellStyle name="Currency 10 6 2 9 2" xfId="12154"/>
    <cellStyle name="Currency 10 6 3" xfId="12155"/>
    <cellStyle name="Currency 10 6 3 2" xfId="12156"/>
    <cellStyle name="Currency 10 6 3 2 2" xfId="12157"/>
    <cellStyle name="Currency 10 6 3 2 2 2" xfId="12158"/>
    <cellStyle name="Currency 10 6 3 2 3" xfId="12159"/>
    <cellStyle name="Currency 10 6 3 2 3 2" xfId="12160"/>
    <cellStyle name="Currency 10 6 3 2 4" xfId="12161"/>
    <cellStyle name="Currency 10 6 3 2 4 2" xfId="12162"/>
    <cellStyle name="Currency 10 6 3 2 5" xfId="12163"/>
    <cellStyle name="Currency 10 6 3 3" xfId="12164"/>
    <cellStyle name="Currency 10 6 3 3 2" xfId="12165"/>
    <cellStyle name="Currency 10 6 3 3 2 2" xfId="12166"/>
    <cellStyle name="Currency 10 6 3 3 3" xfId="12167"/>
    <cellStyle name="Currency 10 6 3 3 3 2" xfId="12168"/>
    <cellStyle name="Currency 10 6 3 3 4" xfId="12169"/>
    <cellStyle name="Currency 10 6 3 3 4 2" xfId="12170"/>
    <cellStyle name="Currency 10 6 3 3 5" xfId="12171"/>
    <cellStyle name="Currency 10 6 3 4" xfId="12172"/>
    <cellStyle name="Currency 10 6 3 4 2" xfId="12173"/>
    <cellStyle name="Currency 10 6 3 5" xfId="12174"/>
    <cellStyle name="Currency 10 6 3 5 2" xfId="12175"/>
    <cellStyle name="Currency 10 6 3 6" xfId="12176"/>
    <cellStyle name="Currency 10 6 3 6 2" xfId="12177"/>
    <cellStyle name="Currency 10 6 3 7" xfId="12178"/>
    <cellStyle name="Currency 10 6 3 7 2" xfId="12179"/>
    <cellStyle name="Currency 10 6 3 8" xfId="12180"/>
    <cellStyle name="Currency 10 6 3 8 2" xfId="12181"/>
    <cellStyle name="Currency 10 6 3 9" xfId="12182"/>
    <cellStyle name="Currency 10 6 4" xfId="12183"/>
    <cellStyle name="Currency 10 6 4 2" xfId="12184"/>
    <cellStyle name="Currency 10 6 4 2 2" xfId="12185"/>
    <cellStyle name="Currency 10 6 4 3" xfId="12186"/>
    <cellStyle name="Currency 10 6 4 3 2" xfId="12187"/>
    <cellStyle name="Currency 10 6 4 4" xfId="12188"/>
    <cellStyle name="Currency 10 6 4 4 2" xfId="12189"/>
    <cellStyle name="Currency 10 6 4 5" xfId="12190"/>
    <cellStyle name="Currency 10 6 5" xfId="12191"/>
    <cellStyle name="Currency 10 6 5 2" xfId="12192"/>
    <cellStyle name="Currency 10 6 5 2 2" xfId="12193"/>
    <cellStyle name="Currency 10 6 5 3" xfId="12194"/>
    <cellStyle name="Currency 10 6 5 3 2" xfId="12195"/>
    <cellStyle name="Currency 10 6 5 4" xfId="12196"/>
    <cellStyle name="Currency 10 6 5 4 2" xfId="12197"/>
    <cellStyle name="Currency 10 6 5 5" xfId="12198"/>
    <cellStyle name="Currency 10 6 6" xfId="12199"/>
    <cellStyle name="Currency 10 6 6 2" xfId="12200"/>
    <cellStyle name="Currency 10 6 7" xfId="12201"/>
    <cellStyle name="Currency 10 6 7 2" xfId="12202"/>
    <cellStyle name="Currency 10 6 8" xfId="12203"/>
    <cellStyle name="Currency 10 6 8 2" xfId="12204"/>
    <cellStyle name="Currency 10 6 9" xfId="12205"/>
    <cellStyle name="Currency 10 6 9 2" xfId="12206"/>
    <cellStyle name="Currency 10 7" xfId="12207"/>
    <cellStyle name="Currency 10 7 10" xfId="12208"/>
    <cellStyle name="Currency 10 7 10 2" xfId="12209"/>
    <cellStyle name="Currency 10 7 11" xfId="12210"/>
    <cellStyle name="Currency 10 7 2" xfId="12211"/>
    <cellStyle name="Currency 10 7 2 10" xfId="12212"/>
    <cellStyle name="Currency 10 7 2 2" xfId="12213"/>
    <cellStyle name="Currency 10 7 2 2 2" xfId="12214"/>
    <cellStyle name="Currency 10 7 2 2 2 2" xfId="12215"/>
    <cellStyle name="Currency 10 7 2 2 2 2 2" xfId="12216"/>
    <cellStyle name="Currency 10 7 2 2 2 3" xfId="12217"/>
    <cellStyle name="Currency 10 7 2 2 2 3 2" xfId="12218"/>
    <cellStyle name="Currency 10 7 2 2 2 4" xfId="12219"/>
    <cellStyle name="Currency 10 7 2 2 2 4 2" xfId="12220"/>
    <cellStyle name="Currency 10 7 2 2 2 5" xfId="12221"/>
    <cellStyle name="Currency 10 7 2 2 3" xfId="12222"/>
    <cellStyle name="Currency 10 7 2 2 3 2" xfId="12223"/>
    <cellStyle name="Currency 10 7 2 2 3 2 2" xfId="12224"/>
    <cellStyle name="Currency 10 7 2 2 3 3" xfId="12225"/>
    <cellStyle name="Currency 10 7 2 2 3 3 2" xfId="12226"/>
    <cellStyle name="Currency 10 7 2 2 3 4" xfId="12227"/>
    <cellStyle name="Currency 10 7 2 2 3 4 2" xfId="12228"/>
    <cellStyle name="Currency 10 7 2 2 3 5" xfId="12229"/>
    <cellStyle name="Currency 10 7 2 2 4" xfId="12230"/>
    <cellStyle name="Currency 10 7 2 2 4 2" xfId="12231"/>
    <cellStyle name="Currency 10 7 2 2 5" xfId="12232"/>
    <cellStyle name="Currency 10 7 2 2 5 2" xfId="12233"/>
    <cellStyle name="Currency 10 7 2 2 6" xfId="12234"/>
    <cellStyle name="Currency 10 7 2 2 6 2" xfId="12235"/>
    <cellStyle name="Currency 10 7 2 2 7" xfId="12236"/>
    <cellStyle name="Currency 10 7 2 2 7 2" xfId="12237"/>
    <cellStyle name="Currency 10 7 2 2 8" xfId="12238"/>
    <cellStyle name="Currency 10 7 2 2 8 2" xfId="12239"/>
    <cellStyle name="Currency 10 7 2 2 9" xfId="12240"/>
    <cellStyle name="Currency 10 7 2 3" xfId="12241"/>
    <cellStyle name="Currency 10 7 2 3 2" xfId="12242"/>
    <cellStyle name="Currency 10 7 2 3 2 2" xfId="12243"/>
    <cellStyle name="Currency 10 7 2 3 3" xfId="12244"/>
    <cellStyle name="Currency 10 7 2 3 3 2" xfId="12245"/>
    <cellStyle name="Currency 10 7 2 3 4" xfId="12246"/>
    <cellStyle name="Currency 10 7 2 3 4 2" xfId="12247"/>
    <cellStyle name="Currency 10 7 2 3 5" xfId="12248"/>
    <cellStyle name="Currency 10 7 2 4" xfId="12249"/>
    <cellStyle name="Currency 10 7 2 4 2" xfId="12250"/>
    <cellStyle name="Currency 10 7 2 4 2 2" xfId="12251"/>
    <cellStyle name="Currency 10 7 2 4 3" xfId="12252"/>
    <cellStyle name="Currency 10 7 2 4 3 2" xfId="12253"/>
    <cellStyle name="Currency 10 7 2 4 4" xfId="12254"/>
    <cellStyle name="Currency 10 7 2 4 4 2" xfId="12255"/>
    <cellStyle name="Currency 10 7 2 4 5" xfId="12256"/>
    <cellStyle name="Currency 10 7 2 5" xfId="12257"/>
    <cellStyle name="Currency 10 7 2 5 2" xfId="12258"/>
    <cellStyle name="Currency 10 7 2 6" xfId="12259"/>
    <cellStyle name="Currency 10 7 2 6 2" xfId="12260"/>
    <cellStyle name="Currency 10 7 2 7" xfId="12261"/>
    <cellStyle name="Currency 10 7 2 7 2" xfId="12262"/>
    <cellStyle name="Currency 10 7 2 8" xfId="12263"/>
    <cellStyle name="Currency 10 7 2 8 2" xfId="12264"/>
    <cellStyle name="Currency 10 7 2 9" xfId="12265"/>
    <cellStyle name="Currency 10 7 2 9 2" xfId="12266"/>
    <cellStyle name="Currency 10 7 3" xfId="12267"/>
    <cellStyle name="Currency 10 7 3 2" xfId="12268"/>
    <cellStyle name="Currency 10 7 3 2 2" xfId="12269"/>
    <cellStyle name="Currency 10 7 3 2 2 2" xfId="12270"/>
    <cellStyle name="Currency 10 7 3 2 3" xfId="12271"/>
    <cellStyle name="Currency 10 7 3 2 3 2" xfId="12272"/>
    <cellStyle name="Currency 10 7 3 2 4" xfId="12273"/>
    <cellStyle name="Currency 10 7 3 2 4 2" xfId="12274"/>
    <cellStyle name="Currency 10 7 3 2 5" xfId="12275"/>
    <cellStyle name="Currency 10 7 3 3" xfId="12276"/>
    <cellStyle name="Currency 10 7 3 3 2" xfId="12277"/>
    <cellStyle name="Currency 10 7 3 3 2 2" xfId="12278"/>
    <cellStyle name="Currency 10 7 3 3 3" xfId="12279"/>
    <cellStyle name="Currency 10 7 3 3 3 2" xfId="12280"/>
    <cellStyle name="Currency 10 7 3 3 4" xfId="12281"/>
    <cellStyle name="Currency 10 7 3 3 4 2" xfId="12282"/>
    <cellStyle name="Currency 10 7 3 3 5" xfId="12283"/>
    <cellStyle name="Currency 10 7 3 4" xfId="12284"/>
    <cellStyle name="Currency 10 7 3 4 2" xfId="12285"/>
    <cellStyle name="Currency 10 7 3 5" xfId="12286"/>
    <cellStyle name="Currency 10 7 3 5 2" xfId="12287"/>
    <cellStyle name="Currency 10 7 3 6" xfId="12288"/>
    <cellStyle name="Currency 10 7 3 6 2" xfId="12289"/>
    <cellStyle name="Currency 10 7 3 7" xfId="12290"/>
    <cellStyle name="Currency 10 7 3 7 2" xfId="12291"/>
    <cellStyle name="Currency 10 7 3 8" xfId="12292"/>
    <cellStyle name="Currency 10 7 3 8 2" xfId="12293"/>
    <cellStyle name="Currency 10 7 3 9" xfId="12294"/>
    <cellStyle name="Currency 10 7 4" xfId="12295"/>
    <cellStyle name="Currency 10 7 4 2" xfId="12296"/>
    <cellStyle name="Currency 10 7 4 2 2" xfId="12297"/>
    <cellStyle name="Currency 10 7 4 3" xfId="12298"/>
    <cellStyle name="Currency 10 7 4 3 2" xfId="12299"/>
    <cellStyle name="Currency 10 7 4 4" xfId="12300"/>
    <cellStyle name="Currency 10 7 4 4 2" xfId="12301"/>
    <cellStyle name="Currency 10 7 4 5" xfId="12302"/>
    <cellStyle name="Currency 10 7 5" xfId="12303"/>
    <cellStyle name="Currency 10 7 5 2" xfId="12304"/>
    <cellStyle name="Currency 10 7 5 2 2" xfId="12305"/>
    <cellStyle name="Currency 10 7 5 3" xfId="12306"/>
    <cellStyle name="Currency 10 7 5 3 2" xfId="12307"/>
    <cellStyle name="Currency 10 7 5 4" xfId="12308"/>
    <cellStyle name="Currency 10 7 5 4 2" xfId="12309"/>
    <cellStyle name="Currency 10 7 5 5" xfId="12310"/>
    <cellStyle name="Currency 10 7 6" xfId="12311"/>
    <cellStyle name="Currency 10 7 6 2" xfId="12312"/>
    <cellStyle name="Currency 10 7 7" xfId="12313"/>
    <cellStyle name="Currency 10 7 7 2" xfId="12314"/>
    <cellStyle name="Currency 10 7 8" xfId="12315"/>
    <cellStyle name="Currency 10 7 8 2" xfId="12316"/>
    <cellStyle name="Currency 10 7 9" xfId="12317"/>
    <cellStyle name="Currency 10 7 9 2" xfId="12318"/>
    <cellStyle name="Currency 10 8" xfId="12319"/>
    <cellStyle name="Currency 10 8 10" xfId="12320"/>
    <cellStyle name="Currency 10 8 2" xfId="12321"/>
    <cellStyle name="Currency 10 8 2 2" xfId="12322"/>
    <cellStyle name="Currency 10 8 2 2 2" xfId="12323"/>
    <cellStyle name="Currency 10 8 2 2 2 2" xfId="12324"/>
    <cellStyle name="Currency 10 8 2 2 3" xfId="12325"/>
    <cellStyle name="Currency 10 8 2 2 3 2" xfId="12326"/>
    <cellStyle name="Currency 10 8 2 2 4" xfId="12327"/>
    <cellStyle name="Currency 10 8 2 2 4 2" xfId="12328"/>
    <cellStyle name="Currency 10 8 2 2 5" xfId="12329"/>
    <cellStyle name="Currency 10 8 2 3" xfId="12330"/>
    <cellStyle name="Currency 10 8 2 3 2" xfId="12331"/>
    <cellStyle name="Currency 10 8 2 3 2 2" xfId="12332"/>
    <cellStyle name="Currency 10 8 2 3 3" xfId="12333"/>
    <cellStyle name="Currency 10 8 2 3 3 2" xfId="12334"/>
    <cellStyle name="Currency 10 8 2 3 4" xfId="12335"/>
    <cellStyle name="Currency 10 8 2 3 4 2" xfId="12336"/>
    <cellStyle name="Currency 10 8 2 3 5" xfId="12337"/>
    <cellStyle name="Currency 10 8 2 4" xfId="12338"/>
    <cellStyle name="Currency 10 8 2 4 2" xfId="12339"/>
    <cellStyle name="Currency 10 8 2 5" xfId="12340"/>
    <cellStyle name="Currency 10 8 2 5 2" xfId="12341"/>
    <cellStyle name="Currency 10 8 2 6" xfId="12342"/>
    <cellStyle name="Currency 10 8 2 6 2" xfId="12343"/>
    <cellStyle name="Currency 10 8 2 7" xfId="12344"/>
    <cellStyle name="Currency 10 8 2 7 2" xfId="12345"/>
    <cellStyle name="Currency 10 8 2 8" xfId="12346"/>
    <cellStyle name="Currency 10 8 2 8 2" xfId="12347"/>
    <cellStyle name="Currency 10 8 2 9" xfId="12348"/>
    <cellStyle name="Currency 10 8 3" xfId="12349"/>
    <cellStyle name="Currency 10 8 3 2" xfId="12350"/>
    <cellStyle name="Currency 10 8 3 2 2" xfId="12351"/>
    <cellStyle name="Currency 10 8 3 3" xfId="12352"/>
    <cellStyle name="Currency 10 8 3 3 2" xfId="12353"/>
    <cellStyle name="Currency 10 8 3 4" xfId="12354"/>
    <cellStyle name="Currency 10 8 3 4 2" xfId="12355"/>
    <cellStyle name="Currency 10 8 3 5" xfId="12356"/>
    <cellStyle name="Currency 10 8 4" xfId="12357"/>
    <cellStyle name="Currency 10 8 4 2" xfId="12358"/>
    <cellStyle name="Currency 10 8 4 2 2" xfId="12359"/>
    <cellStyle name="Currency 10 8 4 3" xfId="12360"/>
    <cellStyle name="Currency 10 8 4 3 2" xfId="12361"/>
    <cellStyle name="Currency 10 8 4 4" xfId="12362"/>
    <cellStyle name="Currency 10 8 4 4 2" xfId="12363"/>
    <cellStyle name="Currency 10 8 4 5" xfId="12364"/>
    <cellStyle name="Currency 10 8 5" xfId="12365"/>
    <cellStyle name="Currency 10 8 5 2" xfId="12366"/>
    <cellStyle name="Currency 10 8 6" xfId="12367"/>
    <cellStyle name="Currency 10 8 6 2" xfId="12368"/>
    <cellStyle name="Currency 10 8 7" xfId="12369"/>
    <cellStyle name="Currency 10 8 7 2" xfId="12370"/>
    <cellStyle name="Currency 10 8 8" xfId="12371"/>
    <cellStyle name="Currency 10 8 8 2" xfId="12372"/>
    <cellStyle name="Currency 10 8 9" xfId="12373"/>
    <cellStyle name="Currency 10 8 9 2" xfId="12374"/>
    <cellStyle name="Currency 10 9" xfId="12375"/>
    <cellStyle name="Currency 10 9 2" xfId="12376"/>
    <cellStyle name="Currency 10 9 2 2" xfId="12377"/>
    <cellStyle name="Currency 10 9 2 2 2" xfId="12378"/>
    <cellStyle name="Currency 10 9 2 3" xfId="12379"/>
    <cellStyle name="Currency 10 9 2 3 2" xfId="12380"/>
    <cellStyle name="Currency 10 9 2 4" xfId="12381"/>
    <cellStyle name="Currency 10 9 2 4 2" xfId="12382"/>
    <cellStyle name="Currency 10 9 2 5" xfId="12383"/>
    <cellStyle name="Currency 10 9 3" xfId="12384"/>
    <cellStyle name="Currency 10 9 3 2" xfId="12385"/>
    <cellStyle name="Currency 10 9 3 2 2" xfId="12386"/>
    <cellStyle name="Currency 10 9 3 3" xfId="12387"/>
    <cellStyle name="Currency 10 9 3 3 2" xfId="12388"/>
    <cellStyle name="Currency 10 9 3 4" xfId="12389"/>
    <cellStyle name="Currency 10 9 3 4 2" xfId="12390"/>
    <cellStyle name="Currency 10 9 3 5" xfId="12391"/>
    <cellStyle name="Currency 10 9 4" xfId="12392"/>
    <cellStyle name="Currency 10 9 4 2" xfId="12393"/>
    <cellStyle name="Currency 10 9 5" xfId="12394"/>
    <cellStyle name="Currency 10 9 5 2" xfId="12395"/>
    <cellStyle name="Currency 10 9 6" xfId="12396"/>
    <cellStyle name="Currency 10 9 6 2" xfId="12397"/>
    <cellStyle name="Currency 10 9 7" xfId="12398"/>
    <cellStyle name="Currency 10 9 7 2" xfId="12399"/>
    <cellStyle name="Currency 10 9 8" xfId="12400"/>
    <cellStyle name="Currency 10 9 8 2" xfId="12401"/>
    <cellStyle name="Currency 10 9 9" xfId="12402"/>
    <cellStyle name="Currency 100" xfId="12403"/>
    <cellStyle name="Currency 101" xfId="12404"/>
    <cellStyle name="Currency 102" xfId="32911"/>
    <cellStyle name="Currency 11" xfId="12405"/>
    <cellStyle name="Currency 12" xfId="12406"/>
    <cellStyle name="Currency 12 2" xfId="12407"/>
    <cellStyle name="Currency 12 3" xfId="12408"/>
    <cellStyle name="Currency 13" xfId="12409"/>
    <cellStyle name="Currency 13 2" xfId="12410"/>
    <cellStyle name="Currency 13 3" xfId="12411"/>
    <cellStyle name="Currency 14" xfId="12412"/>
    <cellStyle name="Currency 14 2" xfId="12413"/>
    <cellStyle name="Currency 14 3" xfId="12414"/>
    <cellStyle name="Currency 15" xfId="12415"/>
    <cellStyle name="Currency 15 2" xfId="12416"/>
    <cellStyle name="Currency 15 3" xfId="12417"/>
    <cellStyle name="Currency 15 3 2" xfId="12418"/>
    <cellStyle name="Currency 16" xfId="12419"/>
    <cellStyle name="Currency 16 2" xfId="12420"/>
    <cellStyle name="Currency 16 3" xfId="12421"/>
    <cellStyle name="Currency 16 3 2" xfId="12422"/>
    <cellStyle name="Currency 17" xfId="12423"/>
    <cellStyle name="Currency 17 2" xfId="12424"/>
    <cellStyle name="Currency 17 3" xfId="12425"/>
    <cellStyle name="Currency 17 3 2" xfId="12426"/>
    <cellStyle name="Currency 18" xfId="12427"/>
    <cellStyle name="Currency 18 2" xfId="12428"/>
    <cellStyle name="Currency 18 3" xfId="12429"/>
    <cellStyle name="Currency 19" xfId="12430"/>
    <cellStyle name="Currency 19 2" xfId="12431"/>
    <cellStyle name="Currency 19 3" xfId="12432"/>
    <cellStyle name="Currency 2" xfId="34"/>
    <cellStyle name="Currency 2 2" xfId="86"/>
    <cellStyle name="Currency 2 2 2" xfId="12433"/>
    <cellStyle name="Currency 2 3" xfId="12434"/>
    <cellStyle name="Currency 2 3 2" xfId="12435"/>
    <cellStyle name="Currency 2 3 3" xfId="12436"/>
    <cellStyle name="Currency 2 4" xfId="12437"/>
    <cellStyle name="Currency 2 4 2" xfId="12438"/>
    <cellStyle name="Currency 2 5" xfId="12439"/>
    <cellStyle name="Currency 20" xfId="12440"/>
    <cellStyle name="Currency 20 2" xfId="12441"/>
    <cellStyle name="Currency 20 3" xfId="12442"/>
    <cellStyle name="Currency 21" xfId="12443"/>
    <cellStyle name="Currency 21 2" xfId="12444"/>
    <cellStyle name="Currency 21 3" xfId="12445"/>
    <cellStyle name="Currency 22" xfId="12446"/>
    <cellStyle name="Currency 22 2" xfId="12447"/>
    <cellStyle name="Currency 22 3" xfId="12448"/>
    <cellStyle name="Currency 22 4" xfId="12449"/>
    <cellStyle name="Currency 23" xfId="12450"/>
    <cellStyle name="Currency 23 2" xfId="12451"/>
    <cellStyle name="Currency 23 3" xfId="12452"/>
    <cellStyle name="Currency 23 4" xfId="12453"/>
    <cellStyle name="Currency 24" xfId="12454"/>
    <cellStyle name="Currency 24 2" xfId="12455"/>
    <cellStyle name="Currency 24 3" xfId="12456"/>
    <cellStyle name="Currency 24 4" xfId="12457"/>
    <cellStyle name="Currency 25" xfId="12458"/>
    <cellStyle name="Currency 25 2" xfId="12459"/>
    <cellStyle name="Currency 25 3" xfId="12460"/>
    <cellStyle name="Currency 25 4" xfId="12461"/>
    <cellStyle name="Currency 26" xfId="12462"/>
    <cellStyle name="Currency 26 2" xfId="12463"/>
    <cellStyle name="Currency 26 3" xfId="12464"/>
    <cellStyle name="Currency 26 4" xfId="12465"/>
    <cellStyle name="Currency 27" xfId="12466"/>
    <cellStyle name="Currency 27 2" xfId="12467"/>
    <cellStyle name="Currency 27 3" xfId="12468"/>
    <cellStyle name="Currency 27 4" xfId="12469"/>
    <cellStyle name="Currency 28" xfId="12470"/>
    <cellStyle name="Currency 28 2" xfId="12471"/>
    <cellStyle name="Currency 28 3" xfId="12472"/>
    <cellStyle name="Currency 28 4" xfId="12473"/>
    <cellStyle name="Currency 29" xfId="12474"/>
    <cellStyle name="Currency 29 2" xfId="12475"/>
    <cellStyle name="Currency 29 3" xfId="12476"/>
    <cellStyle name="Currency 29 4" xfId="12477"/>
    <cellStyle name="Currency 3" xfId="35"/>
    <cellStyle name="Currency 3 2" xfId="87"/>
    <cellStyle name="Currency 3 2 2" xfId="12478"/>
    <cellStyle name="Currency 3 3" xfId="12479"/>
    <cellStyle name="Currency 3 3 2" xfId="12480"/>
    <cellStyle name="Currency 3 4" xfId="12481"/>
    <cellStyle name="Currency 30" xfId="12482"/>
    <cellStyle name="Currency 30 2" xfId="12483"/>
    <cellStyle name="Currency 30 3" xfId="12484"/>
    <cellStyle name="Currency 30 4" xfId="12485"/>
    <cellStyle name="Currency 31" xfId="12486"/>
    <cellStyle name="Currency 31 2" xfId="12487"/>
    <cellStyle name="Currency 31 3" xfId="12488"/>
    <cellStyle name="Currency 31 4" xfId="12489"/>
    <cellStyle name="Currency 32" xfId="12490"/>
    <cellStyle name="Currency 32 2" xfId="12491"/>
    <cellStyle name="Currency 32 3" xfId="12492"/>
    <cellStyle name="Currency 32 4" xfId="12493"/>
    <cellStyle name="Currency 33" xfId="12494"/>
    <cellStyle name="Currency 33 2" xfId="12495"/>
    <cellStyle name="Currency 33 3" xfId="12496"/>
    <cellStyle name="Currency 33 4" xfId="12497"/>
    <cellStyle name="Currency 34" xfId="12498"/>
    <cellStyle name="Currency 34 2" xfId="12499"/>
    <cellStyle name="Currency 34 3" xfId="12500"/>
    <cellStyle name="Currency 34 4" xfId="12501"/>
    <cellStyle name="Currency 35" xfId="12502"/>
    <cellStyle name="Currency 35 2" xfId="12503"/>
    <cellStyle name="Currency 35 3" xfId="12504"/>
    <cellStyle name="Currency 35 4" xfId="12505"/>
    <cellStyle name="Currency 36" xfId="12506"/>
    <cellStyle name="Currency 36 2" xfId="12507"/>
    <cellStyle name="Currency 36 3" xfId="12508"/>
    <cellStyle name="Currency 36 4" xfId="12509"/>
    <cellStyle name="Currency 37" xfId="12510"/>
    <cellStyle name="Currency 37 2" xfId="12511"/>
    <cellStyle name="Currency 37 3" xfId="12512"/>
    <cellStyle name="Currency 37 4" xfId="12513"/>
    <cellStyle name="Currency 38" xfId="12514"/>
    <cellStyle name="Currency 38 2" xfId="12515"/>
    <cellStyle name="Currency 38 3" xfId="12516"/>
    <cellStyle name="Currency 38 4" xfId="12517"/>
    <cellStyle name="Currency 39" xfId="12518"/>
    <cellStyle name="Currency 39 2" xfId="12519"/>
    <cellStyle name="Currency 39 3" xfId="12520"/>
    <cellStyle name="Currency 39 4" xfId="12521"/>
    <cellStyle name="Currency 4" xfId="88"/>
    <cellStyle name="Currency 4 2" xfId="12522"/>
    <cellStyle name="Currency 4 2 2" xfId="12523"/>
    <cellStyle name="Currency 4 3" xfId="12524"/>
    <cellStyle name="Currency 40" xfId="12525"/>
    <cellStyle name="Currency 40 2" xfId="12526"/>
    <cellStyle name="Currency 40 3" xfId="12527"/>
    <cellStyle name="Currency 40 4" xfId="12528"/>
    <cellStyle name="Currency 41" xfId="12529"/>
    <cellStyle name="Currency 41 2" xfId="12530"/>
    <cellStyle name="Currency 41 3" xfId="12531"/>
    <cellStyle name="Currency 41 4" xfId="12532"/>
    <cellStyle name="Currency 42" xfId="12533"/>
    <cellStyle name="Currency 42 2" xfId="12534"/>
    <cellStyle name="Currency 42 3" xfId="12535"/>
    <cellStyle name="Currency 42 4" xfId="12536"/>
    <cellStyle name="Currency 43" xfId="12537"/>
    <cellStyle name="Currency 43 2" xfId="12538"/>
    <cellStyle name="Currency 43 3" xfId="12539"/>
    <cellStyle name="Currency 43 4" xfId="12540"/>
    <cellStyle name="Currency 44" xfId="12541"/>
    <cellStyle name="Currency 44 2" xfId="12542"/>
    <cellStyle name="Currency 44 3" xfId="12543"/>
    <cellStyle name="Currency 45" xfId="12544"/>
    <cellStyle name="Currency 45 2" xfId="12545"/>
    <cellStyle name="Currency 45 3" xfId="12546"/>
    <cellStyle name="Currency 46" xfId="12547"/>
    <cellStyle name="Currency 46 2" xfId="12548"/>
    <cellStyle name="Currency 46 3" xfId="12549"/>
    <cellStyle name="Currency 47" xfId="12550"/>
    <cellStyle name="Currency 47 2" xfId="12551"/>
    <cellStyle name="Currency 47 3" xfId="12552"/>
    <cellStyle name="Currency 48" xfId="12553"/>
    <cellStyle name="Currency 48 2" xfId="12554"/>
    <cellStyle name="Currency 48 3" xfId="12555"/>
    <cellStyle name="Currency 49" xfId="12556"/>
    <cellStyle name="Currency 49 2" xfId="12557"/>
    <cellStyle name="Currency 49 3" xfId="12558"/>
    <cellStyle name="Currency 5" xfId="173"/>
    <cellStyle name="Currency 5 2" xfId="12559"/>
    <cellStyle name="Currency 5 2 2" xfId="12560"/>
    <cellStyle name="Currency 5 3" xfId="12561"/>
    <cellStyle name="Currency 50" xfId="12562"/>
    <cellStyle name="Currency 50 2" xfId="12563"/>
    <cellStyle name="Currency 50 3" xfId="12564"/>
    <cellStyle name="Currency 51" xfId="12565"/>
    <cellStyle name="Currency 51 2" xfId="12566"/>
    <cellStyle name="Currency 51 3" xfId="12567"/>
    <cellStyle name="Currency 52" xfId="12568"/>
    <cellStyle name="Currency 52 2" xfId="12569"/>
    <cellStyle name="Currency 52 3" xfId="12570"/>
    <cellStyle name="Currency 53" xfId="12571"/>
    <cellStyle name="Currency 53 2" xfId="12572"/>
    <cellStyle name="Currency 53 3" xfId="12573"/>
    <cellStyle name="Currency 54" xfId="12574"/>
    <cellStyle name="Currency 54 2" xfId="12575"/>
    <cellStyle name="Currency 54 3" xfId="12576"/>
    <cellStyle name="Currency 55" xfId="12577"/>
    <cellStyle name="Currency 55 2" xfId="12578"/>
    <cellStyle name="Currency 55 3" xfId="12579"/>
    <cellStyle name="Currency 56" xfId="12580"/>
    <cellStyle name="Currency 57" xfId="12581"/>
    <cellStyle name="Currency 58" xfId="12582"/>
    <cellStyle name="Currency 59" xfId="12583"/>
    <cellStyle name="Currency 6" xfId="175"/>
    <cellStyle name="Currency 6 2" xfId="12584"/>
    <cellStyle name="Currency 6 2 2" xfId="12585"/>
    <cellStyle name="Currency 6 3" xfId="12586"/>
    <cellStyle name="Currency 60" xfId="12587"/>
    <cellStyle name="Currency 60 2" xfId="12588"/>
    <cellStyle name="Currency 61" xfId="12589"/>
    <cellStyle name="Currency 61 2" xfId="12590"/>
    <cellStyle name="Currency 62" xfId="12591"/>
    <cellStyle name="Currency 63" xfId="12592"/>
    <cellStyle name="Currency 64" xfId="12593"/>
    <cellStyle name="Currency 65" xfId="12594"/>
    <cellStyle name="Currency 66" xfId="12595"/>
    <cellStyle name="Currency 67" xfId="12596"/>
    <cellStyle name="Currency 68" xfId="12597"/>
    <cellStyle name="Currency 69" xfId="12598"/>
    <cellStyle name="Currency 7" xfId="12599"/>
    <cellStyle name="Currency 7 2" xfId="12600"/>
    <cellStyle name="Currency 70" xfId="12601"/>
    <cellStyle name="Currency 71" xfId="12602"/>
    <cellStyle name="Currency 72" xfId="12603"/>
    <cellStyle name="Currency 73" xfId="12604"/>
    <cellStyle name="Currency 74" xfId="12605"/>
    <cellStyle name="Currency 75" xfId="12606"/>
    <cellStyle name="Currency 76" xfId="12607"/>
    <cellStyle name="Currency 77" xfId="12608"/>
    <cellStyle name="Currency 78" xfId="12609"/>
    <cellStyle name="Currency 79" xfId="12610"/>
    <cellStyle name="Currency 8" xfId="12611"/>
    <cellStyle name="Currency 8 2" xfId="12612"/>
    <cellStyle name="Currency 80" xfId="12613"/>
    <cellStyle name="Currency 81" xfId="12614"/>
    <cellStyle name="Currency 82" xfId="12615"/>
    <cellStyle name="Currency 83" xfId="12616"/>
    <cellStyle name="Currency 84" xfId="12617"/>
    <cellStyle name="Currency 85" xfId="12618"/>
    <cellStyle name="Currency 86" xfId="12619"/>
    <cellStyle name="Currency 87" xfId="12620"/>
    <cellStyle name="Currency 88" xfId="12621"/>
    <cellStyle name="Currency 89" xfId="12622"/>
    <cellStyle name="Currency 9" xfId="12623"/>
    <cellStyle name="Currency 9 2" xfId="12624"/>
    <cellStyle name="Currency 90" xfId="12625"/>
    <cellStyle name="Currency 91" xfId="12626"/>
    <cellStyle name="Currency 92" xfId="12627"/>
    <cellStyle name="Currency 93" xfId="12628"/>
    <cellStyle name="Currency 94" xfId="12629"/>
    <cellStyle name="Currency 95" xfId="12630"/>
    <cellStyle name="Currency 96" xfId="12631"/>
    <cellStyle name="Currency 97" xfId="12632"/>
    <cellStyle name="Currency 98" xfId="12633"/>
    <cellStyle name="Currency 99" xfId="12634"/>
    <cellStyle name="Currency0" xfId="89"/>
    <cellStyle name="Currency0 2" xfId="12635"/>
    <cellStyle name="Currency0 2 10" xfId="12636"/>
    <cellStyle name="Currency0 2 11" xfId="12637"/>
    <cellStyle name="Currency0 2 12" xfId="12638"/>
    <cellStyle name="Currency0 2 13" xfId="12639"/>
    <cellStyle name="Currency0 2 14" xfId="12640"/>
    <cellStyle name="Currency0 2 15" xfId="12641"/>
    <cellStyle name="Currency0 2 16" xfId="12642"/>
    <cellStyle name="Currency0 2 17" xfId="12643"/>
    <cellStyle name="Currency0 2 18" xfId="12644"/>
    <cellStyle name="Currency0 2 19" xfId="12645"/>
    <cellStyle name="Currency0 2 2" xfId="12646"/>
    <cellStyle name="Currency0 2 2 2" xfId="12647"/>
    <cellStyle name="Currency0 2 2 3" xfId="12648"/>
    <cellStyle name="Currency0 2 2 4" xfId="12649"/>
    <cellStyle name="Currency0 2 20" xfId="12650"/>
    <cellStyle name="Currency0 2 21" xfId="12651"/>
    <cellStyle name="Currency0 2 22" xfId="12652"/>
    <cellStyle name="Currency0 2 23" xfId="12653"/>
    <cellStyle name="Currency0 2 24" xfId="12654"/>
    <cellStyle name="Currency0 2 25" xfId="12655"/>
    <cellStyle name="Currency0 2 26" xfId="12656"/>
    <cellStyle name="Currency0 2 27" xfId="12657"/>
    <cellStyle name="Currency0 2 3" xfId="12658"/>
    <cellStyle name="Currency0 2 3 2" xfId="12659"/>
    <cellStyle name="Currency0 2 3 3" xfId="12660"/>
    <cellStyle name="Currency0 2 3 4" xfId="12661"/>
    <cellStyle name="Currency0 2 4" xfId="12662"/>
    <cellStyle name="Currency0 2 4 2" xfId="12663"/>
    <cellStyle name="Currency0 2 4 3" xfId="12664"/>
    <cellStyle name="Currency0 2 4 4" xfId="12665"/>
    <cellStyle name="Currency0 2 5" xfId="12666"/>
    <cellStyle name="Currency0 2 5 2" xfId="12667"/>
    <cellStyle name="Currency0 2 5 3" xfId="12668"/>
    <cellStyle name="Currency0 2 5 4" xfId="12669"/>
    <cellStyle name="Currency0 2 6" xfId="12670"/>
    <cellStyle name="Currency0 2 7" xfId="12671"/>
    <cellStyle name="Currency0 2 8" xfId="12672"/>
    <cellStyle name="Currency0 2 9" xfId="12673"/>
    <cellStyle name="Currency0 3" xfId="12674"/>
    <cellStyle name="Currency0 4" xfId="12675"/>
    <cellStyle name="Date" xfId="90"/>
    <cellStyle name="Date - m/d" xfId="12676"/>
    <cellStyle name="Date - m/d 10" xfId="12677"/>
    <cellStyle name="Date - m/d 10 10" xfId="12678"/>
    <cellStyle name="Date - m/d 10 11" xfId="12679"/>
    <cellStyle name="Date - m/d 10 12" xfId="12680"/>
    <cellStyle name="Date - m/d 10 13" xfId="12681"/>
    <cellStyle name="Date - m/d 10 14" xfId="12682"/>
    <cellStyle name="Date - m/d 10 15" xfId="12683"/>
    <cellStyle name="Date - m/d 10 16" xfId="12684"/>
    <cellStyle name="Date - m/d 10 17" xfId="12685"/>
    <cellStyle name="Date - m/d 10 18" xfId="12686"/>
    <cellStyle name="Date - m/d 10 19" xfId="12687"/>
    <cellStyle name="Date - m/d 10 2" xfId="12688"/>
    <cellStyle name="Date - m/d 10 20" xfId="12689"/>
    <cellStyle name="Date - m/d 10 21" xfId="12690"/>
    <cellStyle name="Date - m/d 10 22" xfId="12691"/>
    <cellStyle name="Date - m/d 10 23" xfId="12692"/>
    <cellStyle name="Date - m/d 10 3" xfId="12693"/>
    <cellStyle name="Date - m/d 10 4" xfId="12694"/>
    <cellStyle name="Date - m/d 10 5" xfId="12695"/>
    <cellStyle name="Date - m/d 10 6" xfId="12696"/>
    <cellStyle name="Date - m/d 10 7" xfId="12697"/>
    <cellStyle name="Date - m/d 10 8" xfId="12698"/>
    <cellStyle name="Date - m/d 10 9" xfId="12699"/>
    <cellStyle name="Date - m/d 11" xfId="12700"/>
    <cellStyle name="Date - m/d 11 10" xfId="12701"/>
    <cellStyle name="Date - m/d 11 11" xfId="12702"/>
    <cellStyle name="Date - m/d 11 12" xfId="12703"/>
    <cellStyle name="Date - m/d 11 13" xfId="12704"/>
    <cellStyle name="Date - m/d 11 14" xfId="12705"/>
    <cellStyle name="Date - m/d 11 15" xfId="12706"/>
    <cellStyle name="Date - m/d 11 16" xfId="12707"/>
    <cellStyle name="Date - m/d 11 17" xfId="12708"/>
    <cellStyle name="Date - m/d 11 18" xfId="12709"/>
    <cellStyle name="Date - m/d 11 19" xfId="12710"/>
    <cellStyle name="Date - m/d 11 2" xfId="12711"/>
    <cellStyle name="Date - m/d 11 20" xfId="12712"/>
    <cellStyle name="Date - m/d 11 21" xfId="12713"/>
    <cellStyle name="Date - m/d 11 22" xfId="12714"/>
    <cellStyle name="Date - m/d 11 23" xfId="12715"/>
    <cellStyle name="Date - m/d 11 3" xfId="12716"/>
    <cellStyle name="Date - m/d 11 4" xfId="12717"/>
    <cellStyle name="Date - m/d 11 5" xfId="12718"/>
    <cellStyle name="Date - m/d 11 6" xfId="12719"/>
    <cellStyle name="Date - m/d 11 7" xfId="12720"/>
    <cellStyle name="Date - m/d 11 8" xfId="12721"/>
    <cellStyle name="Date - m/d 11 9" xfId="12722"/>
    <cellStyle name="Date - m/d 12" xfId="12723"/>
    <cellStyle name="Date - m/d 12 2" xfId="12724"/>
    <cellStyle name="Date - m/d 12 3" xfId="12725"/>
    <cellStyle name="Date - m/d 12 4" xfId="12726"/>
    <cellStyle name="Date - m/d 13" xfId="12727"/>
    <cellStyle name="Date - m/d 14" xfId="12728"/>
    <cellStyle name="Date - m/d 15" xfId="12729"/>
    <cellStyle name="Date - m/d 16" xfId="12730"/>
    <cellStyle name="Date - m/d 2" xfId="12731"/>
    <cellStyle name="Date - m/d 2 10" xfId="12732"/>
    <cellStyle name="Date - m/d 2 11" xfId="12733"/>
    <cellStyle name="Date - m/d 2 12" xfId="12734"/>
    <cellStyle name="Date - m/d 2 13" xfId="12735"/>
    <cellStyle name="Date - m/d 2 14" xfId="12736"/>
    <cellStyle name="Date - m/d 2 15" xfId="12737"/>
    <cellStyle name="Date - m/d 2 16" xfId="12738"/>
    <cellStyle name="Date - m/d 2 17" xfId="12739"/>
    <cellStyle name="Date - m/d 2 18" xfId="12740"/>
    <cellStyle name="Date - m/d 2 19" xfId="12741"/>
    <cellStyle name="Date - m/d 2 2" xfId="12742"/>
    <cellStyle name="Date - m/d 2 2 10" xfId="12743"/>
    <cellStyle name="Date - m/d 2 2 11" xfId="12744"/>
    <cellStyle name="Date - m/d 2 2 12" xfId="12745"/>
    <cellStyle name="Date - m/d 2 2 13" xfId="12746"/>
    <cellStyle name="Date - m/d 2 2 14" xfId="12747"/>
    <cellStyle name="Date - m/d 2 2 15" xfId="12748"/>
    <cellStyle name="Date - m/d 2 2 16" xfId="12749"/>
    <cellStyle name="Date - m/d 2 2 17" xfId="12750"/>
    <cellStyle name="Date - m/d 2 2 18" xfId="12751"/>
    <cellStyle name="Date - m/d 2 2 19" xfId="12752"/>
    <cellStyle name="Date - m/d 2 2 2" xfId="12753"/>
    <cellStyle name="Date - m/d 2 2 20" xfId="12754"/>
    <cellStyle name="Date - m/d 2 2 21" xfId="12755"/>
    <cellStyle name="Date - m/d 2 2 22" xfId="12756"/>
    <cellStyle name="Date - m/d 2 2 23" xfId="12757"/>
    <cellStyle name="Date - m/d 2 2 3" xfId="12758"/>
    <cellStyle name="Date - m/d 2 2 4" xfId="12759"/>
    <cellStyle name="Date - m/d 2 2 5" xfId="12760"/>
    <cellStyle name="Date - m/d 2 2 6" xfId="12761"/>
    <cellStyle name="Date - m/d 2 2 7" xfId="12762"/>
    <cellStyle name="Date - m/d 2 2 8" xfId="12763"/>
    <cellStyle name="Date - m/d 2 2 9" xfId="12764"/>
    <cellStyle name="Date - m/d 2 20" xfId="12765"/>
    <cellStyle name="Date - m/d 2 21" xfId="12766"/>
    <cellStyle name="Date - m/d 2 22" xfId="12767"/>
    <cellStyle name="Date - m/d 2 23" xfId="12768"/>
    <cellStyle name="Date - m/d 2 24" xfId="12769"/>
    <cellStyle name="Date - m/d 2 25" xfId="12770"/>
    <cellStyle name="Date - m/d 2 26" xfId="12771"/>
    <cellStyle name="Date - m/d 2 27" xfId="12772"/>
    <cellStyle name="Date - m/d 2 3" xfId="12773"/>
    <cellStyle name="Date - m/d 2 3 10" xfId="12774"/>
    <cellStyle name="Date - m/d 2 3 11" xfId="12775"/>
    <cellStyle name="Date - m/d 2 3 12" xfId="12776"/>
    <cellStyle name="Date - m/d 2 3 13" xfId="12777"/>
    <cellStyle name="Date - m/d 2 3 14" xfId="12778"/>
    <cellStyle name="Date - m/d 2 3 15" xfId="12779"/>
    <cellStyle name="Date - m/d 2 3 16" xfId="12780"/>
    <cellStyle name="Date - m/d 2 3 17" xfId="12781"/>
    <cellStyle name="Date - m/d 2 3 18" xfId="12782"/>
    <cellStyle name="Date - m/d 2 3 19" xfId="12783"/>
    <cellStyle name="Date - m/d 2 3 2" xfId="12784"/>
    <cellStyle name="Date - m/d 2 3 20" xfId="12785"/>
    <cellStyle name="Date - m/d 2 3 21" xfId="12786"/>
    <cellStyle name="Date - m/d 2 3 22" xfId="12787"/>
    <cellStyle name="Date - m/d 2 3 23" xfId="12788"/>
    <cellStyle name="Date - m/d 2 3 3" xfId="12789"/>
    <cellStyle name="Date - m/d 2 3 4" xfId="12790"/>
    <cellStyle name="Date - m/d 2 3 5" xfId="12791"/>
    <cellStyle name="Date - m/d 2 3 6" xfId="12792"/>
    <cellStyle name="Date - m/d 2 3 7" xfId="12793"/>
    <cellStyle name="Date - m/d 2 3 8" xfId="12794"/>
    <cellStyle name="Date - m/d 2 3 9" xfId="12795"/>
    <cellStyle name="Date - m/d 2 4" xfId="12796"/>
    <cellStyle name="Date - m/d 2 4 10" xfId="12797"/>
    <cellStyle name="Date - m/d 2 4 11" xfId="12798"/>
    <cellStyle name="Date - m/d 2 4 12" xfId="12799"/>
    <cellStyle name="Date - m/d 2 4 13" xfId="12800"/>
    <cellStyle name="Date - m/d 2 4 14" xfId="12801"/>
    <cellStyle name="Date - m/d 2 4 15" xfId="12802"/>
    <cellStyle name="Date - m/d 2 4 16" xfId="12803"/>
    <cellStyle name="Date - m/d 2 4 17" xfId="12804"/>
    <cellStyle name="Date - m/d 2 4 18" xfId="12805"/>
    <cellStyle name="Date - m/d 2 4 19" xfId="12806"/>
    <cellStyle name="Date - m/d 2 4 2" xfId="12807"/>
    <cellStyle name="Date - m/d 2 4 20" xfId="12808"/>
    <cellStyle name="Date - m/d 2 4 21" xfId="12809"/>
    <cellStyle name="Date - m/d 2 4 22" xfId="12810"/>
    <cellStyle name="Date - m/d 2 4 23" xfId="12811"/>
    <cellStyle name="Date - m/d 2 4 3" xfId="12812"/>
    <cellStyle name="Date - m/d 2 4 4" xfId="12813"/>
    <cellStyle name="Date - m/d 2 4 5" xfId="12814"/>
    <cellStyle name="Date - m/d 2 4 6" xfId="12815"/>
    <cellStyle name="Date - m/d 2 4 7" xfId="12816"/>
    <cellStyle name="Date - m/d 2 4 8" xfId="12817"/>
    <cellStyle name="Date - m/d 2 4 9" xfId="12818"/>
    <cellStyle name="Date - m/d 2 5" xfId="12819"/>
    <cellStyle name="Date - m/d 2 5 10" xfId="12820"/>
    <cellStyle name="Date - m/d 2 5 11" xfId="12821"/>
    <cellStyle name="Date - m/d 2 5 12" xfId="12822"/>
    <cellStyle name="Date - m/d 2 5 13" xfId="12823"/>
    <cellStyle name="Date - m/d 2 5 14" xfId="12824"/>
    <cellStyle name="Date - m/d 2 5 15" xfId="12825"/>
    <cellStyle name="Date - m/d 2 5 16" xfId="12826"/>
    <cellStyle name="Date - m/d 2 5 17" xfId="12827"/>
    <cellStyle name="Date - m/d 2 5 18" xfId="12828"/>
    <cellStyle name="Date - m/d 2 5 19" xfId="12829"/>
    <cellStyle name="Date - m/d 2 5 2" xfId="12830"/>
    <cellStyle name="Date - m/d 2 5 20" xfId="12831"/>
    <cellStyle name="Date - m/d 2 5 21" xfId="12832"/>
    <cellStyle name="Date - m/d 2 5 22" xfId="12833"/>
    <cellStyle name="Date - m/d 2 5 23" xfId="12834"/>
    <cellStyle name="Date - m/d 2 5 3" xfId="12835"/>
    <cellStyle name="Date - m/d 2 5 4" xfId="12836"/>
    <cellStyle name="Date - m/d 2 5 5" xfId="12837"/>
    <cellStyle name="Date - m/d 2 5 6" xfId="12838"/>
    <cellStyle name="Date - m/d 2 5 7" xfId="12839"/>
    <cellStyle name="Date - m/d 2 5 8" xfId="12840"/>
    <cellStyle name="Date - m/d 2 5 9" xfId="12841"/>
    <cellStyle name="Date - m/d 2 6" xfId="12842"/>
    <cellStyle name="Date - m/d 2 7" xfId="12843"/>
    <cellStyle name="Date - m/d 2 8" xfId="12844"/>
    <cellStyle name="Date - m/d 2 9" xfId="12845"/>
    <cellStyle name="Date - m/d 3" xfId="12846"/>
    <cellStyle name="Date - m/d 3 10" xfId="12847"/>
    <cellStyle name="Date - m/d 3 11" xfId="12848"/>
    <cellStyle name="Date - m/d 3 12" xfId="12849"/>
    <cellStyle name="Date - m/d 3 13" xfId="12850"/>
    <cellStyle name="Date - m/d 3 14" xfId="12851"/>
    <cellStyle name="Date - m/d 3 15" xfId="12852"/>
    <cellStyle name="Date - m/d 3 16" xfId="12853"/>
    <cellStyle name="Date - m/d 3 17" xfId="12854"/>
    <cellStyle name="Date - m/d 3 18" xfId="12855"/>
    <cellStyle name="Date - m/d 3 19" xfId="12856"/>
    <cellStyle name="Date - m/d 3 2" xfId="12857"/>
    <cellStyle name="Date - m/d 3 20" xfId="12858"/>
    <cellStyle name="Date - m/d 3 21" xfId="12859"/>
    <cellStyle name="Date - m/d 3 22" xfId="12860"/>
    <cellStyle name="Date - m/d 3 23" xfId="12861"/>
    <cellStyle name="Date - m/d 3 3" xfId="12862"/>
    <cellStyle name="Date - m/d 3 4" xfId="12863"/>
    <cellStyle name="Date - m/d 3 5" xfId="12864"/>
    <cellStyle name="Date - m/d 3 6" xfId="12865"/>
    <cellStyle name="Date - m/d 3 7" xfId="12866"/>
    <cellStyle name="Date - m/d 3 8" xfId="12867"/>
    <cellStyle name="Date - m/d 3 9" xfId="12868"/>
    <cellStyle name="Date - m/d 4" xfId="12869"/>
    <cellStyle name="Date - m/d 4 10" xfId="12870"/>
    <cellStyle name="Date - m/d 4 11" xfId="12871"/>
    <cellStyle name="Date - m/d 4 12" xfId="12872"/>
    <cellStyle name="Date - m/d 4 13" xfId="12873"/>
    <cellStyle name="Date - m/d 4 14" xfId="12874"/>
    <cellStyle name="Date - m/d 4 15" xfId="12875"/>
    <cellStyle name="Date - m/d 4 16" xfId="12876"/>
    <cellStyle name="Date - m/d 4 17" xfId="12877"/>
    <cellStyle name="Date - m/d 4 18" xfId="12878"/>
    <cellStyle name="Date - m/d 4 19" xfId="12879"/>
    <cellStyle name="Date - m/d 4 2" xfId="12880"/>
    <cellStyle name="Date - m/d 4 20" xfId="12881"/>
    <cellStyle name="Date - m/d 4 21" xfId="12882"/>
    <cellStyle name="Date - m/d 4 22" xfId="12883"/>
    <cellStyle name="Date - m/d 4 23" xfId="12884"/>
    <cellStyle name="Date - m/d 4 3" xfId="12885"/>
    <cellStyle name="Date - m/d 4 4" xfId="12886"/>
    <cellStyle name="Date - m/d 4 5" xfId="12887"/>
    <cellStyle name="Date - m/d 4 6" xfId="12888"/>
    <cellStyle name="Date - m/d 4 7" xfId="12889"/>
    <cellStyle name="Date - m/d 4 8" xfId="12890"/>
    <cellStyle name="Date - m/d 4 9" xfId="12891"/>
    <cellStyle name="Date - m/d 5" xfId="12892"/>
    <cellStyle name="Date - m/d 5 10" xfId="12893"/>
    <cellStyle name="Date - m/d 5 11" xfId="12894"/>
    <cellStyle name="Date - m/d 5 12" xfId="12895"/>
    <cellStyle name="Date - m/d 5 13" xfId="12896"/>
    <cellStyle name="Date - m/d 5 14" xfId="12897"/>
    <cellStyle name="Date - m/d 5 15" xfId="12898"/>
    <cellStyle name="Date - m/d 5 16" xfId="12899"/>
    <cellStyle name="Date - m/d 5 17" xfId="12900"/>
    <cellStyle name="Date - m/d 5 18" xfId="12901"/>
    <cellStyle name="Date - m/d 5 19" xfId="12902"/>
    <cellStyle name="Date - m/d 5 2" xfId="12903"/>
    <cellStyle name="Date - m/d 5 20" xfId="12904"/>
    <cellStyle name="Date - m/d 5 21" xfId="12905"/>
    <cellStyle name="Date - m/d 5 22" xfId="12906"/>
    <cellStyle name="Date - m/d 5 23" xfId="12907"/>
    <cellStyle name="Date - m/d 5 3" xfId="12908"/>
    <cellStyle name="Date - m/d 5 4" xfId="12909"/>
    <cellStyle name="Date - m/d 5 5" xfId="12910"/>
    <cellStyle name="Date - m/d 5 6" xfId="12911"/>
    <cellStyle name="Date - m/d 5 7" xfId="12912"/>
    <cellStyle name="Date - m/d 5 8" xfId="12913"/>
    <cellStyle name="Date - m/d 5 9" xfId="12914"/>
    <cellStyle name="Date - m/d 6" xfId="12915"/>
    <cellStyle name="Date - m/d 6 10" xfId="12916"/>
    <cellStyle name="Date - m/d 6 11" xfId="12917"/>
    <cellStyle name="Date - m/d 6 12" xfId="12918"/>
    <cellStyle name="Date - m/d 6 13" xfId="12919"/>
    <cellStyle name="Date - m/d 6 14" xfId="12920"/>
    <cellStyle name="Date - m/d 6 15" xfId="12921"/>
    <cellStyle name="Date - m/d 6 16" xfId="12922"/>
    <cellStyle name="Date - m/d 6 17" xfId="12923"/>
    <cellStyle name="Date - m/d 6 18" xfId="12924"/>
    <cellStyle name="Date - m/d 6 19" xfId="12925"/>
    <cellStyle name="Date - m/d 6 2" xfId="12926"/>
    <cellStyle name="Date - m/d 6 20" xfId="12927"/>
    <cellStyle name="Date - m/d 6 21" xfId="12928"/>
    <cellStyle name="Date - m/d 6 22" xfId="12929"/>
    <cellStyle name="Date - m/d 6 23" xfId="12930"/>
    <cellStyle name="Date - m/d 6 3" xfId="12931"/>
    <cellStyle name="Date - m/d 6 4" xfId="12932"/>
    <cellStyle name="Date - m/d 6 5" xfId="12933"/>
    <cellStyle name="Date - m/d 6 6" xfId="12934"/>
    <cellStyle name="Date - m/d 6 7" xfId="12935"/>
    <cellStyle name="Date - m/d 6 8" xfId="12936"/>
    <cellStyle name="Date - m/d 6 9" xfId="12937"/>
    <cellStyle name="Date - m/d 7" xfId="12938"/>
    <cellStyle name="Date - m/d 7 10" xfId="12939"/>
    <cellStyle name="Date - m/d 7 11" xfId="12940"/>
    <cellStyle name="Date - m/d 7 12" xfId="12941"/>
    <cellStyle name="Date - m/d 7 13" xfId="12942"/>
    <cellStyle name="Date - m/d 7 14" xfId="12943"/>
    <cellStyle name="Date - m/d 7 15" xfId="12944"/>
    <cellStyle name="Date - m/d 7 16" xfId="12945"/>
    <cellStyle name="Date - m/d 7 17" xfId="12946"/>
    <cellStyle name="Date - m/d 7 18" xfId="12947"/>
    <cellStyle name="Date - m/d 7 19" xfId="12948"/>
    <cellStyle name="Date - m/d 7 2" xfId="12949"/>
    <cellStyle name="Date - m/d 7 20" xfId="12950"/>
    <cellStyle name="Date - m/d 7 21" xfId="12951"/>
    <cellStyle name="Date - m/d 7 22" xfId="12952"/>
    <cellStyle name="Date - m/d 7 23" xfId="12953"/>
    <cellStyle name="Date - m/d 7 3" xfId="12954"/>
    <cellStyle name="Date - m/d 7 4" xfId="12955"/>
    <cellStyle name="Date - m/d 7 5" xfId="12956"/>
    <cellStyle name="Date - m/d 7 6" xfId="12957"/>
    <cellStyle name="Date - m/d 7 7" xfId="12958"/>
    <cellStyle name="Date - m/d 7 8" xfId="12959"/>
    <cellStyle name="Date - m/d 7 9" xfId="12960"/>
    <cellStyle name="Date - m/d 8" xfId="12961"/>
    <cellStyle name="Date - m/d 8 10" xfId="12962"/>
    <cellStyle name="Date - m/d 8 11" xfId="12963"/>
    <cellStyle name="Date - m/d 8 12" xfId="12964"/>
    <cellStyle name="Date - m/d 8 13" xfId="12965"/>
    <cellStyle name="Date - m/d 8 14" xfId="12966"/>
    <cellStyle name="Date - m/d 8 15" xfId="12967"/>
    <cellStyle name="Date - m/d 8 16" xfId="12968"/>
    <cellStyle name="Date - m/d 8 17" xfId="12969"/>
    <cellStyle name="Date - m/d 8 18" xfId="12970"/>
    <cellStyle name="Date - m/d 8 19" xfId="12971"/>
    <cellStyle name="Date - m/d 8 2" xfId="12972"/>
    <cellStyle name="Date - m/d 8 20" xfId="12973"/>
    <cellStyle name="Date - m/d 8 21" xfId="12974"/>
    <cellStyle name="Date - m/d 8 22" xfId="12975"/>
    <cellStyle name="Date - m/d 8 23" xfId="12976"/>
    <cellStyle name="Date - m/d 8 3" xfId="12977"/>
    <cellStyle name="Date - m/d 8 4" xfId="12978"/>
    <cellStyle name="Date - m/d 8 5" xfId="12979"/>
    <cellStyle name="Date - m/d 8 6" xfId="12980"/>
    <cellStyle name="Date - m/d 8 7" xfId="12981"/>
    <cellStyle name="Date - m/d 8 8" xfId="12982"/>
    <cellStyle name="Date - m/d 8 9" xfId="12983"/>
    <cellStyle name="Date - m/d 9" xfId="12984"/>
    <cellStyle name="Date - m/d 9 10" xfId="12985"/>
    <cellStyle name="Date - m/d 9 11" xfId="12986"/>
    <cellStyle name="Date - m/d 9 12" xfId="12987"/>
    <cellStyle name="Date - m/d 9 13" xfId="12988"/>
    <cellStyle name="Date - m/d 9 14" xfId="12989"/>
    <cellStyle name="Date - m/d 9 15" xfId="12990"/>
    <cellStyle name="Date - m/d 9 16" xfId="12991"/>
    <cellStyle name="Date - m/d 9 17" xfId="12992"/>
    <cellStyle name="Date - m/d 9 18" xfId="12993"/>
    <cellStyle name="Date - m/d 9 19" xfId="12994"/>
    <cellStyle name="Date - m/d 9 2" xfId="12995"/>
    <cellStyle name="Date - m/d 9 20" xfId="12996"/>
    <cellStyle name="Date - m/d 9 21" xfId="12997"/>
    <cellStyle name="Date - m/d 9 22" xfId="12998"/>
    <cellStyle name="Date - m/d 9 23" xfId="12999"/>
    <cellStyle name="Date - m/d 9 3" xfId="13000"/>
    <cellStyle name="Date - m/d 9 4" xfId="13001"/>
    <cellStyle name="Date - m/d 9 5" xfId="13002"/>
    <cellStyle name="Date - m/d 9 6" xfId="13003"/>
    <cellStyle name="Date - m/d 9 7" xfId="13004"/>
    <cellStyle name="Date - m/d 9 8" xfId="13005"/>
    <cellStyle name="Date - m/d 9 9" xfId="13006"/>
    <cellStyle name="Date 2" xfId="13007"/>
    <cellStyle name="Date 2 10" xfId="13008"/>
    <cellStyle name="Date 2 11" xfId="13009"/>
    <cellStyle name="Date 2 12" xfId="13010"/>
    <cellStyle name="Date 2 13" xfId="13011"/>
    <cellStyle name="Date 2 14" xfId="13012"/>
    <cellStyle name="Date 2 15" xfId="13013"/>
    <cellStyle name="Date 2 16" xfId="13014"/>
    <cellStyle name="Date 2 17" xfId="13015"/>
    <cellStyle name="Date 2 18" xfId="13016"/>
    <cellStyle name="Date 2 19" xfId="13017"/>
    <cellStyle name="Date 2 2" xfId="13018"/>
    <cellStyle name="Date 2 2 2" xfId="13019"/>
    <cellStyle name="Date 2 2 3" xfId="13020"/>
    <cellStyle name="Date 2 2 4" xfId="13021"/>
    <cellStyle name="Date 2 20" xfId="13022"/>
    <cellStyle name="Date 2 21" xfId="13023"/>
    <cellStyle name="Date 2 22" xfId="13024"/>
    <cellStyle name="Date 2 23" xfId="13025"/>
    <cellStyle name="Date 2 24" xfId="13026"/>
    <cellStyle name="Date 2 25" xfId="13027"/>
    <cellStyle name="Date 2 26" xfId="13028"/>
    <cellStyle name="Date 2 27" xfId="13029"/>
    <cellStyle name="Date 2 3" xfId="13030"/>
    <cellStyle name="Date 2 3 2" xfId="13031"/>
    <cellStyle name="Date 2 3 3" xfId="13032"/>
    <cellStyle name="Date 2 3 4" xfId="13033"/>
    <cellStyle name="Date 2 4" xfId="13034"/>
    <cellStyle name="Date 2 4 2" xfId="13035"/>
    <cellStyle name="Date 2 4 3" xfId="13036"/>
    <cellStyle name="Date 2 4 4" xfId="13037"/>
    <cellStyle name="Date 2 5" xfId="13038"/>
    <cellStyle name="Date 2 5 2" xfId="13039"/>
    <cellStyle name="Date 2 5 3" xfId="13040"/>
    <cellStyle name="Date 2 5 4" xfId="13041"/>
    <cellStyle name="Date 2 6" xfId="13042"/>
    <cellStyle name="Date 2 7" xfId="13043"/>
    <cellStyle name="Date 2 8" xfId="13044"/>
    <cellStyle name="Date 2 9" xfId="13045"/>
    <cellStyle name="Date 3" xfId="13046"/>
    <cellStyle name="Date 4" xfId="13047"/>
    <cellStyle name="Date-day" xfId="13048"/>
    <cellStyle name="Date-month" xfId="13049"/>
    <cellStyle name="Date-time" xfId="13050"/>
    <cellStyle name="Date-time 2" xfId="13051"/>
    <cellStyle name="Date-time 2 10" xfId="13052"/>
    <cellStyle name="Date-time 2 11" xfId="13053"/>
    <cellStyle name="Date-time 2 12" xfId="13054"/>
    <cellStyle name="Date-time 2 13" xfId="13055"/>
    <cellStyle name="Date-time 2 14" xfId="13056"/>
    <cellStyle name="Date-time 2 15" xfId="13057"/>
    <cellStyle name="Date-time 2 16" xfId="13058"/>
    <cellStyle name="Date-time 2 17" xfId="13059"/>
    <cellStyle name="Date-time 2 18" xfId="13060"/>
    <cellStyle name="Date-time 2 19" xfId="13061"/>
    <cellStyle name="Date-time 2 2" xfId="13062"/>
    <cellStyle name="Date-time 2 2 2" xfId="13063"/>
    <cellStyle name="Date-time 2 2 3" xfId="13064"/>
    <cellStyle name="Date-time 2 2 4" xfId="13065"/>
    <cellStyle name="Date-time 2 20" xfId="13066"/>
    <cellStyle name="Date-time 2 21" xfId="13067"/>
    <cellStyle name="Date-time 2 22" xfId="13068"/>
    <cellStyle name="Date-time 2 23" xfId="13069"/>
    <cellStyle name="Date-time 2 24" xfId="13070"/>
    <cellStyle name="Date-time 2 25" xfId="13071"/>
    <cellStyle name="Date-time 2 26" xfId="13072"/>
    <cellStyle name="Date-time 2 27" xfId="13073"/>
    <cellStyle name="Date-time 2 3" xfId="13074"/>
    <cellStyle name="Date-time 2 3 2" xfId="13075"/>
    <cellStyle name="Date-time 2 3 3" xfId="13076"/>
    <cellStyle name="Date-time 2 3 4" xfId="13077"/>
    <cellStyle name="Date-time 2 4" xfId="13078"/>
    <cellStyle name="Date-time 2 4 2" xfId="13079"/>
    <cellStyle name="Date-time 2 4 3" xfId="13080"/>
    <cellStyle name="Date-time 2 4 4" xfId="13081"/>
    <cellStyle name="Date-time 2 5" xfId="13082"/>
    <cellStyle name="Date-time 2 5 2" xfId="13083"/>
    <cellStyle name="Date-time 2 5 3" xfId="13084"/>
    <cellStyle name="Date-time 2 5 4" xfId="13085"/>
    <cellStyle name="Date-time 2 6" xfId="13086"/>
    <cellStyle name="Date-time 2 7" xfId="13087"/>
    <cellStyle name="Date-time 2 8" xfId="13088"/>
    <cellStyle name="Date-time 2 9" xfId="13089"/>
    <cellStyle name="Date-time 3" xfId="13090"/>
    <cellStyle name="Date-time 3 2" xfId="13091"/>
    <cellStyle name="Date-time 3 3" xfId="13092"/>
    <cellStyle name="Date-time 3 4" xfId="13093"/>
    <cellStyle name="Date-time 4" xfId="13094"/>
    <cellStyle name="Date-time 4 2" xfId="13095"/>
    <cellStyle name="Date-time 4 3" xfId="13096"/>
    <cellStyle name="Date-time 4 4" xfId="13097"/>
    <cellStyle name="Date-time 5" xfId="13098"/>
    <cellStyle name="Date-time 6" xfId="13099"/>
    <cellStyle name="Emphasis 1" xfId="13100"/>
    <cellStyle name="Emphasis 2" xfId="13101"/>
    <cellStyle name="Emphasis 3" xfId="13102"/>
    <cellStyle name="Euro" xfId="13103"/>
    <cellStyle name="Euro 10" xfId="13104"/>
    <cellStyle name="Euro 10 10" xfId="13105"/>
    <cellStyle name="Euro 10 11" xfId="13106"/>
    <cellStyle name="Euro 10 12" xfId="13107"/>
    <cellStyle name="Euro 10 13" xfId="13108"/>
    <cellStyle name="Euro 10 14" xfId="13109"/>
    <cellStyle name="Euro 10 15" xfId="13110"/>
    <cellStyle name="Euro 10 16" xfId="13111"/>
    <cellStyle name="Euro 10 17" xfId="13112"/>
    <cellStyle name="Euro 10 18" xfId="13113"/>
    <cellStyle name="Euro 10 19" xfId="13114"/>
    <cellStyle name="Euro 10 2" xfId="13115"/>
    <cellStyle name="Euro 10 20" xfId="13116"/>
    <cellStyle name="Euro 10 21" xfId="13117"/>
    <cellStyle name="Euro 10 22" xfId="13118"/>
    <cellStyle name="Euro 10 23" xfId="13119"/>
    <cellStyle name="Euro 10 3" xfId="13120"/>
    <cellStyle name="Euro 10 4" xfId="13121"/>
    <cellStyle name="Euro 10 5" xfId="13122"/>
    <cellStyle name="Euro 10 6" xfId="13123"/>
    <cellStyle name="Euro 10 7" xfId="13124"/>
    <cellStyle name="Euro 10 8" xfId="13125"/>
    <cellStyle name="Euro 10 9" xfId="13126"/>
    <cellStyle name="Euro 11" xfId="13127"/>
    <cellStyle name="Euro 11 10" xfId="13128"/>
    <cellStyle name="Euro 11 11" xfId="13129"/>
    <cellStyle name="Euro 11 12" xfId="13130"/>
    <cellStyle name="Euro 11 13" xfId="13131"/>
    <cellStyle name="Euro 11 14" xfId="13132"/>
    <cellStyle name="Euro 11 15" xfId="13133"/>
    <cellStyle name="Euro 11 16" xfId="13134"/>
    <cellStyle name="Euro 11 17" xfId="13135"/>
    <cellStyle name="Euro 11 18" xfId="13136"/>
    <cellStyle name="Euro 11 19" xfId="13137"/>
    <cellStyle name="Euro 11 2" xfId="13138"/>
    <cellStyle name="Euro 11 20" xfId="13139"/>
    <cellStyle name="Euro 11 21" xfId="13140"/>
    <cellStyle name="Euro 11 22" xfId="13141"/>
    <cellStyle name="Euro 11 23" xfId="13142"/>
    <cellStyle name="Euro 11 3" xfId="13143"/>
    <cellStyle name="Euro 11 4" xfId="13144"/>
    <cellStyle name="Euro 11 5" xfId="13145"/>
    <cellStyle name="Euro 11 6" xfId="13146"/>
    <cellStyle name="Euro 11 7" xfId="13147"/>
    <cellStyle name="Euro 11 8" xfId="13148"/>
    <cellStyle name="Euro 11 9" xfId="13149"/>
    <cellStyle name="Euro 12" xfId="13150"/>
    <cellStyle name="Euro 12 2" xfId="13151"/>
    <cellStyle name="Euro 12 3" xfId="13152"/>
    <cellStyle name="Euro 12 4" xfId="13153"/>
    <cellStyle name="Euro 13" xfId="13154"/>
    <cellStyle name="Euro 14" xfId="13155"/>
    <cellStyle name="Euro 15" xfId="13156"/>
    <cellStyle name="Euro 16" xfId="13157"/>
    <cellStyle name="Euro 2" xfId="13158"/>
    <cellStyle name="Euro 2 10" xfId="13159"/>
    <cellStyle name="Euro 2 11" xfId="13160"/>
    <cellStyle name="Euro 2 12" xfId="13161"/>
    <cellStyle name="Euro 2 13" xfId="13162"/>
    <cellStyle name="Euro 2 14" xfId="13163"/>
    <cellStyle name="Euro 2 15" xfId="13164"/>
    <cellStyle name="Euro 2 16" xfId="13165"/>
    <cellStyle name="Euro 2 17" xfId="13166"/>
    <cellStyle name="Euro 2 18" xfId="13167"/>
    <cellStyle name="Euro 2 19" xfId="13168"/>
    <cellStyle name="Euro 2 2" xfId="13169"/>
    <cellStyle name="Euro 2 2 10" xfId="13170"/>
    <cellStyle name="Euro 2 2 11" xfId="13171"/>
    <cellStyle name="Euro 2 2 12" xfId="13172"/>
    <cellStyle name="Euro 2 2 13" xfId="13173"/>
    <cellStyle name="Euro 2 2 14" xfId="13174"/>
    <cellStyle name="Euro 2 2 15" xfId="13175"/>
    <cellStyle name="Euro 2 2 16" xfId="13176"/>
    <cellStyle name="Euro 2 2 17" xfId="13177"/>
    <cellStyle name="Euro 2 2 18" xfId="13178"/>
    <cellStyle name="Euro 2 2 19" xfId="13179"/>
    <cellStyle name="Euro 2 2 2" xfId="13180"/>
    <cellStyle name="Euro 2 2 20" xfId="13181"/>
    <cellStyle name="Euro 2 2 21" xfId="13182"/>
    <cellStyle name="Euro 2 2 22" xfId="13183"/>
    <cellStyle name="Euro 2 2 23" xfId="13184"/>
    <cellStyle name="Euro 2 2 3" xfId="13185"/>
    <cellStyle name="Euro 2 2 4" xfId="13186"/>
    <cellStyle name="Euro 2 2 5" xfId="13187"/>
    <cellStyle name="Euro 2 2 6" xfId="13188"/>
    <cellStyle name="Euro 2 2 7" xfId="13189"/>
    <cellStyle name="Euro 2 2 8" xfId="13190"/>
    <cellStyle name="Euro 2 2 9" xfId="13191"/>
    <cellStyle name="Euro 2 20" xfId="13192"/>
    <cellStyle name="Euro 2 21" xfId="13193"/>
    <cellStyle name="Euro 2 22" xfId="13194"/>
    <cellStyle name="Euro 2 23" xfId="13195"/>
    <cellStyle name="Euro 2 24" xfId="13196"/>
    <cellStyle name="Euro 2 25" xfId="13197"/>
    <cellStyle name="Euro 2 26" xfId="13198"/>
    <cellStyle name="Euro 2 27" xfId="13199"/>
    <cellStyle name="Euro 2 3" xfId="13200"/>
    <cellStyle name="Euro 2 3 10" xfId="13201"/>
    <cellStyle name="Euro 2 3 11" xfId="13202"/>
    <cellStyle name="Euro 2 3 12" xfId="13203"/>
    <cellStyle name="Euro 2 3 13" xfId="13204"/>
    <cellStyle name="Euro 2 3 14" xfId="13205"/>
    <cellStyle name="Euro 2 3 15" xfId="13206"/>
    <cellStyle name="Euro 2 3 16" xfId="13207"/>
    <cellStyle name="Euro 2 3 17" xfId="13208"/>
    <cellStyle name="Euro 2 3 18" xfId="13209"/>
    <cellStyle name="Euro 2 3 19" xfId="13210"/>
    <cellStyle name="Euro 2 3 2" xfId="13211"/>
    <cellStyle name="Euro 2 3 20" xfId="13212"/>
    <cellStyle name="Euro 2 3 21" xfId="13213"/>
    <cellStyle name="Euro 2 3 22" xfId="13214"/>
    <cellStyle name="Euro 2 3 23" xfId="13215"/>
    <cellStyle name="Euro 2 3 3" xfId="13216"/>
    <cellStyle name="Euro 2 3 4" xfId="13217"/>
    <cellStyle name="Euro 2 3 5" xfId="13218"/>
    <cellStyle name="Euro 2 3 6" xfId="13219"/>
    <cellStyle name="Euro 2 3 7" xfId="13220"/>
    <cellStyle name="Euro 2 3 8" xfId="13221"/>
    <cellStyle name="Euro 2 3 9" xfId="13222"/>
    <cellStyle name="Euro 2 4" xfId="13223"/>
    <cellStyle name="Euro 2 4 10" xfId="13224"/>
    <cellStyle name="Euro 2 4 11" xfId="13225"/>
    <cellStyle name="Euro 2 4 12" xfId="13226"/>
    <cellStyle name="Euro 2 4 13" xfId="13227"/>
    <cellStyle name="Euro 2 4 14" xfId="13228"/>
    <cellStyle name="Euro 2 4 15" xfId="13229"/>
    <cellStyle name="Euro 2 4 16" xfId="13230"/>
    <cellStyle name="Euro 2 4 17" xfId="13231"/>
    <cellStyle name="Euro 2 4 18" xfId="13232"/>
    <cellStyle name="Euro 2 4 19" xfId="13233"/>
    <cellStyle name="Euro 2 4 2" xfId="13234"/>
    <cellStyle name="Euro 2 4 20" xfId="13235"/>
    <cellStyle name="Euro 2 4 21" xfId="13236"/>
    <cellStyle name="Euro 2 4 22" xfId="13237"/>
    <cellStyle name="Euro 2 4 23" xfId="13238"/>
    <cellStyle name="Euro 2 4 3" xfId="13239"/>
    <cellStyle name="Euro 2 4 4" xfId="13240"/>
    <cellStyle name="Euro 2 4 5" xfId="13241"/>
    <cellStyle name="Euro 2 4 6" xfId="13242"/>
    <cellStyle name="Euro 2 4 7" xfId="13243"/>
    <cellStyle name="Euro 2 4 8" xfId="13244"/>
    <cellStyle name="Euro 2 4 9" xfId="13245"/>
    <cellStyle name="Euro 2 5" xfId="13246"/>
    <cellStyle name="Euro 2 5 10" xfId="13247"/>
    <cellStyle name="Euro 2 5 11" xfId="13248"/>
    <cellStyle name="Euro 2 5 12" xfId="13249"/>
    <cellStyle name="Euro 2 5 13" xfId="13250"/>
    <cellStyle name="Euro 2 5 14" xfId="13251"/>
    <cellStyle name="Euro 2 5 15" xfId="13252"/>
    <cellStyle name="Euro 2 5 16" xfId="13253"/>
    <cellStyle name="Euro 2 5 17" xfId="13254"/>
    <cellStyle name="Euro 2 5 18" xfId="13255"/>
    <cellStyle name="Euro 2 5 19" xfId="13256"/>
    <cellStyle name="Euro 2 5 2" xfId="13257"/>
    <cellStyle name="Euro 2 5 20" xfId="13258"/>
    <cellStyle name="Euro 2 5 21" xfId="13259"/>
    <cellStyle name="Euro 2 5 22" xfId="13260"/>
    <cellStyle name="Euro 2 5 23" xfId="13261"/>
    <cellStyle name="Euro 2 5 3" xfId="13262"/>
    <cellStyle name="Euro 2 5 4" xfId="13263"/>
    <cellStyle name="Euro 2 5 5" xfId="13264"/>
    <cellStyle name="Euro 2 5 6" xfId="13265"/>
    <cellStyle name="Euro 2 5 7" xfId="13266"/>
    <cellStyle name="Euro 2 5 8" xfId="13267"/>
    <cellStyle name="Euro 2 5 9" xfId="13268"/>
    <cellStyle name="Euro 2 6" xfId="13269"/>
    <cellStyle name="Euro 2 7" xfId="13270"/>
    <cellStyle name="Euro 2 8" xfId="13271"/>
    <cellStyle name="Euro 2 9" xfId="13272"/>
    <cellStyle name="Euro 3" xfId="13273"/>
    <cellStyle name="Euro 3 10" xfId="13274"/>
    <cellStyle name="Euro 3 11" xfId="13275"/>
    <cellStyle name="Euro 3 12" xfId="13276"/>
    <cellStyle name="Euro 3 13" xfId="13277"/>
    <cellStyle name="Euro 3 14" xfId="13278"/>
    <cellStyle name="Euro 3 15" xfId="13279"/>
    <cellStyle name="Euro 3 16" xfId="13280"/>
    <cellStyle name="Euro 3 17" xfId="13281"/>
    <cellStyle name="Euro 3 18" xfId="13282"/>
    <cellStyle name="Euro 3 19" xfId="13283"/>
    <cellStyle name="Euro 3 2" xfId="13284"/>
    <cellStyle name="Euro 3 20" xfId="13285"/>
    <cellStyle name="Euro 3 21" xfId="13286"/>
    <cellStyle name="Euro 3 22" xfId="13287"/>
    <cellStyle name="Euro 3 23" xfId="13288"/>
    <cellStyle name="Euro 3 3" xfId="13289"/>
    <cellStyle name="Euro 3 4" xfId="13290"/>
    <cellStyle name="Euro 3 5" xfId="13291"/>
    <cellStyle name="Euro 3 6" xfId="13292"/>
    <cellStyle name="Euro 3 7" xfId="13293"/>
    <cellStyle name="Euro 3 8" xfId="13294"/>
    <cellStyle name="Euro 3 9" xfId="13295"/>
    <cellStyle name="Euro 4" xfId="13296"/>
    <cellStyle name="Euro 4 10" xfId="13297"/>
    <cellStyle name="Euro 4 11" xfId="13298"/>
    <cellStyle name="Euro 4 12" xfId="13299"/>
    <cellStyle name="Euro 4 13" xfId="13300"/>
    <cellStyle name="Euro 4 14" xfId="13301"/>
    <cellStyle name="Euro 4 15" xfId="13302"/>
    <cellStyle name="Euro 4 16" xfId="13303"/>
    <cellStyle name="Euro 4 17" xfId="13304"/>
    <cellStyle name="Euro 4 18" xfId="13305"/>
    <cellStyle name="Euro 4 19" xfId="13306"/>
    <cellStyle name="Euro 4 2" xfId="13307"/>
    <cellStyle name="Euro 4 20" xfId="13308"/>
    <cellStyle name="Euro 4 21" xfId="13309"/>
    <cellStyle name="Euro 4 22" xfId="13310"/>
    <cellStyle name="Euro 4 23" xfId="13311"/>
    <cellStyle name="Euro 4 3" xfId="13312"/>
    <cellStyle name="Euro 4 4" xfId="13313"/>
    <cellStyle name="Euro 4 5" xfId="13314"/>
    <cellStyle name="Euro 4 6" xfId="13315"/>
    <cellStyle name="Euro 4 7" xfId="13316"/>
    <cellStyle name="Euro 4 8" xfId="13317"/>
    <cellStyle name="Euro 4 9" xfId="13318"/>
    <cellStyle name="Euro 5" xfId="13319"/>
    <cellStyle name="Euro 5 10" xfId="13320"/>
    <cellStyle name="Euro 5 11" xfId="13321"/>
    <cellStyle name="Euro 5 12" xfId="13322"/>
    <cellStyle name="Euro 5 13" xfId="13323"/>
    <cellStyle name="Euro 5 14" xfId="13324"/>
    <cellStyle name="Euro 5 15" xfId="13325"/>
    <cellStyle name="Euro 5 16" xfId="13326"/>
    <cellStyle name="Euro 5 17" xfId="13327"/>
    <cellStyle name="Euro 5 18" xfId="13328"/>
    <cellStyle name="Euro 5 19" xfId="13329"/>
    <cellStyle name="Euro 5 2" xfId="13330"/>
    <cellStyle name="Euro 5 20" xfId="13331"/>
    <cellStyle name="Euro 5 21" xfId="13332"/>
    <cellStyle name="Euro 5 22" xfId="13333"/>
    <cellStyle name="Euro 5 23" xfId="13334"/>
    <cellStyle name="Euro 5 3" xfId="13335"/>
    <cellStyle name="Euro 5 4" xfId="13336"/>
    <cellStyle name="Euro 5 5" xfId="13337"/>
    <cellStyle name="Euro 5 6" xfId="13338"/>
    <cellStyle name="Euro 5 7" xfId="13339"/>
    <cellStyle name="Euro 5 8" xfId="13340"/>
    <cellStyle name="Euro 5 9" xfId="13341"/>
    <cellStyle name="Euro 6" xfId="13342"/>
    <cellStyle name="Euro 6 10" xfId="13343"/>
    <cellStyle name="Euro 6 11" xfId="13344"/>
    <cellStyle name="Euro 6 12" xfId="13345"/>
    <cellStyle name="Euro 6 13" xfId="13346"/>
    <cellStyle name="Euro 6 14" xfId="13347"/>
    <cellStyle name="Euro 6 15" xfId="13348"/>
    <cellStyle name="Euro 6 16" xfId="13349"/>
    <cellStyle name="Euro 6 17" xfId="13350"/>
    <cellStyle name="Euro 6 18" xfId="13351"/>
    <cellStyle name="Euro 6 19" xfId="13352"/>
    <cellStyle name="Euro 6 2" xfId="13353"/>
    <cellStyle name="Euro 6 20" xfId="13354"/>
    <cellStyle name="Euro 6 21" xfId="13355"/>
    <cellStyle name="Euro 6 22" xfId="13356"/>
    <cellStyle name="Euro 6 23" xfId="13357"/>
    <cellStyle name="Euro 6 3" xfId="13358"/>
    <cellStyle name="Euro 6 4" xfId="13359"/>
    <cellStyle name="Euro 6 5" xfId="13360"/>
    <cellStyle name="Euro 6 6" xfId="13361"/>
    <cellStyle name="Euro 6 7" xfId="13362"/>
    <cellStyle name="Euro 6 8" xfId="13363"/>
    <cellStyle name="Euro 6 9" xfId="13364"/>
    <cellStyle name="Euro 7" xfId="13365"/>
    <cellStyle name="Euro 7 10" xfId="13366"/>
    <cellStyle name="Euro 7 11" xfId="13367"/>
    <cellStyle name="Euro 7 12" xfId="13368"/>
    <cellStyle name="Euro 7 13" xfId="13369"/>
    <cellStyle name="Euro 7 14" xfId="13370"/>
    <cellStyle name="Euro 7 15" xfId="13371"/>
    <cellStyle name="Euro 7 16" xfId="13372"/>
    <cellStyle name="Euro 7 17" xfId="13373"/>
    <cellStyle name="Euro 7 18" xfId="13374"/>
    <cellStyle name="Euro 7 19" xfId="13375"/>
    <cellStyle name="Euro 7 2" xfId="13376"/>
    <cellStyle name="Euro 7 20" xfId="13377"/>
    <cellStyle name="Euro 7 21" xfId="13378"/>
    <cellStyle name="Euro 7 22" xfId="13379"/>
    <cellStyle name="Euro 7 23" xfId="13380"/>
    <cellStyle name="Euro 7 3" xfId="13381"/>
    <cellStyle name="Euro 7 4" xfId="13382"/>
    <cellStyle name="Euro 7 5" xfId="13383"/>
    <cellStyle name="Euro 7 6" xfId="13384"/>
    <cellStyle name="Euro 7 7" xfId="13385"/>
    <cellStyle name="Euro 7 8" xfId="13386"/>
    <cellStyle name="Euro 7 9" xfId="13387"/>
    <cellStyle name="Euro 8" xfId="13388"/>
    <cellStyle name="Euro 8 10" xfId="13389"/>
    <cellStyle name="Euro 8 11" xfId="13390"/>
    <cellStyle name="Euro 8 12" xfId="13391"/>
    <cellStyle name="Euro 8 13" xfId="13392"/>
    <cellStyle name="Euro 8 14" xfId="13393"/>
    <cellStyle name="Euro 8 15" xfId="13394"/>
    <cellStyle name="Euro 8 16" xfId="13395"/>
    <cellStyle name="Euro 8 17" xfId="13396"/>
    <cellStyle name="Euro 8 18" xfId="13397"/>
    <cellStyle name="Euro 8 19" xfId="13398"/>
    <cellStyle name="Euro 8 2" xfId="13399"/>
    <cellStyle name="Euro 8 20" xfId="13400"/>
    <cellStyle name="Euro 8 21" xfId="13401"/>
    <cellStyle name="Euro 8 22" xfId="13402"/>
    <cellStyle name="Euro 8 23" xfId="13403"/>
    <cellStyle name="Euro 8 3" xfId="13404"/>
    <cellStyle name="Euro 8 4" xfId="13405"/>
    <cellStyle name="Euro 8 5" xfId="13406"/>
    <cellStyle name="Euro 8 6" xfId="13407"/>
    <cellStyle name="Euro 8 7" xfId="13408"/>
    <cellStyle name="Euro 8 8" xfId="13409"/>
    <cellStyle name="Euro 8 9" xfId="13410"/>
    <cellStyle name="Euro 9" xfId="13411"/>
    <cellStyle name="Euro 9 10" xfId="13412"/>
    <cellStyle name="Euro 9 11" xfId="13413"/>
    <cellStyle name="Euro 9 12" xfId="13414"/>
    <cellStyle name="Euro 9 13" xfId="13415"/>
    <cellStyle name="Euro 9 14" xfId="13416"/>
    <cellStyle name="Euro 9 15" xfId="13417"/>
    <cellStyle name="Euro 9 16" xfId="13418"/>
    <cellStyle name="Euro 9 17" xfId="13419"/>
    <cellStyle name="Euro 9 18" xfId="13420"/>
    <cellStyle name="Euro 9 19" xfId="13421"/>
    <cellStyle name="Euro 9 2" xfId="13422"/>
    <cellStyle name="Euro 9 20" xfId="13423"/>
    <cellStyle name="Euro 9 21" xfId="13424"/>
    <cellStyle name="Euro 9 22" xfId="13425"/>
    <cellStyle name="Euro 9 23" xfId="13426"/>
    <cellStyle name="Euro 9 3" xfId="13427"/>
    <cellStyle name="Euro 9 4" xfId="13428"/>
    <cellStyle name="Euro 9 5" xfId="13429"/>
    <cellStyle name="Euro 9 6" xfId="13430"/>
    <cellStyle name="Euro 9 7" xfId="13431"/>
    <cellStyle name="Euro 9 8" xfId="13432"/>
    <cellStyle name="Euro 9 9" xfId="13433"/>
    <cellStyle name="EXPFORMAT" xfId="13434"/>
    <cellStyle name="Explanatory Text" xfId="36" builtinId="53" customBuiltin="1"/>
    <cellStyle name="Explanatory Text 10" xfId="13435"/>
    <cellStyle name="Explanatory Text 10 2" xfId="13436"/>
    <cellStyle name="Explanatory Text 10 3" xfId="13437"/>
    <cellStyle name="Explanatory Text 11" xfId="13438"/>
    <cellStyle name="Explanatory Text 11 2" xfId="13439"/>
    <cellStyle name="Explanatory Text 11 3" xfId="13440"/>
    <cellStyle name="Explanatory Text 12" xfId="13441"/>
    <cellStyle name="Explanatory Text 12 2" xfId="13442"/>
    <cellStyle name="Explanatory Text 13" xfId="13443"/>
    <cellStyle name="Explanatory Text 13 2" xfId="13444"/>
    <cellStyle name="Explanatory Text 14" xfId="13445"/>
    <cellStyle name="Explanatory Text 14 2" xfId="13446"/>
    <cellStyle name="Explanatory Text 15" xfId="13447"/>
    <cellStyle name="Explanatory Text 15 2" xfId="13448"/>
    <cellStyle name="Explanatory Text 16" xfId="13449"/>
    <cellStyle name="Explanatory Text 16 2" xfId="13450"/>
    <cellStyle name="Explanatory Text 17" xfId="13451"/>
    <cellStyle name="Explanatory Text 17 2" xfId="13452"/>
    <cellStyle name="Explanatory Text 18" xfId="13453"/>
    <cellStyle name="Explanatory Text 18 2" xfId="13454"/>
    <cellStyle name="Explanatory Text 19" xfId="13455"/>
    <cellStyle name="Explanatory Text 19 2" xfId="13456"/>
    <cellStyle name="Explanatory Text 2" xfId="13457"/>
    <cellStyle name="Explanatory Text 2 2" xfId="13458"/>
    <cellStyle name="Explanatory Text 2 3" xfId="13459"/>
    <cellStyle name="Explanatory Text 2 3 2" xfId="13460"/>
    <cellStyle name="Explanatory Text 2 3 3" xfId="13461"/>
    <cellStyle name="Explanatory Text 2_PwrTax 51040" xfId="13462"/>
    <cellStyle name="Explanatory Text 20" xfId="13463"/>
    <cellStyle name="Explanatory Text 21" xfId="13464"/>
    <cellStyle name="Explanatory Text 22" xfId="13465"/>
    <cellStyle name="Explanatory Text 23" xfId="13466"/>
    <cellStyle name="Explanatory Text 24" xfId="13467"/>
    <cellStyle name="Explanatory Text 25" xfId="13468"/>
    <cellStyle name="Explanatory Text 26" xfId="13469"/>
    <cellStyle name="Explanatory Text 27" xfId="13470"/>
    <cellStyle name="Explanatory Text 28" xfId="13471"/>
    <cellStyle name="Explanatory Text 29" xfId="13472"/>
    <cellStyle name="Explanatory Text 3" xfId="13473"/>
    <cellStyle name="Explanatory Text 3 2" xfId="13474"/>
    <cellStyle name="Explanatory Text 3 3" xfId="13475"/>
    <cellStyle name="Explanatory Text 3 3 2" xfId="13476"/>
    <cellStyle name="Explanatory Text 3 3 3" xfId="13477"/>
    <cellStyle name="Explanatory Text 30" xfId="13478"/>
    <cellStyle name="Explanatory Text 31" xfId="13479"/>
    <cellStyle name="Explanatory Text 32" xfId="13480"/>
    <cellStyle name="Explanatory Text 33" xfId="13481"/>
    <cellStyle name="Explanatory Text 34" xfId="13482"/>
    <cellStyle name="Explanatory Text 35" xfId="13483"/>
    <cellStyle name="Explanatory Text 36" xfId="13484"/>
    <cellStyle name="Explanatory Text 4" xfId="13485"/>
    <cellStyle name="Explanatory Text 4 2" xfId="13486"/>
    <cellStyle name="Explanatory Text 4 3" xfId="13487"/>
    <cellStyle name="Explanatory Text 5" xfId="13488"/>
    <cellStyle name="Explanatory Text 5 2" xfId="13489"/>
    <cellStyle name="Explanatory Text 5 3" xfId="13490"/>
    <cellStyle name="Explanatory Text 6" xfId="13491"/>
    <cellStyle name="Explanatory Text 6 2" xfId="13492"/>
    <cellStyle name="Explanatory Text 6 3" xfId="13493"/>
    <cellStyle name="Explanatory Text 7" xfId="13494"/>
    <cellStyle name="Explanatory Text 7 2" xfId="13495"/>
    <cellStyle name="Explanatory Text 7 3" xfId="13496"/>
    <cellStyle name="Explanatory Text 8" xfId="13497"/>
    <cellStyle name="Explanatory Text 8 2" xfId="13498"/>
    <cellStyle name="Explanatory Text 8 3" xfId="13499"/>
    <cellStyle name="Explanatory Text 9" xfId="13500"/>
    <cellStyle name="Explanatory Text 9 2" xfId="13501"/>
    <cellStyle name="Explanatory Text 9 3" xfId="13502"/>
    <cellStyle name="Exponent" xfId="13503"/>
    <cellStyle name="Exponent 10" xfId="13504"/>
    <cellStyle name="Exponent 10 10" xfId="13505"/>
    <cellStyle name="Exponent 10 11" xfId="13506"/>
    <cellStyle name="Exponent 10 12" xfId="13507"/>
    <cellStyle name="Exponent 10 13" xfId="13508"/>
    <cellStyle name="Exponent 10 14" xfId="13509"/>
    <cellStyle name="Exponent 10 15" xfId="13510"/>
    <cellStyle name="Exponent 10 16" xfId="13511"/>
    <cellStyle name="Exponent 10 17" xfId="13512"/>
    <cellStyle name="Exponent 10 18" xfId="13513"/>
    <cellStyle name="Exponent 10 19" xfId="13514"/>
    <cellStyle name="Exponent 10 2" xfId="13515"/>
    <cellStyle name="Exponent 10 20" xfId="13516"/>
    <cellStyle name="Exponent 10 21" xfId="13517"/>
    <cellStyle name="Exponent 10 22" xfId="13518"/>
    <cellStyle name="Exponent 10 23" xfId="13519"/>
    <cellStyle name="Exponent 10 3" xfId="13520"/>
    <cellStyle name="Exponent 10 4" xfId="13521"/>
    <cellStyle name="Exponent 10 5" xfId="13522"/>
    <cellStyle name="Exponent 10 6" xfId="13523"/>
    <cellStyle name="Exponent 10 7" xfId="13524"/>
    <cellStyle name="Exponent 10 8" xfId="13525"/>
    <cellStyle name="Exponent 10 9" xfId="13526"/>
    <cellStyle name="Exponent 11" xfId="13527"/>
    <cellStyle name="Exponent 11 10" xfId="13528"/>
    <cellStyle name="Exponent 11 11" xfId="13529"/>
    <cellStyle name="Exponent 11 12" xfId="13530"/>
    <cellStyle name="Exponent 11 13" xfId="13531"/>
    <cellStyle name="Exponent 11 14" xfId="13532"/>
    <cellStyle name="Exponent 11 15" xfId="13533"/>
    <cellStyle name="Exponent 11 16" xfId="13534"/>
    <cellStyle name="Exponent 11 17" xfId="13535"/>
    <cellStyle name="Exponent 11 18" xfId="13536"/>
    <cellStyle name="Exponent 11 19" xfId="13537"/>
    <cellStyle name="Exponent 11 2" xfId="13538"/>
    <cellStyle name="Exponent 11 20" xfId="13539"/>
    <cellStyle name="Exponent 11 21" xfId="13540"/>
    <cellStyle name="Exponent 11 22" xfId="13541"/>
    <cellStyle name="Exponent 11 23" xfId="13542"/>
    <cellStyle name="Exponent 11 3" xfId="13543"/>
    <cellStyle name="Exponent 11 4" xfId="13544"/>
    <cellStyle name="Exponent 11 5" xfId="13545"/>
    <cellStyle name="Exponent 11 6" xfId="13546"/>
    <cellStyle name="Exponent 11 7" xfId="13547"/>
    <cellStyle name="Exponent 11 8" xfId="13548"/>
    <cellStyle name="Exponent 11 9" xfId="13549"/>
    <cellStyle name="Exponent 12" xfId="13550"/>
    <cellStyle name="Exponent 12 2" xfId="13551"/>
    <cellStyle name="Exponent 12 3" xfId="13552"/>
    <cellStyle name="Exponent 12 4" xfId="13553"/>
    <cellStyle name="Exponent 13" xfId="13554"/>
    <cellStyle name="Exponent 14" xfId="13555"/>
    <cellStyle name="Exponent 15" xfId="13556"/>
    <cellStyle name="Exponent 16" xfId="13557"/>
    <cellStyle name="Exponent 2" xfId="13558"/>
    <cellStyle name="Exponent 2 10" xfId="13559"/>
    <cellStyle name="Exponent 2 11" xfId="13560"/>
    <cellStyle name="Exponent 2 12" xfId="13561"/>
    <cellStyle name="Exponent 2 13" xfId="13562"/>
    <cellStyle name="Exponent 2 14" xfId="13563"/>
    <cellStyle name="Exponent 2 15" xfId="13564"/>
    <cellStyle name="Exponent 2 16" xfId="13565"/>
    <cellStyle name="Exponent 2 17" xfId="13566"/>
    <cellStyle name="Exponent 2 18" xfId="13567"/>
    <cellStyle name="Exponent 2 19" xfId="13568"/>
    <cellStyle name="Exponent 2 2" xfId="13569"/>
    <cellStyle name="Exponent 2 2 10" xfId="13570"/>
    <cellStyle name="Exponent 2 2 11" xfId="13571"/>
    <cellStyle name="Exponent 2 2 12" xfId="13572"/>
    <cellStyle name="Exponent 2 2 13" xfId="13573"/>
    <cellStyle name="Exponent 2 2 14" xfId="13574"/>
    <cellStyle name="Exponent 2 2 15" xfId="13575"/>
    <cellStyle name="Exponent 2 2 16" xfId="13576"/>
    <cellStyle name="Exponent 2 2 17" xfId="13577"/>
    <cellStyle name="Exponent 2 2 18" xfId="13578"/>
    <cellStyle name="Exponent 2 2 19" xfId="13579"/>
    <cellStyle name="Exponent 2 2 2" xfId="13580"/>
    <cellStyle name="Exponent 2 2 20" xfId="13581"/>
    <cellStyle name="Exponent 2 2 21" xfId="13582"/>
    <cellStyle name="Exponent 2 2 22" xfId="13583"/>
    <cellStyle name="Exponent 2 2 23" xfId="13584"/>
    <cellStyle name="Exponent 2 2 3" xfId="13585"/>
    <cellStyle name="Exponent 2 2 4" xfId="13586"/>
    <cellStyle name="Exponent 2 2 5" xfId="13587"/>
    <cellStyle name="Exponent 2 2 6" xfId="13588"/>
    <cellStyle name="Exponent 2 2 7" xfId="13589"/>
    <cellStyle name="Exponent 2 2 8" xfId="13590"/>
    <cellStyle name="Exponent 2 2 9" xfId="13591"/>
    <cellStyle name="Exponent 2 20" xfId="13592"/>
    <cellStyle name="Exponent 2 21" xfId="13593"/>
    <cellStyle name="Exponent 2 22" xfId="13594"/>
    <cellStyle name="Exponent 2 23" xfId="13595"/>
    <cellStyle name="Exponent 2 24" xfId="13596"/>
    <cellStyle name="Exponent 2 25" xfId="13597"/>
    <cellStyle name="Exponent 2 26" xfId="13598"/>
    <cellStyle name="Exponent 2 27" xfId="13599"/>
    <cellStyle name="Exponent 2 3" xfId="13600"/>
    <cellStyle name="Exponent 2 3 10" xfId="13601"/>
    <cellStyle name="Exponent 2 3 11" xfId="13602"/>
    <cellStyle name="Exponent 2 3 12" xfId="13603"/>
    <cellStyle name="Exponent 2 3 13" xfId="13604"/>
    <cellStyle name="Exponent 2 3 14" xfId="13605"/>
    <cellStyle name="Exponent 2 3 15" xfId="13606"/>
    <cellStyle name="Exponent 2 3 16" xfId="13607"/>
    <cellStyle name="Exponent 2 3 17" xfId="13608"/>
    <cellStyle name="Exponent 2 3 18" xfId="13609"/>
    <cellStyle name="Exponent 2 3 19" xfId="13610"/>
    <cellStyle name="Exponent 2 3 2" xfId="13611"/>
    <cellStyle name="Exponent 2 3 20" xfId="13612"/>
    <cellStyle name="Exponent 2 3 21" xfId="13613"/>
    <cellStyle name="Exponent 2 3 22" xfId="13614"/>
    <cellStyle name="Exponent 2 3 23" xfId="13615"/>
    <cellStyle name="Exponent 2 3 3" xfId="13616"/>
    <cellStyle name="Exponent 2 3 4" xfId="13617"/>
    <cellStyle name="Exponent 2 3 5" xfId="13618"/>
    <cellStyle name="Exponent 2 3 6" xfId="13619"/>
    <cellStyle name="Exponent 2 3 7" xfId="13620"/>
    <cellStyle name="Exponent 2 3 8" xfId="13621"/>
    <cellStyle name="Exponent 2 3 9" xfId="13622"/>
    <cellStyle name="Exponent 2 4" xfId="13623"/>
    <cellStyle name="Exponent 2 4 10" xfId="13624"/>
    <cellStyle name="Exponent 2 4 11" xfId="13625"/>
    <cellStyle name="Exponent 2 4 12" xfId="13626"/>
    <cellStyle name="Exponent 2 4 13" xfId="13627"/>
    <cellStyle name="Exponent 2 4 14" xfId="13628"/>
    <cellStyle name="Exponent 2 4 15" xfId="13629"/>
    <cellStyle name="Exponent 2 4 16" xfId="13630"/>
    <cellStyle name="Exponent 2 4 17" xfId="13631"/>
    <cellStyle name="Exponent 2 4 18" xfId="13632"/>
    <cellStyle name="Exponent 2 4 19" xfId="13633"/>
    <cellStyle name="Exponent 2 4 2" xfId="13634"/>
    <cellStyle name="Exponent 2 4 20" xfId="13635"/>
    <cellStyle name="Exponent 2 4 21" xfId="13636"/>
    <cellStyle name="Exponent 2 4 22" xfId="13637"/>
    <cellStyle name="Exponent 2 4 23" xfId="13638"/>
    <cellStyle name="Exponent 2 4 3" xfId="13639"/>
    <cellStyle name="Exponent 2 4 4" xfId="13640"/>
    <cellStyle name="Exponent 2 4 5" xfId="13641"/>
    <cellStyle name="Exponent 2 4 6" xfId="13642"/>
    <cellStyle name="Exponent 2 4 7" xfId="13643"/>
    <cellStyle name="Exponent 2 4 8" xfId="13644"/>
    <cellStyle name="Exponent 2 4 9" xfId="13645"/>
    <cellStyle name="Exponent 2 5" xfId="13646"/>
    <cellStyle name="Exponent 2 5 10" xfId="13647"/>
    <cellStyle name="Exponent 2 5 11" xfId="13648"/>
    <cellStyle name="Exponent 2 5 12" xfId="13649"/>
    <cellStyle name="Exponent 2 5 13" xfId="13650"/>
    <cellStyle name="Exponent 2 5 14" xfId="13651"/>
    <cellStyle name="Exponent 2 5 15" xfId="13652"/>
    <cellStyle name="Exponent 2 5 16" xfId="13653"/>
    <cellStyle name="Exponent 2 5 17" xfId="13654"/>
    <cellStyle name="Exponent 2 5 18" xfId="13655"/>
    <cellStyle name="Exponent 2 5 19" xfId="13656"/>
    <cellStyle name="Exponent 2 5 2" xfId="13657"/>
    <cellStyle name="Exponent 2 5 20" xfId="13658"/>
    <cellStyle name="Exponent 2 5 21" xfId="13659"/>
    <cellStyle name="Exponent 2 5 22" xfId="13660"/>
    <cellStyle name="Exponent 2 5 23" xfId="13661"/>
    <cellStyle name="Exponent 2 5 3" xfId="13662"/>
    <cellStyle name="Exponent 2 5 4" xfId="13663"/>
    <cellStyle name="Exponent 2 5 5" xfId="13664"/>
    <cellStyle name="Exponent 2 5 6" xfId="13665"/>
    <cellStyle name="Exponent 2 5 7" xfId="13666"/>
    <cellStyle name="Exponent 2 5 8" xfId="13667"/>
    <cellStyle name="Exponent 2 5 9" xfId="13668"/>
    <cellStyle name="Exponent 2 6" xfId="13669"/>
    <cellStyle name="Exponent 2 7" xfId="13670"/>
    <cellStyle name="Exponent 2 8" xfId="13671"/>
    <cellStyle name="Exponent 2 9" xfId="13672"/>
    <cellStyle name="Exponent 3" xfId="13673"/>
    <cellStyle name="Exponent 3 10" xfId="13674"/>
    <cellStyle name="Exponent 3 11" xfId="13675"/>
    <cellStyle name="Exponent 3 12" xfId="13676"/>
    <cellStyle name="Exponent 3 13" xfId="13677"/>
    <cellStyle name="Exponent 3 14" xfId="13678"/>
    <cellStyle name="Exponent 3 15" xfId="13679"/>
    <cellStyle name="Exponent 3 16" xfId="13680"/>
    <cellStyle name="Exponent 3 17" xfId="13681"/>
    <cellStyle name="Exponent 3 18" xfId="13682"/>
    <cellStyle name="Exponent 3 19" xfId="13683"/>
    <cellStyle name="Exponent 3 2" xfId="13684"/>
    <cellStyle name="Exponent 3 20" xfId="13685"/>
    <cellStyle name="Exponent 3 21" xfId="13686"/>
    <cellStyle name="Exponent 3 22" xfId="13687"/>
    <cellStyle name="Exponent 3 23" xfId="13688"/>
    <cellStyle name="Exponent 3 3" xfId="13689"/>
    <cellStyle name="Exponent 3 4" xfId="13690"/>
    <cellStyle name="Exponent 3 5" xfId="13691"/>
    <cellStyle name="Exponent 3 6" xfId="13692"/>
    <cellStyle name="Exponent 3 7" xfId="13693"/>
    <cellStyle name="Exponent 3 8" xfId="13694"/>
    <cellStyle name="Exponent 3 9" xfId="13695"/>
    <cellStyle name="Exponent 4" xfId="13696"/>
    <cellStyle name="Exponent 4 10" xfId="13697"/>
    <cellStyle name="Exponent 4 11" xfId="13698"/>
    <cellStyle name="Exponent 4 12" xfId="13699"/>
    <cellStyle name="Exponent 4 13" xfId="13700"/>
    <cellStyle name="Exponent 4 14" xfId="13701"/>
    <cellStyle name="Exponent 4 15" xfId="13702"/>
    <cellStyle name="Exponent 4 16" xfId="13703"/>
    <cellStyle name="Exponent 4 17" xfId="13704"/>
    <cellStyle name="Exponent 4 18" xfId="13705"/>
    <cellStyle name="Exponent 4 19" xfId="13706"/>
    <cellStyle name="Exponent 4 2" xfId="13707"/>
    <cellStyle name="Exponent 4 20" xfId="13708"/>
    <cellStyle name="Exponent 4 21" xfId="13709"/>
    <cellStyle name="Exponent 4 22" xfId="13710"/>
    <cellStyle name="Exponent 4 23" xfId="13711"/>
    <cellStyle name="Exponent 4 3" xfId="13712"/>
    <cellStyle name="Exponent 4 4" xfId="13713"/>
    <cellStyle name="Exponent 4 5" xfId="13714"/>
    <cellStyle name="Exponent 4 6" xfId="13715"/>
    <cellStyle name="Exponent 4 7" xfId="13716"/>
    <cellStyle name="Exponent 4 8" xfId="13717"/>
    <cellStyle name="Exponent 4 9" xfId="13718"/>
    <cellStyle name="Exponent 5" xfId="13719"/>
    <cellStyle name="Exponent 5 10" xfId="13720"/>
    <cellStyle name="Exponent 5 11" xfId="13721"/>
    <cellStyle name="Exponent 5 12" xfId="13722"/>
    <cellStyle name="Exponent 5 13" xfId="13723"/>
    <cellStyle name="Exponent 5 14" xfId="13724"/>
    <cellStyle name="Exponent 5 15" xfId="13725"/>
    <cellStyle name="Exponent 5 16" xfId="13726"/>
    <cellStyle name="Exponent 5 17" xfId="13727"/>
    <cellStyle name="Exponent 5 18" xfId="13728"/>
    <cellStyle name="Exponent 5 19" xfId="13729"/>
    <cellStyle name="Exponent 5 2" xfId="13730"/>
    <cellStyle name="Exponent 5 20" xfId="13731"/>
    <cellStyle name="Exponent 5 21" xfId="13732"/>
    <cellStyle name="Exponent 5 22" xfId="13733"/>
    <cellStyle name="Exponent 5 23" xfId="13734"/>
    <cellStyle name="Exponent 5 3" xfId="13735"/>
    <cellStyle name="Exponent 5 4" xfId="13736"/>
    <cellStyle name="Exponent 5 5" xfId="13737"/>
    <cellStyle name="Exponent 5 6" xfId="13738"/>
    <cellStyle name="Exponent 5 7" xfId="13739"/>
    <cellStyle name="Exponent 5 8" xfId="13740"/>
    <cellStyle name="Exponent 5 9" xfId="13741"/>
    <cellStyle name="Exponent 6" xfId="13742"/>
    <cellStyle name="Exponent 6 10" xfId="13743"/>
    <cellStyle name="Exponent 6 11" xfId="13744"/>
    <cellStyle name="Exponent 6 12" xfId="13745"/>
    <cellStyle name="Exponent 6 13" xfId="13746"/>
    <cellStyle name="Exponent 6 14" xfId="13747"/>
    <cellStyle name="Exponent 6 15" xfId="13748"/>
    <cellStyle name="Exponent 6 16" xfId="13749"/>
    <cellStyle name="Exponent 6 17" xfId="13750"/>
    <cellStyle name="Exponent 6 18" xfId="13751"/>
    <cellStyle name="Exponent 6 19" xfId="13752"/>
    <cellStyle name="Exponent 6 2" xfId="13753"/>
    <cellStyle name="Exponent 6 20" xfId="13754"/>
    <cellStyle name="Exponent 6 21" xfId="13755"/>
    <cellStyle name="Exponent 6 22" xfId="13756"/>
    <cellStyle name="Exponent 6 23" xfId="13757"/>
    <cellStyle name="Exponent 6 3" xfId="13758"/>
    <cellStyle name="Exponent 6 4" xfId="13759"/>
    <cellStyle name="Exponent 6 5" xfId="13760"/>
    <cellStyle name="Exponent 6 6" xfId="13761"/>
    <cellStyle name="Exponent 6 7" xfId="13762"/>
    <cellStyle name="Exponent 6 8" xfId="13763"/>
    <cellStyle name="Exponent 6 9" xfId="13764"/>
    <cellStyle name="Exponent 7" xfId="13765"/>
    <cellStyle name="Exponent 7 10" xfId="13766"/>
    <cellStyle name="Exponent 7 11" xfId="13767"/>
    <cellStyle name="Exponent 7 12" xfId="13768"/>
    <cellStyle name="Exponent 7 13" xfId="13769"/>
    <cellStyle name="Exponent 7 14" xfId="13770"/>
    <cellStyle name="Exponent 7 15" xfId="13771"/>
    <cellStyle name="Exponent 7 16" xfId="13772"/>
    <cellStyle name="Exponent 7 17" xfId="13773"/>
    <cellStyle name="Exponent 7 18" xfId="13774"/>
    <cellStyle name="Exponent 7 19" xfId="13775"/>
    <cellStyle name="Exponent 7 2" xfId="13776"/>
    <cellStyle name="Exponent 7 20" xfId="13777"/>
    <cellStyle name="Exponent 7 21" xfId="13778"/>
    <cellStyle name="Exponent 7 22" xfId="13779"/>
    <cellStyle name="Exponent 7 23" xfId="13780"/>
    <cellStyle name="Exponent 7 3" xfId="13781"/>
    <cellStyle name="Exponent 7 4" xfId="13782"/>
    <cellStyle name="Exponent 7 5" xfId="13783"/>
    <cellStyle name="Exponent 7 6" xfId="13784"/>
    <cellStyle name="Exponent 7 7" xfId="13785"/>
    <cellStyle name="Exponent 7 8" xfId="13786"/>
    <cellStyle name="Exponent 7 9" xfId="13787"/>
    <cellStyle name="Exponent 8" xfId="13788"/>
    <cellStyle name="Exponent 8 10" xfId="13789"/>
    <cellStyle name="Exponent 8 11" xfId="13790"/>
    <cellStyle name="Exponent 8 12" xfId="13791"/>
    <cellStyle name="Exponent 8 13" xfId="13792"/>
    <cellStyle name="Exponent 8 14" xfId="13793"/>
    <cellStyle name="Exponent 8 15" xfId="13794"/>
    <cellStyle name="Exponent 8 16" xfId="13795"/>
    <cellStyle name="Exponent 8 17" xfId="13796"/>
    <cellStyle name="Exponent 8 18" xfId="13797"/>
    <cellStyle name="Exponent 8 19" xfId="13798"/>
    <cellStyle name="Exponent 8 2" xfId="13799"/>
    <cellStyle name="Exponent 8 20" xfId="13800"/>
    <cellStyle name="Exponent 8 21" xfId="13801"/>
    <cellStyle name="Exponent 8 22" xfId="13802"/>
    <cellStyle name="Exponent 8 23" xfId="13803"/>
    <cellStyle name="Exponent 8 3" xfId="13804"/>
    <cellStyle name="Exponent 8 4" xfId="13805"/>
    <cellStyle name="Exponent 8 5" xfId="13806"/>
    <cellStyle name="Exponent 8 6" xfId="13807"/>
    <cellStyle name="Exponent 8 7" xfId="13808"/>
    <cellStyle name="Exponent 8 8" xfId="13809"/>
    <cellStyle name="Exponent 8 9" xfId="13810"/>
    <cellStyle name="Exponent 9" xfId="13811"/>
    <cellStyle name="Exponent 9 10" xfId="13812"/>
    <cellStyle name="Exponent 9 11" xfId="13813"/>
    <cellStyle name="Exponent 9 12" xfId="13814"/>
    <cellStyle name="Exponent 9 13" xfId="13815"/>
    <cellStyle name="Exponent 9 14" xfId="13816"/>
    <cellStyle name="Exponent 9 15" xfId="13817"/>
    <cellStyle name="Exponent 9 16" xfId="13818"/>
    <cellStyle name="Exponent 9 17" xfId="13819"/>
    <cellStyle name="Exponent 9 18" xfId="13820"/>
    <cellStyle name="Exponent 9 19" xfId="13821"/>
    <cellStyle name="Exponent 9 2" xfId="13822"/>
    <cellStyle name="Exponent 9 20" xfId="13823"/>
    <cellStyle name="Exponent 9 21" xfId="13824"/>
    <cellStyle name="Exponent 9 22" xfId="13825"/>
    <cellStyle name="Exponent 9 23" xfId="13826"/>
    <cellStyle name="Exponent 9 3" xfId="13827"/>
    <cellStyle name="Exponent 9 4" xfId="13828"/>
    <cellStyle name="Exponent 9 5" xfId="13829"/>
    <cellStyle name="Exponent 9 6" xfId="13830"/>
    <cellStyle name="Exponent 9 7" xfId="13831"/>
    <cellStyle name="Exponent 9 8" xfId="13832"/>
    <cellStyle name="Exponent 9 9" xfId="13833"/>
    <cellStyle name="Fixed" xfId="91"/>
    <cellStyle name="Fixed 2" xfId="13834"/>
    <cellStyle name="Fixed 2 10" xfId="13835"/>
    <cellStyle name="Fixed 2 11" xfId="13836"/>
    <cellStyle name="Fixed 2 12" xfId="13837"/>
    <cellStyle name="Fixed 2 13" xfId="13838"/>
    <cellStyle name="Fixed 2 14" xfId="13839"/>
    <cellStyle name="Fixed 2 15" xfId="13840"/>
    <cellStyle name="Fixed 2 16" xfId="13841"/>
    <cellStyle name="Fixed 2 17" xfId="13842"/>
    <cellStyle name="Fixed 2 18" xfId="13843"/>
    <cellStyle name="Fixed 2 19" xfId="13844"/>
    <cellStyle name="Fixed 2 2" xfId="13845"/>
    <cellStyle name="Fixed 2 2 2" xfId="13846"/>
    <cellStyle name="Fixed 2 2 3" xfId="13847"/>
    <cellStyle name="Fixed 2 2 4" xfId="13848"/>
    <cellStyle name="Fixed 2 20" xfId="13849"/>
    <cellStyle name="Fixed 2 21" xfId="13850"/>
    <cellStyle name="Fixed 2 22" xfId="13851"/>
    <cellStyle name="Fixed 2 23" xfId="13852"/>
    <cellStyle name="Fixed 2 24" xfId="13853"/>
    <cellStyle name="Fixed 2 25" xfId="13854"/>
    <cellStyle name="Fixed 2 26" xfId="13855"/>
    <cellStyle name="Fixed 2 27" xfId="13856"/>
    <cellStyle name="Fixed 2 3" xfId="13857"/>
    <cellStyle name="Fixed 2 3 2" xfId="13858"/>
    <cellStyle name="Fixed 2 3 3" xfId="13859"/>
    <cellStyle name="Fixed 2 3 4" xfId="13860"/>
    <cellStyle name="Fixed 2 4" xfId="13861"/>
    <cellStyle name="Fixed 2 4 2" xfId="13862"/>
    <cellStyle name="Fixed 2 4 3" xfId="13863"/>
    <cellStyle name="Fixed 2 4 4" xfId="13864"/>
    <cellStyle name="Fixed 2 5" xfId="13865"/>
    <cellStyle name="Fixed 2 5 2" xfId="13866"/>
    <cellStyle name="Fixed 2 5 3" xfId="13867"/>
    <cellStyle name="Fixed 2 5 4" xfId="13868"/>
    <cellStyle name="Fixed 2 6" xfId="13869"/>
    <cellStyle name="Fixed 2 7" xfId="13870"/>
    <cellStyle name="Fixed 2 8" xfId="13871"/>
    <cellStyle name="Fixed 2 9" xfId="13872"/>
    <cellStyle name="Fixed 3" xfId="13873"/>
    <cellStyle name="Fixed 4" xfId="13874"/>
    <cellStyle name="Good" xfId="37" builtinId="26" customBuiltin="1"/>
    <cellStyle name="Good 10" xfId="13875"/>
    <cellStyle name="Good 10 2" xfId="13876"/>
    <cellStyle name="Good 10 3" xfId="13877"/>
    <cellStyle name="Good 11" xfId="13878"/>
    <cellStyle name="Good 11 2" xfId="13879"/>
    <cellStyle name="Good 11 3" xfId="13880"/>
    <cellStyle name="Good 12" xfId="13881"/>
    <cellStyle name="Good 12 2" xfId="13882"/>
    <cellStyle name="Good 13" xfId="13883"/>
    <cellStyle name="Good 13 2" xfId="13884"/>
    <cellStyle name="Good 14" xfId="13885"/>
    <cellStyle name="Good 14 2" xfId="13886"/>
    <cellStyle name="Good 15" xfId="13887"/>
    <cellStyle name="Good 15 2" xfId="13888"/>
    <cellStyle name="Good 16" xfId="13889"/>
    <cellStyle name="Good 16 2" xfId="13890"/>
    <cellStyle name="Good 17" xfId="13891"/>
    <cellStyle name="Good 17 2" xfId="13892"/>
    <cellStyle name="Good 18" xfId="13893"/>
    <cellStyle name="Good 18 2" xfId="13894"/>
    <cellStyle name="Good 19" xfId="13895"/>
    <cellStyle name="Good 19 2" xfId="13896"/>
    <cellStyle name="Good 2" xfId="13897"/>
    <cellStyle name="Good 2 2" xfId="13898"/>
    <cellStyle name="Good 2 3" xfId="13899"/>
    <cellStyle name="Good 2 3 2" xfId="13900"/>
    <cellStyle name="Good 2 3 3" xfId="13901"/>
    <cellStyle name="Good 2_PwrTax 51040" xfId="13902"/>
    <cellStyle name="Good 20" xfId="13903"/>
    <cellStyle name="Good 21" xfId="13904"/>
    <cellStyle name="Good 22" xfId="13905"/>
    <cellStyle name="Good 23" xfId="13906"/>
    <cellStyle name="Good 24" xfId="13907"/>
    <cellStyle name="Good 25" xfId="13908"/>
    <cellStyle name="Good 26" xfId="13909"/>
    <cellStyle name="Good 27" xfId="13910"/>
    <cellStyle name="Good 28" xfId="13911"/>
    <cellStyle name="Good 29" xfId="13912"/>
    <cellStyle name="Good 3" xfId="13913"/>
    <cellStyle name="Good 3 2" xfId="13914"/>
    <cellStyle name="Good 3 3" xfId="13915"/>
    <cellStyle name="Good 3 3 2" xfId="13916"/>
    <cellStyle name="Good 3 3 3" xfId="13917"/>
    <cellStyle name="Good 30" xfId="13918"/>
    <cellStyle name="Good 31" xfId="13919"/>
    <cellStyle name="Good 32" xfId="13920"/>
    <cellStyle name="Good 33" xfId="13921"/>
    <cellStyle name="Good 34" xfId="13922"/>
    <cellStyle name="Good 35" xfId="13923"/>
    <cellStyle name="Good 36" xfId="13924"/>
    <cellStyle name="Good 4" xfId="13925"/>
    <cellStyle name="Good 4 2" xfId="13926"/>
    <cellStyle name="Good 4 3" xfId="13927"/>
    <cellStyle name="Good 5" xfId="13928"/>
    <cellStyle name="Good 5 2" xfId="13929"/>
    <cellStyle name="Good 5 3" xfId="13930"/>
    <cellStyle name="Good 6" xfId="13931"/>
    <cellStyle name="Good 6 2" xfId="13932"/>
    <cellStyle name="Good 6 3" xfId="13933"/>
    <cellStyle name="Good 7" xfId="13934"/>
    <cellStyle name="Good 7 2" xfId="13935"/>
    <cellStyle name="Good 7 3" xfId="13936"/>
    <cellStyle name="Good 8" xfId="13937"/>
    <cellStyle name="Good 8 2" xfId="13938"/>
    <cellStyle name="Good 8 3" xfId="13939"/>
    <cellStyle name="Good 9" xfId="13940"/>
    <cellStyle name="Good 9 2" xfId="13941"/>
    <cellStyle name="Good 9 3" xfId="13942"/>
    <cellStyle name="Heading 1" xfId="38" builtinId="16" customBuiltin="1"/>
    <cellStyle name="Heading 1 10" xfId="13943"/>
    <cellStyle name="Heading 1 10 2" xfId="13944"/>
    <cellStyle name="Heading 1 10 3" xfId="13945"/>
    <cellStyle name="Heading 1 11" xfId="13946"/>
    <cellStyle name="Heading 1 11 2" xfId="13947"/>
    <cellStyle name="Heading 1 11 3" xfId="13948"/>
    <cellStyle name="Heading 1 12" xfId="13949"/>
    <cellStyle name="Heading 1 12 2" xfId="13950"/>
    <cellStyle name="Heading 1 13" xfId="13951"/>
    <cellStyle name="Heading 1 13 2" xfId="13952"/>
    <cellStyle name="Heading 1 14" xfId="13953"/>
    <cellStyle name="Heading 1 14 2" xfId="13954"/>
    <cellStyle name="Heading 1 15" xfId="13955"/>
    <cellStyle name="Heading 1 15 2" xfId="13956"/>
    <cellStyle name="Heading 1 16" xfId="13957"/>
    <cellStyle name="Heading 1 16 2" xfId="13958"/>
    <cellStyle name="Heading 1 17" xfId="13959"/>
    <cellStyle name="Heading 1 17 2" xfId="13960"/>
    <cellStyle name="Heading 1 18" xfId="13961"/>
    <cellStyle name="Heading 1 18 2" xfId="13962"/>
    <cellStyle name="Heading 1 19" xfId="13963"/>
    <cellStyle name="Heading 1 19 2" xfId="13964"/>
    <cellStyle name="Heading 1 2" xfId="13965"/>
    <cellStyle name="Heading 1 2 2" xfId="13966"/>
    <cellStyle name="Heading 1 2 3" xfId="13967"/>
    <cellStyle name="Heading 1 2 3 2" xfId="13968"/>
    <cellStyle name="Heading 1 2 3 3" xfId="13969"/>
    <cellStyle name="Heading 1 2_PwrTax 51040" xfId="13970"/>
    <cellStyle name="Heading 1 20" xfId="13971"/>
    <cellStyle name="Heading 1 21" xfId="13972"/>
    <cellStyle name="Heading 1 22" xfId="13973"/>
    <cellStyle name="Heading 1 23" xfId="13974"/>
    <cellStyle name="Heading 1 24" xfId="13975"/>
    <cellStyle name="Heading 1 25" xfId="13976"/>
    <cellStyle name="Heading 1 26" xfId="13977"/>
    <cellStyle name="Heading 1 27" xfId="13978"/>
    <cellStyle name="Heading 1 28" xfId="13979"/>
    <cellStyle name="Heading 1 29" xfId="13980"/>
    <cellStyle name="Heading 1 3" xfId="13981"/>
    <cellStyle name="Heading 1 3 2" xfId="13982"/>
    <cellStyle name="Heading 1 3 3" xfId="13983"/>
    <cellStyle name="Heading 1 3 3 2" xfId="13984"/>
    <cellStyle name="Heading 1 3 3 3" xfId="13985"/>
    <cellStyle name="Heading 1 30" xfId="13986"/>
    <cellStyle name="Heading 1 31" xfId="13987"/>
    <cellStyle name="Heading 1 32" xfId="13988"/>
    <cellStyle name="Heading 1 33" xfId="13989"/>
    <cellStyle name="Heading 1 34" xfId="13990"/>
    <cellStyle name="Heading 1 35" xfId="13991"/>
    <cellStyle name="Heading 1 36" xfId="13992"/>
    <cellStyle name="Heading 1 4" xfId="13993"/>
    <cellStyle name="Heading 1 4 2" xfId="13994"/>
    <cellStyle name="Heading 1 4 3" xfId="13995"/>
    <cellStyle name="Heading 1 5" xfId="13996"/>
    <cellStyle name="Heading 1 5 2" xfId="13997"/>
    <cellStyle name="Heading 1 5 3" xfId="13998"/>
    <cellStyle name="Heading 1 6" xfId="13999"/>
    <cellStyle name="Heading 1 6 2" xfId="14000"/>
    <cellStyle name="Heading 1 6 3" xfId="14001"/>
    <cellStyle name="Heading 1 7" xfId="14002"/>
    <cellStyle name="Heading 1 7 2" xfId="14003"/>
    <cellStyle name="Heading 1 7 3" xfId="14004"/>
    <cellStyle name="Heading 1 8" xfId="14005"/>
    <cellStyle name="Heading 1 8 2" xfId="14006"/>
    <cellStyle name="Heading 1 8 3" xfId="14007"/>
    <cellStyle name="Heading 1 9" xfId="14008"/>
    <cellStyle name="Heading 1 9 2" xfId="14009"/>
    <cellStyle name="Heading 1 9 3" xfId="14010"/>
    <cellStyle name="Heading 2" xfId="39" builtinId="17" customBuiltin="1"/>
    <cellStyle name="Heading 2 10" xfId="14011"/>
    <cellStyle name="Heading 2 10 2" xfId="14012"/>
    <cellStyle name="Heading 2 10 3" xfId="14013"/>
    <cellStyle name="Heading 2 11" xfId="14014"/>
    <cellStyle name="Heading 2 11 2" xfId="14015"/>
    <cellStyle name="Heading 2 11 3" xfId="14016"/>
    <cellStyle name="Heading 2 12" xfId="14017"/>
    <cellStyle name="Heading 2 12 2" xfId="14018"/>
    <cellStyle name="Heading 2 13" xfId="14019"/>
    <cellStyle name="Heading 2 13 2" xfId="14020"/>
    <cellStyle name="Heading 2 14" xfId="14021"/>
    <cellStyle name="Heading 2 14 2" xfId="14022"/>
    <cellStyle name="Heading 2 15" xfId="14023"/>
    <cellStyle name="Heading 2 15 2" xfId="14024"/>
    <cellStyle name="Heading 2 16" xfId="14025"/>
    <cellStyle name="Heading 2 16 2" xfId="14026"/>
    <cellStyle name="Heading 2 17" xfId="14027"/>
    <cellStyle name="Heading 2 17 2" xfId="14028"/>
    <cellStyle name="Heading 2 18" xfId="14029"/>
    <cellStyle name="Heading 2 18 2" xfId="14030"/>
    <cellStyle name="Heading 2 19" xfId="14031"/>
    <cellStyle name="Heading 2 19 2" xfId="14032"/>
    <cellStyle name="Heading 2 2" xfId="14033"/>
    <cellStyle name="Heading 2 2 2" xfId="14034"/>
    <cellStyle name="Heading 2 2 3" xfId="14035"/>
    <cellStyle name="Heading 2 2 3 2" xfId="14036"/>
    <cellStyle name="Heading 2 2 3 3" xfId="14037"/>
    <cellStyle name="Heading 2 2_PwrTax 51040" xfId="14038"/>
    <cellStyle name="Heading 2 20" xfId="14039"/>
    <cellStyle name="Heading 2 21" xfId="14040"/>
    <cellStyle name="Heading 2 22" xfId="14041"/>
    <cellStyle name="Heading 2 23" xfId="14042"/>
    <cellStyle name="Heading 2 24" xfId="14043"/>
    <cellStyle name="Heading 2 25" xfId="14044"/>
    <cellStyle name="Heading 2 26" xfId="14045"/>
    <cellStyle name="Heading 2 27" xfId="14046"/>
    <cellStyle name="Heading 2 28" xfId="14047"/>
    <cellStyle name="Heading 2 29" xfId="14048"/>
    <cellStyle name="Heading 2 3" xfId="14049"/>
    <cellStyle name="Heading 2 3 2" xfId="14050"/>
    <cellStyle name="Heading 2 3 3" xfId="14051"/>
    <cellStyle name="Heading 2 3 3 2" xfId="14052"/>
    <cellStyle name="Heading 2 3 3 3" xfId="14053"/>
    <cellStyle name="Heading 2 30" xfId="14054"/>
    <cellStyle name="Heading 2 31" xfId="14055"/>
    <cellStyle name="Heading 2 32" xfId="14056"/>
    <cellStyle name="Heading 2 33" xfId="14057"/>
    <cellStyle name="Heading 2 34" xfId="14058"/>
    <cellStyle name="Heading 2 35" xfId="14059"/>
    <cellStyle name="Heading 2 36" xfId="14060"/>
    <cellStyle name="Heading 2 4" xfId="14061"/>
    <cellStyle name="Heading 2 4 2" xfId="14062"/>
    <cellStyle name="Heading 2 4 3" xfId="14063"/>
    <cellStyle name="Heading 2 5" xfId="14064"/>
    <cellStyle name="Heading 2 5 2" xfId="14065"/>
    <cellStyle name="Heading 2 5 3" xfId="14066"/>
    <cellStyle name="Heading 2 6" xfId="14067"/>
    <cellStyle name="Heading 2 6 2" xfId="14068"/>
    <cellStyle name="Heading 2 6 3" xfId="14069"/>
    <cellStyle name="Heading 2 7" xfId="14070"/>
    <cellStyle name="Heading 2 7 2" xfId="14071"/>
    <cellStyle name="Heading 2 7 3" xfId="14072"/>
    <cellStyle name="Heading 2 8" xfId="14073"/>
    <cellStyle name="Heading 2 8 2" xfId="14074"/>
    <cellStyle name="Heading 2 8 3" xfId="14075"/>
    <cellStyle name="Heading 2 9" xfId="14076"/>
    <cellStyle name="Heading 2 9 2" xfId="14077"/>
    <cellStyle name="Heading 2 9 3" xfId="14078"/>
    <cellStyle name="Heading 3" xfId="40" builtinId="18" customBuiltin="1"/>
    <cellStyle name="Heading 3 10" xfId="14079"/>
    <cellStyle name="Heading 3 10 2" xfId="14080"/>
    <cellStyle name="Heading 3 10 3" xfId="14081"/>
    <cellStyle name="Heading 3 11" xfId="14082"/>
    <cellStyle name="Heading 3 11 2" xfId="14083"/>
    <cellStyle name="Heading 3 11 3" xfId="14084"/>
    <cellStyle name="Heading 3 12" xfId="14085"/>
    <cellStyle name="Heading 3 12 2" xfId="14086"/>
    <cellStyle name="Heading 3 13" xfId="14087"/>
    <cellStyle name="Heading 3 13 2" xfId="14088"/>
    <cellStyle name="Heading 3 14" xfId="14089"/>
    <cellStyle name="Heading 3 14 2" xfId="14090"/>
    <cellStyle name="Heading 3 15" xfId="14091"/>
    <cellStyle name="Heading 3 15 2" xfId="14092"/>
    <cellStyle name="Heading 3 16" xfId="14093"/>
    <cellStyle name="Heading 3 16 2" xfId="14094"/>
    <cellStyle name="Heading 3 17" xfId="14095"/>
    <cellStyle name="Heading 3 17 2" xfId="14096"/>
    <cellStyle name="Heading 3 18" xfId="14097"/>
    <cellStyle name="Heading 3 18 2" xfId="14098"/>
    <cellStyle name="Heading 3 19" xfId="14099"/>
    <cellStyle name="Heading 3 19 2" xfId="14100"/>
    <cellStyle name="Heading 3 2" xfId="14101"/>
    <cellStyle name="Heading 3 2 2" xfId="14102"/>
    <cellStyle name="Heading 3 2 3" xfId="14103"/>
    <cellStyle name="Heading 3 2 3 2" xfId="14104"/>
    <cellStyle name="Heading 3 2 3 3" xfId="14105"/>
    <cellStyle name="Heading 3 2_PwrTax 51040" xfId="14106"/>
    <cellStyle name="Heading 3 20" xfId="14107"/>
    <cellStyle name="Heading 3 21" xfId="14108"/>
    <cellStyle name="Heading 3 22" xfId="14109"/>
    <cellStyle name="Heading 3 23" xfId="14110"/>
    <cellStyle name="Heading 3 24" xfId="14111"/>
    <cellStyle name="Heading 3 25" xfId="14112"/>
    <cellStyle name="Heading 3 26" xfId="14113"/>
    <cellStyle name="Heading 3 27" xfId="14114"/>
    <cellStyle name="Heading 3 28" xfId="14115"/>
    <cellStyle name="Heading 3 29" xfId="14116"/>
    <cellStyle name="Heading 3 3" xfId="14117"/>
    <cellStyle name="Heading 3 3 2" xfId="14118"/>
    <cellStyle name="Heading 3 3 3" xfId="14119"/>
    <cellStyle name="Heading 3 3 3 2" xfId="14120"/>
    <cellStyle name="Heading 3 3 3 3" xfId="14121"/>
    <cellStyle name="Heading 3 30" xfId="14122"/>
    <cellStyle name="Heading 3 31" xfId="14123"/>
    <cellStyle name="Heading 3 32" xfId="14124"/>
    <cellStyle name="Heading 3 33" xfId="14125"/>
    <cellStyle name="Heading 3 34" xfId="14126"/>
    <cellStyle name="Heading 3 35" xfId="14127"/>
    <cellStyle name="Heading 3 36" xfId="14128"/>
    <cellStyle name="Heading 3 4" xfId="14129"/>
    <cellStyle name="Heading 3 4 2" xfId="14130"/>
    <cellStyle name="Heading 3 4 3" xfId="14131"/>
    <cellStyle name="Heading 3 5" xfId="14132"/>
    <cellStyle name="Heading 3 5 2" xfId="14133"/>
    <cellStyle name="Heading 3 5 3" xfId="14134"/>
    <cellStyle name="Heading 3 6" xfId="14135"/>
    <cellStyle name="Heading 3 6 2" xfId="14136"/>
    <cellStyle name="Heading 3 6 3" xfId="14137"/>
    <cellStyle name="Heading 3 7" xfId="14138"/>
    <cellStyle name="Heading 3 7 2" xfId="14139"/>
    <cellStyle name="Heading 3 7 3" xfId="14140"/>
    <cellStyle name="Heading 3 8" xfId="14141"/>
    <cellStyle name="Heading 3 8 2" xfId="14142"/>
    <cellStyle name="Heading 3 8 3" xfId="14143"/>
    <cellStyle name="Heading 3 9" xfId="14144"/>
    <cellStyle name="Heading 3 9 2" xfId="14145"/>
    <cellStyle name="Heading 3 9 3" xfId="14146"/>
    <cellStyle name="Heading 4" xfId="41" builtinId="19" customBuiltin="1"/>
    <cellStyle name="Heading 4 10" xfId="14147"/>
    <cellStyle name="Heading 4 10 2" xfId="14148"/>
    <cellStyle name="Heading 4 10 3" xfId="14149"/>
    <cellStyle name="Heading 4 11" xfId="14150"/>
    <cellStyle name="Heading 4 11 2" xfId="14151"/>
    <cellStyle name="Heading 4 11 3" xfId="14152"/>
    <cellStyle name="Heading 4 12" xfId="14153"/>
    <cellStyle name="Heading 4 12 2" xfId="14154"/>
    <cellStyle name="Heading 4 13" xfId="14155"/>
    <cellStyle name="Heading 4 13 2" xfId="14156"/>
    <cellStyle name="Heading 4 14" xfId="14157"/>
    <cellStyle name="Heading 4 14 2" xfId="14158"/>
    <cellStyle name="Heading 4 15" xfId="14159"/>
    <cellStyle name="Heading 4 15 2" xfId="14160"/>
    <cellStyle name="Heading 4 16" xfId="14161"/>
    <cellStyle name="Heading 4 16 2" xfId="14162"/>
    <cellStyle name="Heading 4 17" xfId="14163"/>
    <cellStyle name="Heading 4 17 2" xfId="14164"/>
    <cellStyle name="Heading 4 18" xfId="14165"/>
    <cellStyle name="Heading 4 18 2" xfId="14166"/>
    <cellStyle name="Heading 4 19" xfId="14167"/>
    <cellStyle name="Heading 4 19 2" xfId="14168"/>
    <cellStyle name="Heading 4 2" xfId="14169"/>
    <cellStyle name="Heading 4 2 2" xfId="14170"/>
    <cellStyle name="Heading 4 2 3" xfId="14171"/>
    <cellStyle name="Heading 4 2 3 2" xfId="14172"/>
    <cellStyle name="Heading 4 2 3 3" xfId="14173"/>
    <cellStyle name="Heading 4 2_PwrTax 51040" xfId="14174"/>
    <cellStyle name="Heading 4 20" xfId="14175"/>
    <cellStyle name="Heading 4 21" xfId="14176"/>
    <cellStyle name="Heading 4 22" xfId="14177"/>
    <cellStyle name="Heading 4 23" xfId="14178"/>
    <cellStyle name="Heading 4 24" xfId="14179"/>
    <cellStyle name="Heading 4 25" xfId="14180"/>
    <cellStyle name="Heading 4 26" xfId="14181"/>
    <cellStyle name="Heading 4 27" xfId="14182"/>
    <cellStyle name="Heading 4 28" xfId="14183"/>
    <cellStyle name="Heading 4 29" xfId="14184"/>
    <cellStyle name="Heading 4 3" xfId="14185"/>
    <cellStyle name="Heading 4 3 2" xfId="14186"/>
    <cellStyle name="Heading 4 3 3" xfId="14187"/>
    <cellStyle name="Heading 4 3 3 2" xfId="14188"/>
    <cellStyle name="Heading 4 3 3 3" xfId="14189"/>
    <cellStyle name="Heading 4 30" xfId="14190"/>
    <cellStyle name="Heading 4 31" xfId="14191"/>
    <cellStyle name="Heading 4 32" xfId="14192"/>
    <cellStyle name="Heading 4 33" xfId="14193"/>
    <cellStyle name="Heading 4 34" xfId="14194"/>
    <cellStyle name="Heading 4 35" xfId="14195"/>
    <cellStyle name="Heading 4 36" xfId="14196"/>
    <cellStyle name="Heading 4 4" xfId="14197"/>
    <cellStyle name="Heading 4 4 2" xfId="14198"/>
    <cellStyle name="Heading 4 4 3" xfId="14199"/>
    <cellStyle name="Heading 4 5" xfId="14200"/>
    <cellStyle name="Heading 4 5 2" xfId="14201"/>
    <cellStyle name="Heading 4 5 3" xfId="14202"/>
    <cellStyle name="Heading 4 6" xfId="14203"/>
    <cellStyle name="Heading 4 6 2" xfId="14204"/>
    <cellStyle name="Heading 4 6 3" xfId="14205"/>
    <cellStyle name="Heading 4 7" xfId="14206"/>
    <cellStyle name="Heading 4 7 2" xfId="14207"/>
    <cellStyle name="Heading 4 7 3" xfId="14208"/>
    <cellStyle name="Heading 4 8" xfId="14209"/>
    <cellStyle name="Heading 4 8 2" xfId="14210"/>
    <cellStyle name="Heading 4 8 3" xfId="14211"/>
    <cellStyle name="Heading 4 9" xfId="14212"/>
    <cellStyle name="Heading 4 9 2" xfId="14213"/>
    <cellStyle name="Heading 4 9 3" xfId="14214"/>
    <cellStyle name="Hyperlink 2" xfId="14215"/>
    <cellStyle name="Hyperlink 2 2" xfId="14216"/>
    <cellStyle name="Hyperlink 2 2 2" xfId="14217"/>
    <cellStyle name="Hyperlink 2 3" xfId="14218"/>
    <cellStyle name="Hyperlink 2 4" xfId="14219"/>
    <cellStyle name="Hyperlink 3" xfId="14220"/>
    <cellStyle name="Hyperlink 3 2" xfId="14221"/>
    <cellStyle name="Hyperlink 4" xfId="14222"/>
    <cellStyle name="Hyperlink 5" xfId="14223"/>
    <cellStyle name="Input" xfId="42" builtinId="20" customBuiltin="1"/>
    <cellStyle name="Input 10" xfId="14224"/>
    <cellStyle name="Input 10 2" xfId="14225"/>
    <cellStyle name="Input 10 2 2" xfId="14226"/>
    <cellStyle name="Input 10 2 2 2" xfId="14227"/>
    <cellStyle name="Input 10 2 2 3" xfId="14228"/>
    <cellStyle name="Input 10 2 3" xfId="14229"/>
    <cellStyle name="Input 10 2 3 2" xfId="14230"/>
    <cellStyle name="Input 10 2 3 3" xfId="14231"/>
    <cellStyle name="Input 10 2 4" xfId="14232"/>
    <cellStyle name="Input 10 2 5" xfId="14233"/>
    <cellStyle name="Input 10 2 6" xfId="14234"/>
    <cellStyle name="Input 10 2 7" xfId="14235"/>
    <cellStyle name="Input 10 3" xfId="14236"/>
    <cellStyle name="Input 10 3 2" xfId="14237"/>
    <cellStyle name="Input 10 3 2 2" xfId="14238"/>
    <cellStyle name="Input 10 3 2 3" xfId="14239"/>
    <cellStyle name="Input 10 3 3" xfId="14240"/>
    <cellStyle name="Input 10 3 4" xfId="14241"/>
    <cellStyle name="Input 10 4" xfId="14242"/>
    <cellStyle name="Input 10 4 2" xfId="14243"/>
    <cellStyle name="Input 10 4 3" xfId="14244"/>
    <cellStyle name="Input 10 5" xfId="14245"/>
    <cellStyle name="Input 10 6" xfId="14246"/>
    <cellStyle name="Input 10 7" xfId="14247"/>
    <cellStyle name="Input 10 8" xfId="14248"/>
    <cellStyle name="Input 11" xfId="14249"/>
    <cellStyle name="Input 11 2" xfId="14250"/>
    <cellStyle name="Input 11 2 2" xfId="14251"/>
    <cellStyle name="Input 11 2 2 2" xfId="14252"/>
    <cellStyle name="Input 11 2 2 3" xfId="14253"/>
    <cellStyle name="Input 11 2 3" xfId="14254"/>
    <cellStyle name="Input 11 2 3 2" xfId="14255"/>
    <cellStyle name="Input 11 2 3 3" xfId="14256"/>
    <cellStyle name="Input 11 2 4" xfId="14257"/>
    <cellStyle name="Input 11 2 5" xfId="14258"/>
    <cellStyle name="Input 11 2 6" xfId="14259"/>
    <cellStyle name="Input 11 2 7" xfId="14260"/>
    <cellStyle name="Input 11 3" xfId="14261"/>
    <cellStyle name="Input 11 3 2" xfId="14262"/>
    <cellStyle name="Input 11 3 2 2" xfId="14263"/>
    <cellStyle name="Input 11 3 2 3" xfId="14264"/>
    <cellStyle name="Input 11 3 3" xfId="14265"/>
    <cellStyle name="Input 11 3 4" xfId="14266"/>
    <cellStyle name="Input 11 4" xfId="14267"/>
    <cellStyle name="Input 11 4 2" xfId="14268"/>
    <cellStyle name="Input 11 4 3" xfId="14269"/>
    <cellStyle name="Input 11 5" xfId="14270"/>
    <cellStyle name="Input 11 6" xfId="14271"/>
    <cellStyle name="Input 11 7" xfId="14272"/>
    <cellStyle name="Input 11 8" xfId="14273"/>
    <cellStyle name="Input 12" xfId="14274"/>
    <cellStyle name="Input 12 2" xfId="14275"/>
    <cellStyle name="Input 12 2 2" xfId="14276"/>
    <cellStyle name="Input 12 2 2 2" xfId="14277"/>
    <cellStyle name="Input 12 2 2 3" xfId="14278"/>
    <cellStyle name="Input 12 2 3" xfId="14279"/>
    <cellStyle name="Input 12 2 3 2" xfId="14280"/>
    <cellStyle name="Input 12 2 3 3" xfId="14281"/>
    <cellStyle name="Input 12 2 4" xfId="14282"/>
    <cellStyle name="Input 12 2 5" xfId="14283"/>
    <cellStyle name="Input 12 2 6" xfId="14284"/>
    <cellStyle name="Input 12 2 7" xfId="14285"/>
    <cellStyle name="Input 12 3" xfId="14286"/>
    <cellStyle name="Input 12 3 2" xfId="14287"/>
    <cellStyle name="Input 12 3 3" xfId="14288"/>
    <cellStyle name="Input 12 4" xfId="14289"/>
    <cellStyle name="Input 12 4 2" xfId="14290"/>
    <cellStyle name="Input 12 4 3" xfId="14291"/>
    <cellStyle name="Input 12 5" xfId="14292"/>
    <cellStyle name="Input 12 6" xfId="14293"/>
    <cellStyle name="Input 12 7" xfId="14294"/>
    <cellStyle name="Input 12 8" xfId="14295"/>
    <cellStyle name="Input 13" xfId="14296"/>
    <cellStyle name="Input 13 2" xfId="14297"/>
    <cellStyle name="Input 13 2 2" xfId="14298"/>
    <cellStyle name="Input 13 2 2 2" xfId="14299"/>
    <cellStyle name="Input 13 2 2 3" xfId="14300"/>
    <cellStyle name="Input 13 2 3" xfId="14301"/>
    <cellStyle name="Input 13 2 3 2" xfId="14302"/>
    <cellStyle name="Input 13 2 3 3" xfId="14303"/>
    <cellStyle name="Input 13 2 4" xfId="14304"/>
    <cellStyle name="Input 13 2 5" xfId="14305"/>
    <cellStyle name="Input 13 2 6" xfId="14306"/>
    <cellStyle name="Input 13 2 7" xfId="14307"/>
    <cellStyle name="Input 13 3" xfId="14308"/>
    <cellStyle name="Input 13 3 2" xfId="14309"/>
    <cellStyle name="Input 13 3 3" xfId="14310"/>
    <cellStyle name="Input 13 4" xfId="14311"/>
    <cellStyle name="Input 13 4 2" xfId="14312"/>
    <cellStyle name="Input 13 4 3" xfId="14313"/>
    <cellStyle name="Input 13 5" xfId="14314"/>
    <cellStyle name="Input 13 6" xfId="14315"/>
    <cellStyle name="Input 13 7" xfId="14316"/>
    <cellStyle name="Input 13 8" xfId="14317"/>
    <cellStyle name="Input 14" xfId="14318"/>
    <cellStyle name="Input 14 2" xfId="14319"/>
    <cellStyle name="Input 14 2 2" xfId="14320"/>
    <cellStyle name="Input 14 2 2 2" xfId="14321"/>
    <cellStyle name="Input 14 2 2 3" xfId="14322"/>
    <cellStyle name="Input 14 2 3" xfId="14323"/>
    <cellStyle name="Input 14 2 3 2" xfId="14324"/>
    <cellStyle name="Input 14 2 3 3" xfId="14325"/>
    <cellStyle name="Input 14 2 4" xfId="14326"/>
    <cellStyle name="Input 14 2 5" xfId="14327"/>
    <cellStyle name="Input 14 2 6" xfId="14328"/>
    <cellStyle name="Input 14 2 7" xfId="14329"/>
    <cellStyle name="Input 14 3" xfId="14330"/>
    <cellStyle name="Input 14 3 2" xfId="14331"/>
    <cellStyle name="Input 14 3 3" xfId="14332"/>
    <cellStyle name="Input 14 4" xfId="14333"/>
    <cellStyle name="Input 14 4 2" xfId="14334"/>
    <cellStyle name="Input 14 4 3" xfId="14335"/>
    <cellStyle name="Input 14 5" xfId="14336"/>
    <cellStyle name="Input 14 6" xfId="14337"/>
    <cellStyle name="Input 14 7" xfId="14338"/>
    <cellStyle name="Input 14 8" xfId="14339"/>
    <cellStyle name="Input 15" xfId="14340"/>
    <cellStyle name="Input 15 2" xfId="14341"/>
    <cellStyle name="Input 15 2 2" xfId="14342"/>
    <cellStyle name="Input 15 2 2 2" xfId="14343"/>
    <cellStyle name="Input 15 2 2 3" xfId="14344"/>
    <cellStyle name="Input 15 2 3" xfId="14345"/>
    <cellStyle name="Input 15 2 3 2" xfId="14346"/>
    <cellStyle name="Input 15 2 3 3" xfId="14347"/>
    <cellStyle name="Input 15 2 4" xfId="14348"/>
    <cellStyle name="Input 15 2 5" xfId="14349"/>
    <cellStyle name="Input 15 2 6" xfId="14350"/>
    <cellStyle name="Input 15 2 7" xfId="14351"/>
    <cellStyle name="Input 15 3" xfId="14352"/>
    <cellStyle name="Input 15 3 2" xfId="14353"/>
    <cellStyle name="Input 15 3 3" xfId="14354"/>
    <cellStyle name="Input 15 4" xfId="14355"/>
    <cellStyle name="Input 15 4 2" xfId="14356"/>
    <cellStyle name="Input 15 4 3" xfId="14357"/>
    <cellStyle name="Input 15 5" xfId="14358"/>
    <cellStyle name="Input 15 6" xfId="14359"/>
    <cellStyle name="Input 15 7" xfId="14360"/>
    <cellStyle name="Input 15 8" xfId="14361"/>
    <cellStyle name="Input 16" xfId="14362"/>
    <cellStyle name="Input 16 2" xfId="14363"/>
    <cellStyle name="Input 16 2 2" xfId="14364"/>
    <cellStyle name="Input 16 2 2 2" xfId="14365"/>
    <cellStyle name="Input 16 2 2 3" xfId="14366"/>
    <cellStyle name="Input 16 2 3" xfId="14367"/>
    <cellStyle name="Input 16 2 3 2" xfId="14368"/>
    <cellStyle name="Input 16 2 3 3" xfId="14369"/>
    <cellStyle name="Input 16 2 4" xfId="14370"/>
    <cellStyle name="Input 16 2 5" xfId="14371"/>
    <cellStyle name="Input 16 2 6" xfId="14372"/>
    <cellStyle name="Input 16 2 7" xfId="14373"/>
    <cellStyle name="Input 16 3" xfId="14374"/>
    <cellStyle name="Input 16 3 2" xfId="14375"/>
    <cellStyle name="Input 16 3 3" xfId="14376"/>
    <cellStyle name="Input 16 4" xfId="14377"/>
    <cellStyle name="Input 16 4 2" xfId="14378"/>
    <cellStyle name="Input 16 4 3" xfId="14379"/>
    <cellStyle name="Input 16 5" xfId="14380"/>
    <cellStyle name="Input 16 6" xfId="14381"/>
    <cellStyle name="Input 16 7" xfId="14382"/>
    <cellStyle name="Input 16 8" xfId="14383"/>
    <cellStyle name="Input 17" xfId="14384"/>
    <cellStyle name="Input 17 2" xfId="14385"/>
    <cellStyle name="Input 17 2 2" xfId="14386"/>
    <cellStyle name="Input 17 2 2 2" xfId="14387"/>
    <cellStyle name="Input 17 2 2 3" xfId="14388"/>
    <cellStyle name="Input 17 2 3" xfId="14389"/>
    <cellStyle name="Input 17 2 3 2" xfId="14390"/>
    <cellStyle name="Input 17 2 3 3" xfId="14391"/>
    <cellStyle name="Input 17 2 4" xfId="14392"/>
    <cellStyle name="Input 17 2 5" xfId="14393"/>
    <cellStyle name="Input 17 2 6" xfId="14394"/>
    <cellStyle name="Input 17 2 7" xfId="14395"/>
    <cellStyle name="Input 17 3" xfId="14396"/>
    <cellStyle name="Input 17 3 2" xfId="14397"/>
    <cellStyle name="Input 17 3 3" xfId="14398"/>
    <cellStyle name="Input 17 4" xfId="14399"/>
    <cellStyle name="Input 17 4 2" xfId="14400"/>
    <cellStyle name="Input 17 4 3" xfId="14401"/>
    <cellStyle name="Input 17 5" xfId="14402"/>
    <cellStyle name="Input 17 6" xfId="14403"/>
    <cellStyle name="Input 17 7" xfId="14404"/>
    <cellStyle name="Input 17 8" xfId="14405"/>
    <cellStyle name="Input 18" xfId="14406"/>
    <cellStyle name="Input 18 2" xfId="14407"/>
    <cellStyle name="Input 18 2 2" xfId="14408"/>
    <cellStyle name="Input 18 2 2 2" xfId="14409"/>
    <cellStyle name="Input 18 2 2 3" xfId="14410"/>
    <cellStyle name="Input 18 2 3" xfId="14411"/>
    <cellStyle name="Input 18 2 3 2" xfId="14412"/>
    <cellStyle name="Input 18 2 3 3" xfId="14413"/>
    <cellStyle name="Input 18 2 4" xfId="14414"/>
    <cellStyle name="Input 18 2 5" xfId="14415"/>
    <cellStyle name="Input 18 2 6" xfId="14416"/>
    <cellStyle name="Input 18 2 7" xfId="14417"/>
    <cellStyle name="Input 18 3" xfId="14418"/>
    <cellStyle name="Input 18 3 2" xfId="14419"/>
    <cellStyle name="Input 18 3 3" xfId="14420"/>
    <cellStyle name="Input 18 4" xfId="14421"/>
    <cellStyle name="Input 18 4 2" xfId="14422"/>
    <cellStyle name="Input 18 4 3" xfId="14423"/>
    <cellStyle name="Input 18 5" xfId="14424"/>
    <cellStyle name="Input 18 6" xfId="14425"/>
    <cellStyle name="Input 18 7" xfId="14426"/>
    <cellStyle name="Input 18 8" xfId="14427"/>
    <cellStyle name="Input 19" xfId="14428"/>
    <cellStyle name="Input 19 2" xfId="14429"/>
    <cellStyle name="Input 19 2 2" xfId="14430"/>
    <cellStyle name="Input 19 2 2 2" xfId="14431"/>
    <cellStyle name="Input 19 2 2 3" xfId="14432"/>
    <cellStyle name="Input 19 2 3" xfId="14433"/>
    <cellStyle name="Input 19 2 3 2" xfId="14434"/>
    <cellStyle name="Input 19 2 3 3" xfId="14435"/>
    <cellStyle name="Input 19 2 4" xfId="14436"/>
    <cellStyle name="Input 19 2 5" xfId="14437"/>
    <cellStyle name="Input 19 2 6" xfId="14438"/>
    <cellStyle name="Input 19 2 7" xfId="14439"/>
    <cellStyle name="Input 19 3" xfId="14440"/>
    <cellStyle name="Input 19 3 2" xfId="14441"/>
    <cellStyle name="Input 19 3 3" xfId="14442"/>
    <cellStyle name="Input 19 4" xfId="14443"/>
    <cellStyle name="Input 19 4 2" xfId="14444"/>
    <cellStyle name="Input 19 4 3" xfId="14445"/>
    <cellStyle name="Input 19 5" xfId="14446"/>
    <cellStyle name="Input 19 6" xfId="14447"/>
    <cellStyle name="Input 19 7" xfId="14448"/>
    <cellStyle name="Input 19 8" xfId="14449"/>
    <cellStyle name="Input 2" xfId="14450"/>
    <cellStyle name="Input 2 10" xfId="14451"/>
    <cellStyle name="Input 2 11" xfId="14452"/>
    <cellStyle name="Input 2 12" xfId="14453"/>
    <cellStyle name="Input 2 13" xfId="14454"/>
    <cellStyle name="Input 2 2" xfId="14455"/>
    <cellStyle name="Input 2 2 2" xfId="14456"/>
    <cellStyle name="Input 2 2 2 2" xfId="14457"/>
    <cellStyle name="Input 2 2 2 3" xfId="14458"/>
    <cellStyle name="Input 2 2 3" xfId="14459"/>
    <cellStyle name="Input 2 2 3 2" xfId="14460"/>
    <cellStyle name="Input 2 2 3 3" xfId="14461"/>
    <cellStyle name="Input 2 2 4" xfId="14462"/>
    <cellStyle name="Input 2 2 5" xfId="14463"/>
    <cellStyle name="Input 2 2 6" xfId="14464"/>
    <cellStyle name="Input 2 2 7" xfId="14465"/>
    <cellStyle name="Input 2 2 8" xfId="14466"/>
    <cellStyle name="Input 2 3" xfId="14467"/>
    <cellStyle name="Input 2 3 2" xfId="14468"/>
    <cellStyle name="Input 2 3 3" xfId="14469"/>
    <cellStyle name="Input 2 3 3 2" xfId="14470"/>
    <cellStyle name="Input 2 3 3 3" xfId="14471"/>
    <cellStyle name="Input 2 3 4" xfId="14472"/>
    <cellStyle name="Input 2 3 5" xfId="14473"/>
    <cellStyle name="Input 2 4" xfId="14474"/>
    <cellStyle name="Input 2 4 2" xfId="14475"/>
    <cellStyle name="Input 2 4 3" xfId="14476"/>
    <cellStyle name="Input 2 4 4" xfId="14477"/>
    <cellStyle name="Input 2 5" xfId="14478"/>
    <cellStyle name="Input 2 6" xfId="14479"/>
    <cellStyle name="Input 2 7" xfId="14480"/>
    <cellStyle name="Input 2 8" xfId="14481"/>
    <cellStyle name="Input 2 9" xfId="14482"/>
    <cellStyle name="Input 2_PwrTax 51040" xfId="14483"/>
    <cellStyle name="Input 20" xfId="14484"/>
    <cellStyle name="Input 20 2" xfId="14485"/>
    <cellStyle name="Input 20 2 2" xfId="14486"/>
    <cellStyle name="Input 20 2 3" xfId="14487"/>
    <cellStyle name="Input 20 3" xfId="14488"/>
    <cellStyle name="Input 20 3 2" xfId="14489"/>
    <cellStyle name="Input 20 3 3" xfId="14490"/>
    <cellStyle name="Input 20 4" xfId="14491"/>
    <cellStyle name="Input 20 5" xfId="14492"/>
    <cellStyle name="Input 20 6" xfId="14493"/>
    <cellStyle name="Input 20 7" xfId="14494"/>
    <cellStyle name="Input 21" xfId="14495"/>
    <cellStyle name="Input 21 2" xfId="14496"/>
    <cellStyle name="Input 21 2 2" xfId="14497"/>
    <cellStyle name="Input 21 2 3" xfId="14498"/>
    <cellStyle name="Input 21 3" xfId="14499"/>
    <cellStyle name="Input 21 3 2" xfId="14500"/>
    <cellStyle name="Input 21 3 3" xfId="14501"/>
    <cellStyle name="Input 21 4" xfId="14502"/>
    <cellStyle name="Input 21 5" xfId="14503"/>
    <cellStyle name="Input 21 6" xfId="14504"/>
    <cellStyle name="Input 21 7" xfId="14505"/>
    <cellStyle name="Input 22" xfId="14506"/>
    <cellStyle name="Input 22 2" xfId="14507"/>
    <cellStyle name="Input 22 2 2" xfId="14508"/>
    <cellStyle name="Input 22 2 3" xfId="14509"/>
    <cellStyle name="Input 22 3" xfId="14510"/>
    <cellStyle name="Input 22 3 2" xfId="14511"/>
    <cellStyle name="Input 22 3 3" xfId="14512"/>
    <cellStyle name="Input 22 4" xfId="14513"/>
    <cellStyle name="Input 22 5" xfId="14514"/>
    <cellStyle name="Input 22 6" xfId="14515"/>
    <cellStyle name="Input 22 7" xfId="14516"/>
    <cellStyle name="Input 23" xfId="14517"/>
    <cellStyle name="Input 23 2" xfId="14518"/>
    <cellStyle name="Input 23 2 2" xfId="14519"/>
    <cellStyle name="Input 23 2 3" xfId="14520"/>
    <cellStyle name="Input 23 3" xfId="14521"/>
    <cellStyle name="Input 23 3 2" xfId="14522"/>
    <cellStyle name="Input 23 3 3" xfId="14523"/>
    <cellStyle name="Input 23 4" xfId="14524"/>
    <cellStyle name="Input 23 5" xfId="14525"/>
    <cellStyle name="Input 23 6" xfId="14526"/>
    <cellStyle name="Input 23 7" xfId="14527"/>
    <cellStyle name="Input 24" xfId="14528"/>
    <cellStyle name="Input 24 2" xfId="14529"/>
    <cellStyle name="Input 24 2 2" xfId="14530"/>
    <cellStyle name="Input 24 2 3" xfId="14531"/>
    <cellStyle name="Input 24 3" xfId="14532"/>
    <cellStyle name="Input 24 3 2" xfId="14533"/>
    <cellStyle name="Input 24 3 3" xfId="14534"/>
    <cellStyle name="Input 24 4" xfId="14535"/>
    <cellStyle name="Input 24 5" xfId="14536"/>
    <cellStyle name="Input 24 6" xfId="14537"/>
    <cellStyle name="Input 24 7" xfId="14538"/>
    <cellStyle name="Input 25" xfId="14539"/>
    <cellStyle name="Input 25 2" xfId="14540"/>
    <cellStyle name="Input 25 2 2" xfId="14541"/>
    <cellStyle name="Input 25 2 3" xfId="14542"/>
    <cellStyle name="Input 25 3" xfId="14543"/>
    <cellStyle name="Input 25 3 2" xfId="14544"/>
    <cellStyle name="Input 25 3 3" xfId="14545"/>
    <cellStyle name="Input 25 4" xfId="14546"/>
    <cellStyle name="Input 25 5" xfId="14547"/>
    <cellStyle name="Input 25 6" xfId="14548"/>
    <cellStyle name="Input 25 7" xfId="14549"/>
    <cellStyle name="Input 26" xfId="14550"/>
    <cellStyle name="Input 26 2" xfId="14551"/>
    <cellStyle name="Input 26 2 2" xfId="14552"/>
    <cellStyle name="Input 26 2 3" xfId="14553"/>
    <cellStyle name="Input 26 3" xfId="14554"/>
    <cellStyle name="Input 26 3 2" xfId="14555"/>
    <cellStyle name="Input 26 3 3" xfId="14556"/>
    <cellStyle name="Input 26 4" xfId="14557"/>
    <cellStyle name="Input 26 5" xfId="14558"/>
    <cellStyle name="Input 26 6" xfId="14559"/>
    <cellStyle name="Input 26 7" xfId="14560"/>
    <cellStyle name="Input 27" xfId="14561"/>
    <cellStyle name="Input 27 2" xfId="14562"/>
    <cellStyle name="Input 27 2 2" xfId="14563"/>
    <cellStyle name="Input 27 2 3" xfId="14564"/>
    <cellStyle name="Input 27 3" xfId="14565"/>
    <cellStyle name="Input 27 3 2" xfId="14566"/>
    <cellStyle name="Input 27 3 3" xfId="14567"/>
    <cellStyle name="Input 27 4" xfId="14568"/>
    <cellStyle name="Input 27 5" xfId="14569"/>
    <cellStyle name="Input 27 6" xfId="14570"/>
    <cellStyle name="Input 27 7" xfId="14571"/>
    <cellStyle name="Input 28" xfId="14572"/>
    <cellStyle name="Input 28 2" xfId="14573"/>
    <cellStyle name="Input 28 2 2" xfId="14574"/>
    <cellStyle name="Input 28 2 3" xfId="14575"/>
    <cellStyle name="Input 28 3" xfId="14576"/>
    <cellStyle name="Input 28 3 2" xfId="14577"/>
    <cellStyle name="Input 28 3 3" xfId="14578"/>
    <cellStyle name="Input 28 4" xfId="14579"/>
    <cellStyle name="Input 28 5" xfId="14580"/>
    <cellStyle name="Input 28 6" xfId="14581"/>
    <cellStyle name="Input 28 7" xfId="14582"/>
    <cellStyle name="Input 29" xfId="14583"/>
    <cellStyle name="Input 29 2" xfId="14584"/>
    <cellStyle name="Input 29 2 2" xfId="14585"/>
    <cellStyle name="Input 29 2 3" xfId="14586"/>
    <cellStyle name="Input 29 3" xfId="14587"/>
    <cellStyle name="Input 29 3 2" xfId="14588"/>
    <cellStyle name="Input 29 3 3" xfId="14589"/>
    <cellStyle name="Input 29 4" xfId="14590"/>
    <cellStyle name="Input 29 5" xfId="14591"/>
    <cellStyle name="Input 29 6" xfId="14592"/>
    <cellStyle name="Input 29 7" xfId="14593"/>
    <cellStyle name="Input 3" xfId="14594"/>
    <cellStyle name="Input 3 2" xfId="14595"/>
    <cellStyle name="Input 3 2 2" xfId="14596"/>
    <cellStyle name="Input 3 2 2 2" xfId="14597"/>
    <cellStyle name="Input 3 2 2 3" xfId="14598"/>
    <cellStyle name="Input 3 2 3" xfId="14599"/>
    <cellStyle name="Input 3 2 3 2" xfId="14600"/>
    <cellStyle name="Input 3 2 3 3" xfId="14601"/>
    <cellStyle name="Input 3 2 4" xfId="14602"/>
    <cellStyle name="Input 3 2 5" xfId="14603"/>
    <cellStyle name="Input 3 2 6" xfId="14604"/>
    <cellStyle name="Input 3 2 7" xfId="14605"/>
    <cellStyle name="Input 3 3" xfId="14606"/>
    <cellStyle name="Input 3 3 2" xfId="14607"/>
    <cellStyle name="Input 3 3 2 2" xfId="14608"/>
    <cellStyle name="Input 3 3 2 3" xfId="14609"/>
    <cellStyle name="Input 3 3 3" xfId="14610"/>
    <cellStyle name="Input 3 3 4" xfId="14611"/>
    <cellStyle name="Input 3 3 5" xfId="14612"/>
    <cellStyle name="Input 3 3 6" xfId="14613"/>
    <cellStyle name="Input 3 4" xfId="14614"/>
    <cellStyle name="Input 3 4 2" xfId="14615"/>
    <cellStyle name="Input 3 4 3" xfId="14616"/>
    <cellStyle name="Input 3 5" xfId="14617"/>
    <cellStyle name="Input 3 6" xfId="14618"/>
    <cellStyle name="Input 3 7" xfId="14619"/>
    <cellStyle name="Input 3 8" xfId="14620"/>
    <cellStyle name="Input 30" xfId="14621"/>
    <cellStyle name="Input 30 2" xfId="14622"/>
    <cellStyle name="Input 30 2 2" xfId="14623"/>
    <cellStyle name="Input 30 2 3" xfId="14624"/>
    <cellStyle name="Input 30 3" xfId="14625"/>
    <cellStyle name="Input 30 3 2" xfId="14626"/>
    <cellStyle name="Input 30 3 3" xfId="14627"/>
    <cellStyle name="Input 30 4" xfId="14628"/>
    <cellStyle name="Input 30 5" xfId="14629"/>
    <cellStyle name="Input 30 6" xfId="14630"/>
    <cellStyle name="Input 30 7" xfId="14631"/>
    <cellStyle name="Input 31" xfId="14632"/>
    <cellStyle name="Input 31 2" xfId="14633"/>
    <cellStyle name="Input 31 2 2" xfId="14634"/>
    <cellStyle name="Input 31 2 3" xfId="14635"/>
    <cellStyle name="Input 31 3" xfId="14636"/>
    <cellStyle name="Input 31 3 2" xfId="14637"/>
    <cellStyle name="Input 31 3 3" xfId="14638"/>
    <cellStyle name="Input 31 4" xfId="14639"/>
    <cellStyle name="Input 31 5" xfId="14640"/>
    <cellStyle name="Input 31 6" xfId="14641"/>
    <cellStyle name="Input 31 7" xfId="14642"/>
    <cellStyle name="Input 32" xfId="14643"/>
    <cellStyle name="Input 32 2" xfId="14644"/>
    <cellStyle name="Input 32 2 2" xfId="14645"/>
    <cellStyle name="Input 32 2 3" xfId="14646"/>
    <cellStyle name="Input 32 3" xfId="14647"/>
    <cellStyle name="Input 32 3 2" xfId="14648"/>
    <cellStyle name="Input 32 3 3" xfId="14649"/>
    <cellStyle name="Input 32 4" xfId="14650"/>
    <cellStyle name="Input 32 5" xfId="14651"/>
    <cellStyle name="Input 32 6" xfId="14652"/>
    <cellStyle name="Input 32 7" xfId="14653"/>
    <cellStyle name="Input 33" xfId="14654"/>
    <cellStyle name="Input 33 2" xfId="14655"/>
    <cellStyle name="Input 33 2 2" xfId="14656"/>
    <cellStyle name="Input 33 2 3" xfId="14657"/>
    <cellStyle name="Input 33 3" xfId="14658"/>
    <cellStyle name="Input 33 3 2" xfId="14659"/>
    <cellStyle name="Input 33 3 3" xfId="14660"/>
    <cellStyle name="Input 33 4" xfId="14661"/>
    <cellStyle name="Input 33 5" xfId="14662"/>
    <cellStyle name="Input 33 6" xfId="14663"/>
    <cellStyle name="Input 33 7" xfId="14664"/>
    <cellStyle name="Input 34" xfId="14665"/>
    <cellStyle name="Input 34 2" xfId="14666"/>
    <cellStyle name="Input 34 2 2" xfId="14667"/>
    <cellStyle name="Input 34 2 3" xfId="14668"/>
    <cellStyle name="Input 34 3" xfId="14669"/>
    <cellStyle name="Input 34 3 2" xfId="14670"/>
    <cellStyle name="Input 34 3 3" xfId="14671"/>
    <cellStyle name="Input 34 4" xfId="14672"/>
    <cellStyle name="Input 34 5" xfId="14673"/>
    <cellStyle name="Input 34 6" xfId="14674"/>
    <cellStyle name="Input 34 7" xfId="14675"/>
    <cellStyle name="Input 35" xfId="14676"/>
    <cellStyle name="Input 35 2" xfId="14677"/>
    <cellStyle name="Input 35 2 2" xfId="14678"/>
    <cellStyle name="Input 35 2 3" xfId="14679"/>
    <cellStyle name="Input 35 3" xfId="14680"/>
    <cellStyle name="Input 35 3 2" xfId="14681"/>
    <cellStyle name="Input 35 3 3" xfId="14682"/>
    <cellStyle name="Input 35 4" xfId="14683"/>
    <cellStyle name="Input 35 5" xfId="14684"/>
    <cellStyle name="Input 35 6" xfId="14685"/>
    <cellStyle name="Input 35 7" xfId="14686"/>
    <cellStyle name="Input 36" xfId="14687"/>
    <cellStyle name="Input 36 2" xfId="14688"/>
    <cellStyle name="Input 36 2 2" xfId="14689"/>
    <cellStyle name="Input 36 2 3" xfId="14690"/>
    <cellStyle name="Input 36 3" xfId="14691"/>
    <cellStyle name="Input 36 4" xfId="14692"/>
    <cellStyle name="Input 36 5" xfId="14693"/>
    <cellStyle name="Input 36 6" xfId="14694"/>
    <cellStyle name="Input 37" xfId="14695"/>
    <cellStyle name="Input 4" xfId="14696"/>
    <cellStyle name="Input 4 2" xfId="14697"/>
    <cellStyle name="Input 4 2 2" xfId="14698"/>
    <cellStyle name="Input 4 2 2 2" xfId="14699"/>
    <cellStyle name="Input 4 2 2 3" xfId="14700"/>
    <cellStyle name="Input 4 2 3" xfId="14701"/>
    <cellStyle name="Input 4 2 3 2" xfId="14702"/>
    <cellStyle name="Input 4 2 3 3" xfId="14703"/>
    <cellStyle name="Input 4 2 4" xfId="14704"/>
    <cellStyle name="Input 4 2 5" xfId="14705"/>
    <cellStyle name="Input 4 2 6" xfId="14706"/>
    <cellStyle name="Input 4 2 7" xfId="14707"/>
    <cellStyle name="Input 4 3" xfId="14708"/>
    <cellStyle name="Input 4 3 2" xfId="14709"/>
    <cellStyle name="Input 4 3 2 2" xfId="14710"/>
    <cellStyle name="Input 4 3 2 3" xfId="14711"/>
    <cellStyle name="Input 4 3 3" xfId="14712"/>
    <cellStyle name="Input 4 3 4" xfId="14713"/>
    <cellStyle name="Input 4 4" xfId="14714"/>
    <cellStyle name="Input 4 4 2" xfId="14715"/>
    <cellStyle name="Input 4 4 3" xfId="14716"/>
    <cellStyle name="Input 4 5" xfId="14717"/>
    <cellStyle name="Input 4 6" xfId="14718"/>
    <cellStyle name="Input 4 7" xfId="14719"/>
    <cellStyle name="Input 4 8" xfId="14720"/>
    <cellStyle name="Input 5" xfId="14721"/>
    <cellStyle name="Input 5 2" xfId="14722"/>
    <cellStyle name="Input 5 2 2" xfId="14723"/>
    <cellStyle name="Input 5 2 2 2" xfId="14724"/>
    <cellStyle name="Input 5 2 2 3" xfId="14725"/>
    <cellStyle name="Input 5 2 3" xfId="14726"/>
    <cellStyle name="Input 5 2 3 2" xfId="14727"/>
    <cellStyle name="Input 5 2 3 3" xfId="14728"/>
    <cellStyle name="Input 5 2 4" xfId="14729"/>
    <cellStyle name="Input 5 2 5" xfId="14730"/>
    <cellStyle name="Input 5 2 6" xfId="14731"/>
    <cellStyle name="Input 5 2 7" xfId="14732"/>
    <cellStyle name="Input 5 3" xfId="14733"/>
    <cellStyle name="Input 5 3 2" xfId="14734"/>
    <cellStyle name="Input 5 3 2 2" xfId="14735"/>
    <cellStyle name="Input 5 3 2 3" xfId="14736"/>
    <cellStyle name="Input 5 3 3" xfId="14737"/>
    <cellStyle name="Input 5 3 4" xfId="14738"/>
    <cellStyle name="Input 5 4" xfId="14739"/>
    <cellStyle name="Input 5 4 2" xfId="14740"/>
    <cellStyle name="Input 5 4 3" xfId="14741"/>
    <cellStyle name="Input 5 5" xfId="14742"/>
    <cellStyle name="Input 5 6" xfId="14743"/>
    <cellStyle name="Input 5 7" xfId="14744"/>
    <cellStyle name="Input 5 8" xfId="14745"/>
    <cellStyle name="Input 6" xfId="14746"/>
    <cellStyle name="Input 6 2" xfId="14747"/>
    <cellStyle name="Input 6 2 2" xfId="14748"/>
    <cellStyle name="Input 6 2 2 2" xfId="14749"/>
    <cellStyle name="Input 6 2 2 3" xfId="14750"/>
    <cellStyle name="Input 6 2 3" xfId="14751"/>
    <cellStyle name="Input 6 2 3 2" xfId="14752"/>
    <cellStyle name="Input 6 2 3 3" xfId="14753"/>
    <cellStyle name="Input 6 2 4" xfId="14754"/>
    <cellStyle name="Input 6 2 5" xfId="14755"/>
    <cellStyle name="Input 6 2 6" xfId="14756"/>
    <cellStyle name="Input 6 2 7" xfId="14757"/>
    <cellStyle name="Input 6 3" xfId="14758"/>
    <cellStyle name="Input 6 3 2" xfId="14759"/>
    <cellStyle name="Input 6 3 2 2" xfId="14760"/>
    <cellStyle name="Input 6 3 2 3" xfId="14761"/>
    <cellStyle name="Input 6 3 3" xfId="14762"/>
    <cellStyle name="Input 6 3 4" xfId="14763"/>
    <cellStyle name="Input 6 4" xfId="14764"/>
    <cellStyle name="Input 6 4 2" xfId="14765"/>
    <cellStyle name="Input 6 4 3" xfId="14766"/>
    <cellStyle name="Input 6 5" xfId="14767"/>
    <cellStyle name="Input 6 6" xfId="14768"/>
    <cellStyle name="Input 6 7" xfId="14769"/>
    <cellStyle name="Input 6 8" xfId="14770"/>
    <cellStyle name="Input 7" xfId="14771"/>
    <cellStyle name="Input 7 2" xfId="14772"/>
    <cellStyle name="Input 7 2 2" xfId="14773"/>
    <cellStyle name="Input 7 2 2 2" xfId="14774"/>
    <cellStyle name="Input 7 2 2 3" xfId="14775"/>
    <cellStyle name="Input 7 2 3" xfId="14776"/>
    <cellStyle name="Input 7 2 3 2" xfId="14777"/>
    <cellStyle name="Input 7 2 3 3" xfId="14778"/>
    <cellStyle name="Input 7 2 4" xfId="14779"/>
    <cellStyle name="Input 7 2 5" xfId="14780"/>
    <cellStyle name="Input 7 2 6" xfId="14781"/>
    <cellStyle name="Input 7 2 7" xfId="14782"/>
    <cellStyle name="Input 7 3" xfId="14783"/>
    <cellStyle name="Input 7 3 2" xfId="14784"/>
    <cellStyle name="Input 7 3 2 2" xfId="14785"/>
    <cellStyle name="Input 7 3 2 3" xfId="14786"/>
    <cellStyle name="Input 7 3 3" xfId="14787"/>
    <cellStyle name="Input 7 3 4" xfId="14788"/>
    <cellStyle name="Input 7 4" xfId="14789"/>
    <cellStyle name="Input 7 4 2" xfId="14790"/>
    <cellStyle name="Input 7 4 3" xfId="14791"/>
    <cellStyle name="Input 7 5" xfId="14792"/>
    <cellStyle name="Input 7 6" xfId="14793"/>
    <cellStyle name="Input 7 7" xfId="14794"/>
    <cellStyle name="Input 7 8" xfId="14795"/>
    <cellStyle name="Input 8" xfId="14796"/>
    <cellStyle name="Input 8 2" xfId="14797"/>
    <cellStyle name="Input 8 2 2" xfId="14798"/>
    <cellStyle name="Input 8 2 2 2" xfId="14799"/>
    <cellStyle name="Input 8 2 2 3" xfId="14800"/>
    <cellStyle name="Input 8 2 3" xfId="14801"/>
    <cellStyle name="Input 8 2 3 2" xfId="14802"/>
    <cellStyle name="Input 8 2 3 3" xfId="14803"/>
    <cellStyle name="Input 8 2 4" xfId="14804"/>
    <cellStyle name="Input 8 2 5" xfId="14805"/>
    <cellStyle name="Input 8 2 6" xfId="14806"/>
    <cellStyle name="Input 8 2 7" xfId="14807"/>
    <cellStyle name="Input 8 3" xfId="14808"/>
    <cellStyle name="Input 8 3 2" xfId="14809"/>
    <cellStyle name="Input 8 3 2 2" xfId="14810"/>
    <cellStyle name="Input 8 3 2 3" xfId="14811"/>
    <cellStyle name="Input 8 3 3" xfId="14812"/>
    <cellStyle name="Input 8 3 4" xfId="14813"/>
    <cellStyle name="Input 8 4" xfId="14814"/>
    <cellStyle name="Input 8 4 2" xfId="14815"/>
    <cellStyle name="Input 8 4 3" xfId="14816"/>
    <cellStyle name="Input 8 5" xfId="14817"/>
    <cellStyle name="Input 8 6" xfId="14818"/>
    <cellStyle name="Input 8 7" xfId="14819"/>
    <cellStyle name="Input 8 8" xfId="14820"/>
    <cellStyle name="Input 9" xfId="14821"/>
    <cellStyle name="Input 9 2" xfId="14822"/>
    <cellStyle name="Input 9 2 2" xfId="14823"/>
    <cellStyle name="Input 9 2 2 2" xfId="14824"/>
    <cellStyle name="Input 9 2 2 3" xfId="14825"/>
    <cellStyle name="Input 9 2 3" xfId="14826"/>
    <cellStyle name="Input 9 2 3 2" xfId="14827"/>
    <cellStyle name="Input 9 2 3 3" xfId="14828"/>
    <cellStyle name="Input 9 2 4" xfId="14829"/>
    <cellStyle name="Input 9 2 5" xfId="14830"/>
    <cellStyle name="Input 9 2 6" xfId="14831"/>
    <cellStyle name="Input 9 2 7" xfId="14832"/>
    <cellStyle name="Input 9 3" xfId="14833"/>
    <cellStyle name="Input 9 3 2" xfId="14834"/>
    <cellStyle name="Input 9 3 2 2" xfId="14835"/>
    <cellStyle name="Input 9 3 2 3" xfId="14836"/>
    <cellStyle name="Input 9 3 3" xfId="14837"/>
    <cellStyle name="Input 9 3 4" xfId="14838"/>
    <cellStyle name="Input 9 4" xfId="14839"/>
    <cellStyle name="Input 9 4 2" xfId="14840"/>
    <cellStyle name="Input 9 4 3" xfId="14841"/>
    <cellStyle name="Input 9 5" xfId="14842"/>
    <cellStyle name="Input 9 6" xfId="14843"/>
    <cellStyle name="Input 9 7" xfId="14844"/>
    <cellStyle name="Input 9 8" xfId="14845"/>
    <cellStyle name="Linked Cell" xfId="43" builtinId="24" customBuiltin="1"/>
    <cellStyle name="Linked Cell 10" xfId="14846"/>
    <cellStyle name="Linked Cell 10 2" xfId="14847"/>
    <cellStyle name="Linked Cell 10 3" xfId="14848"/>
    <cellStyle name="Linked Cell 11" xfId="14849"/>
    <cellStyle name="Linked Cell 11 2" xfId="14850"/>
    <cellStyle name="Linked Cell 11 3" xfId="14851"/>
    <cellStyle name="Linked Cell 12" xfId="14852"/>
    <cellStyle name="Linked Cell 12 2" xfId="14853"/>
    <cellStyle name="Linked Cell 13" xfId="14854"/>
    <cellStyle name="Linked Cell 13 2" xfId="14855"/>
    <cellStyle name="Linked Cell 14" xfId="14856"/>
    <cellStyle name="Linked Cell 14 2" xfId="14857"/>
    <cellStyle name="Linked Cell 15" xfId="14858"/>
    <cellStyle name="Linked Cell 15 2" xfId="14859"/>
    <cellStyle name="Linked Cell 16" xfId="14860"/>
    <cellStyle name="Linked Cell 16 2" xfId="14861"/>
    <cellStyle name="Linked Cell 17" xfId="14862"/>
    <cellStyle name="Linked Cell 17 2" xfId="14863"/>
    <cellStyle name="Linked Cell 18" xfId="14864"/>
    <cellStyle name="Linked Cell 18 2" xfId="14865"/>
    <cellStyle name="Linked Cell 19" xfId="14866"/>
    <cellStyle name="Linked Cell 19 2" xfId="14867"/>
    <cellStyle name="Linked Cell 2" xfId="14868"/>
    <cellStyle name="Linked Cell 2 2" xfId="14869"/>
    <cellStyle name="Linked Cell 2 3" xfId="14870"/>
    <cellStyle name="Linked Cell 2 3 2" xfId="14871"/>
    <cellStyle name="Linked Cell 2 3 3" xfId="14872"/>
    <cellStyle name="Linked Cell 2_PwrTax 51040" xfId="14873"/>
    <cellStyle name="Linked Cell 20" xfId="14874"/>
    <cellStyle name="Linked Cell 21" xfId="14875"/>
    <cellStyle name="Linked Cell 22" xfId="14876"/>
    <cellStyle name="Linked Cell 23" xfId="14877"/>
    <cellStyle name="Linked Cell 24" xfId="14878"/>
    <cellStyle name="Linked Cell 25" xfId="14879"/>
    <cellStyle name="Linked Cell 26" xfId="14880"/>
    <cellStyle name="Linked Cell 27" xfId="14881"/>
    <cellStyle name="Linked Cell 28" xfId="14882"/>
    <cellStyle name="Linked Cell 29" xfId="14883"/>
    <cellStyle name="Linked Cell 3" xfId="14884"/>
    <cellStyle name="Linked Cell 3 2" xfId="14885"/>
    <cellStyle name="Linked Cell 3 3" xfId="14886"/>
    <cellStyle name="Linked Cell 3 3 2" xfId="14887"/>
    <cellStyle name="Linked Cell 3 3 3" xfId="14888"/>
    <cellStyle name="Linked Cell 30" xfId="14889"/>
    <cellStyle name="Linked Cell 31" xfId="14890"/>
    <cellStyle name="Linked Cell 32" xfId="14891"/>
    <cellStyle name="Linked Cell 33" xfId="14892"/>
    <cellStyle name="Linked Cell 34" xfId="14893"/>
    <cellStyle name="Linked Cell 35" xfId="14894"/>
    <cellStyle name="Linked Cell 36" xfId="14895"/>
    <cellStyle name="Linked Cell 4" xfId="14896"/>
    <cellStyle name="Linked Cell 4 2" xfId="14897"/>
    <cellStyle name="Linked Cell 4 3" xfId="14898"/>
    <cellStyle name="Linked Cell 5" xfId="14899"/>
    <cellStyle name="Linked Cell 5 2" xfId="14900"/>
    <cellStyle name="Linked Cell 5 3" xfId="14901"/>
    <cellStyle name="Linked Cell 6" xfId="14902"/>
    <cellStyle name="Linked Cell 6 2" xfId="14903"/>
    <cellStyle name="Linked Cell 6 3" xfId="14904"/>
    <cellStyle name="Linked Cell 7" xfId="14905"/>
    <cellStyle name="Linked Cell 7 2" xfId="14906"/>
    <cellStyle name="Linked Cell 7 3" xfId="14907"/>
    <cellStyle name="Linked Cell 8" xfId="14908"/>
    <cellStyle name="Linked Cell 8 2" xfId="14909"/>
    <cellStyle name="Linked Cell 8 3" xfId="14910"/>
    <cellStyle name="Linked Cell 9" xfId="14911"/>
    <cellStyle name="Linked Cell 9 2" xfId="14912"/>
    <cellStyle name="Linked Cell 9 3" xfId="14913"/>
    <cellStyle name="Neutral" xfId="44" builtinId="28" customBuiltin="1"/>
    <cellStyle name="Neutral 10" xfId="14914"/>
    <cellStyle name="Neutral 10 2" xfId="14915"/>
    <cellStyle name="Neutral 10 3" xfId="14916"/>
    <cellStyle name="Neutral 11" xfId="14917"/>
    <cellStyle name="Neutral 11 2" xfId="14918"/>
    <cellStyle name="Neutral 11 3" xfId="14919"/>
    <cellStyle name="Neutral 12" xfId="14920"/>
    <cellStyle name="Neutral 12 2" xfId="14921"/>
    <cellStyle name="Neutral 13" xfId="14922"/>
    <cellStyle name="Neutral 13 2" xfId="14923"/>
    <cellStyle name="Neutral 14" xfId="14924"/>
    <cellStyle name="Neutral 14 2" xfId="14925"/>
    <cellStyle name="Neutral 15" xfId="14926"/>
    <cellStyle name="Neutral 15 2" xfId="14927"/>
    <cellStyle name="Neutral 16" xfId="14928"/>
    <cellStyle name="Neutral 16 2" xfId="14929"/>
    <cellStyle name="Neutral 17" xfId="14930"/>
    <cellStyle name="Neutral 17 2" xfId="14931"/>
    <cellStyle name="Neutral 18" xfId="14932"/>
    <cellStyle name="Neutral 18 2" xfId="14933"/>
    <cellStyle name="Neutral 19" xfId="14934"/>
    <cellStyle name="Neutral 19 2" xfId="14935"/>
    <cellStyle name="Neutral 2" xfId="14936"/>
    <cellStyle name="Neutral 2 2" xfId="14937"/>
    <cellStyle name="Neutral 2 3" xfId="14938"/>
    <cellStyle name="Neutral 2 3 2" xfId="14939"/>
    <cellStyle name="Neutral 2 3 3" xfId="14940"/>
    <cellStyle name="Neutral 2_PwrTax 51040" xfId="14941"/>
    <cellStyle name="Neutral 20" xfId="14942"/>
    <cellStyle name="Neutral 21" xfId="14943"/>
    <cellStyle name="Neutral 22" xfId="14944"/>
    <cellStyle name="Neutral 23" xfId="14945"/>
    <cellStyle name="Neutral 24" xfId="14946"/>
    <cellStyle name="Neutral 25" xfId="14947"/>
    <cellStyle name="Neutral 26" xfId="14948"/>
    <cellStyle name="Neutral 27" xfId="14949"/>
    <cellStyle name="Neutral 28" xfId="14950"/>
    <cellStyle name="Neutral 29" xfId="14951"/>
    <cellStyle name="Neutral 3" xfId="14952"/>
    <cellStyle name="Neutral 3 2" xfId="14953"/>
    <cellStyle name="Neutral 3 3" xfId="14954"/>
    <cellStyle name="Neutral 3 3 2" xfId="14955"/>
    <cellStyle name="Neutral 3 3 3" xfId="14956"/>
    <cellStyle name="Neutral 30" xfId="14957"/>
    <cellStyle name="Neutral 31" xfId="14958"/>
    <cellStyle name="Neutral 32" xfId="14959"/>
    <cellStyle name="Neutral 33" xfId="14960"/>
    <cellStyle name="Neutral 34" xfId="14961"/>
    <cellStyle name="Neutral 35" xfId="14962"/>
    <cellStyle name="Neutral 36" xfId="14963"/>
    <cellStyle name="Neutral 4" xfId="14964"/>
    <cellStyle name="Neutral 4 2" xfId="14965"/>
    <cellStyle name="Neutral 4 3" xfId="14966"/>
    <cellStyle name="Neutral 5" xfId="14967"/>
    <cellStyle name="Neutral 5 2" xfId="14968"/>
    <cellStyle name="Neutral 5 3" xfId="14969"/>
    <cellStyle name="Neutral 6" xfId="14970"/>
    <cellStyle name="Neutral 6 2" xfId="14971"/>
    <cellStyle name="Neutral 6 3" xfId="14972"/>
    <cellStyle name="Neutral 7" xfId="14973"/>
    <cellStyle name="Neutral 7 2" xfId="14974"/>
    <cellStyle name="Neutral 7 3" xfId="14975"/>
    <cellStyle name="Neutral 8" xfId="14976"/>
    <cellStyle name="Neutral 8 2" xfId="14977"/>
    <cellStyle name="Neutral 8 3" xfId="14978"/>
    <cellStyle name="Neutral 9" xfId="14979"/>
    <cellStyle name="Neutral 9 2" xfId="14980"/>
    <cellStyle name="Neutral 9 3" xfId="14981"/>
    <cellStyle name="no dec" xfId="14982"/>
    <cellStyle name="Normal" xfId="0" builtinId="0"/>
    <cellStyle name="Normal - Style1 5" xfId="14983"/>
    <cellStyle name="Normal 10" xfId="92"/>
    <cellStyle name="Normal 10 2" xfId="14984"/>
    <cellStyle name="Normal 10 2 2" xfId="14985"/>
    <cellStyle name="Normal 10 2 2 2" xfId="14986"/>
    <cellStyle name="Normal 10 2 2 2 2" xfId="14987"/>
    <cellStyle name="Normal 10 2 2 2 2 2" xfId="14988"/>
    <cellStyle name="Normal 10 2 2 2 3" xfId="14989"/>
    <cellStyle name="Normal 10 2 2 3" xfId="14990"/>
    <cellStyle name="Normal 10 2 3" xfId="14991"/>
    <cellStyle name="Normal 10 3" xfId="93"/>
    <cellStyle name="Normal 10 3 2" xfId="14992"/>
    <cellStyle name="Normal 10 3 2 2" xfId="14993"/>
    <cellStyle name="Normal 10 3 2 2 2" xfId="14994"/>
    <cellStyle name="Normal 10 3 2 3" xfId="14995"/>
    <cellStyle name="Normal 10 3 2 4" xfId="14996"/>
    <cellStyle name="Normal 10 3 3" xfId="14997"/>
    <cellStyle name="Normal 10 3 3 2" xfId="14998"/>
    <cellStyle name="Normal 10 3 3 3" xfId="14999"/>
    <cellStyle name="Normal 10 3 4" xfId="15000"/>
    <cellStyle name="Normal 10 3 4 2" xfId="15001"/>
    <cellStyle name="Normal 10 3 5" xfId="15002"/>
    <cellStyle name="Normal 10 3 6" xfId="15003"/>
    <cellStyle name="Normal 10 4" xfId="15004"/>
    <cellStyle name="Normal 10 4 2" xfId="15005"/>
    <cellStyle name="Normal 10 4 2 2" xfId="15006"/>
    <cellStyle name="Normal 10 4 3" xfId="15007"/>
    <cellStyle name="Normal 10 4 4" xfId="15008"/>
    <cellStyle name="Normal 10 4 5" xfId="15009"/>
    <cellStyle name="Normal 10 5" xfId="15010"/>
    <cellStyle name="Normal 10 5 2" xfId="15011"/>
    <cellStyle name="Normal 10 8" xfId="94"/>
    <cellStyle name="Normal 10 8 2" xfId="15012"/>
    <cellStyle name="Normal 10 8 2 2" xfId="15013"/>
    <cellStyle name="Normal 10 8 2 2 2" xfId="15014"/>
    <cellStyle name="Normal 10 8 2 3" xfId="15015"/>
    <cellStyle name="Normal 10 8 3" xfId="15016"/>
    <cellStyle name="Normal 10 8 3 2" xfId="15017"/>
    <cellStyle name="Normal 10 8 4" xfId="15018"/>
    <cellStyle name="Normal 10 8 5" xfId="15019"/>
    <cellStyle name="Normal 10_PwrTax 51040" xfId="15020"/>
    <cellStyle name="Normal 100" xfId="15021"/>
    <cellStyle name="Normal 100 2" xfId="15022"/>
    <cellStyle name="Normal 101" xfId="15023"/>
    <cellStyle name="Normal 101 2" xfId="15024"/>
    <cellStyle name="Normal 102" xfId="15025"/>
    <cellStyle name="Normal 103" xfId="15026"/>
    <cellStyle name="Normal 103 2" xfId="15027"/>
    <cellStyle name="Normal 104" xfId="15028"/>
    <cellStyle name="Normal 105" xfId="15029"/>
    <cellStyle name="Normal 106" xfId="15030"/>
    <cellStyle name="Normal 107" xfId="15031"/>
    <cellStyle name="Normal 108" xfId="15032"/>
    <cellStyle name="Normal 109" xfId="15033"/>
    <cellStyle name="Normal 11" xfId="95"/>
    <cellStyle name="Normal 11 2" xfId="15034"/>
    <cellStyle name="Normal 11 2 2" xfId="15035"/>
    <cellStyle name="Normal 11 2 3" xfId="15036"/>
    <cellStyle name="Normal 11 3" xfId="15037"/>
    <cellStyle name="Normal 11 3 2" xfId="15038"/>
    <cellStyle name="Normal 11 4" xfId="15039"/>
    <cellStyle name="Normal 11 4 2" xfId="15040"/>
    <cellStyle name="Normal 11 5" xfId="15041"/>
    <cellStyle name="Normal 110" xfId="15042"/>
    <cellStyle name="Normal 111" xfId="15043"/>
    <cellStyle name="Normal 112" xfId="15044"/>
    <cellStyle name="Normal 113" xfId="15045"/>
    <cellStyle name="Normal 114" xfId="15046"/>
    <cellStyle name="Normal 115" xfId="15047"/>
    <cellStyle name="Normal 116" xfId="15048"/>
    <cellStyle name="Normal 117" xfId="15049"/>
    <cellStyle name="Normal 118" xfId="15050"/>
    <cellStyle name="Normal 119" xfId="15051"/>
    <cellStyle name="Normal 12" xfId="96"/>
    <cellStyle name="Normal 12 2" xfId="15052"/>
    <cellStyle name="Normal 12 2 2" xfId="15053"/>
    <cellStyle name="Normal 12 2 2 2" xfId="15054"/>
    <cellStyle name="Normal 12 2 3" xfId="15055"/>
    <cellStyle name="Normal 12 3" xfId="15056"/>
    <cellStyle name="Normal 12 3 2" xfId="15057"/>
    <cellStyle name="Normal 12 3 3" xfId="15058"/>
    <cellStyle name="Normal 12 4" xfId="15059"/>
    <cellStyle name="Normal 12 4 2" xfId="15060"/>
    <cellStyle name="Normal 12 5" xfId="15061"/>
    <cellStyle name="Normal 120" xfId="15062"/>
    <cellStyle name="Normal 121" xfId="15063"/>
    <cellStyle name="Normal 122" xfId="15064"/>
    <cellStyle name="Normal 123" xfId="15065"/>
    <cellStyle name="Normal 124" xfId="15066"/>
    <cellStyle name="Normal 125" xfId="15067"/>
    <cellStyle name="Normal 126" xfId="15068"/>
    <cellStyle name="Normal 127" xfId="15069"/>
    <cellStyle name="Normal 128" xfId="15070"/>
    <cellStyle name="Normal 129" xfId="15071"/>
    <cellStyle name="Normal 13" xfId="15072"/>
    <cellStyle name="Normal 13 10" xfId="15073"/>
    <cellStyle name="Normal 13 10 2" xfId="15074"/>
    <cellStyle name="Normal 13 10 2 2" xfId="15075"/>
    <cellStyle name="Normal 13 10 3" xfId="15076"/>
    <cellStyle name="Normal 13 10 3 2" xfId="15077"/>
    <cellStyle name="Normal 13 10 4" xfId="15078"/>
    <cellStyle name="Normal 13 10 4 2" xfId="15079"/>
    <cellStyle name="Normal 13 10 5" xfId="15080"/>
    <cellStyle name="Normal 13 11" xfId="15081"/>
    <cellStyle name="Normal 13 11 2" xfId="15082"/>
    <cellStyle name="Normal 13 11 2 2" xfId="15083"/>
    <cellStyle name="Normal 13 11 3" xfId="15084"/>
    <cellStyle name="Normal 13 11 3 2" xfId="15085"/>
    <cellStyle name="Normal 13 11 4" xfId="15086"/>
    <cellStyle name="Normal 13 11 4 2" xfId="15087"/>
    <cellStyle name="Normal 13 11 5" xfId="15088"/>
    <cellStyle name="Normal 13 12" xfId="15089"/>
    <cellStyle name="Normal 13 12 2" xfId="15090"/>
    <cellStyle name="Normal 13 13" xfId="15091"/>
    <cellStyle name="Normal 13 13 2" xfId="15092"/>
    <cellStyle name="Normal 13 14" xfId="15093"/>
    <cellStyle name="Normal 13 14 2" xfId="15094"/>
    <cellStyle name="Normal 13 15" xfId="15095"/>
    <cellStyle name="Normal 13 15 2" xfId="15096"/>
    <cellStyle name="Normal 13 16" xfId="15097"/>
    <cellStyle name="Normal 13 16 2" xfId="15098"/>
    <cellStyle name="Normal 13 17" xfId="15099"/>
    <cellStyle name="Normal 13 17 2" xfId="15100"/>
    <cellStyle name="Normal 13 18" xfId="15101"/>
    <cellStyle name="Normal 13 18 2" xfId="15102"/>
    <cellStyle name="Normal 13 19" xfId="15103"/>
    <cellStyle name="Normal 13 19 2" xfId="15104"/>
    <cellStyle name="Normal 13 2" xfId="15105"/>
    <cellStyle name="Normal 13 2 10" xfId="15106"/>
    <cellStyle name="Normal 13 2 10 2" xfId="15107"/>
    <cellStyle name="Normal 13 2 11" xfId="15108"/>
    <cellStyle name="Normal 13 2 11 2" xfId="15109"/>
    <cellStyle name="Normal 13 2 12" xfId="15110"/>
    <cellStyle name="Normal 13 2 12 2" xfId="15111"/>
    <cellStyle name="Normal 13 2 13" xfId="15112"/>
    <cellStyle name="Normal 13 2 13 2" xfId="15113"/>
    <cellStyle name="Normal 13 2 14" xfId="15114"/>
    <cellStyle name="Normal 13 2 14 2" xfId="15115"/>
    <cellStyle name="Normal 13 2 15" xfId="15116"/>
    <cellStyle name="Normal 13 2 16" xfId="15117"/>
    <cellStyle name="Normal 13 2 17" xfId="15118"/>
    <cellStyle name="Normal 13 2 18" xfId="15119"/>
    <cellStyle name="Normal 13 2 2" xfId="15120"/>
    <cellStyle name="Normal 13 2 2 10" xfId="15121"/>
    <cellStyle name="Normal 13 2 2 10 2" xfId="15122"/>
    <cellStyle name="Normal 13 2 2 11" xfId="15123"/>
    <cellStyle name="Normal 13 2 2 12" xfId="15124"/>
    <cellStyle name="Normal 13 2 2 2" xfId="15125"/>
    <cellStyle name="Normal 13 2 2 2 10" xfId="15126"/>
    <cellStyle name="Normal 13 2 2 2 2" xfId="15127"/>
    <cellStyle name="Normal 13 2 2 2 2 2" xfId="15128"/>
    <cellStyle name="Normal 13 2 2 2 2 2 2" xfId="15129"/>
    <cellStyle name="Normal 13 2 2 2 2 2 2 2" xfId="15130"/>
    <cellStyle name="Normal 13 2 2 2 2 2 3" xfId="15131"/>
    <cellStyle name="Normal 13 2 2 2 2 2 3 2" xfId="15132"/>
    <cellStyle name="Normal 13 2 2 2 2 2 4" xfId="15133"/>
    <cellStyle name="Normal 13 2 2 2 2 2 4 2" xfId="15134"/>
    <cellStyle name="Normal 13 2 2 2 2 2 5" xfId="15135"/>
    <cellStyle name="Normal 13 2 2 2 2 3" xfId="15136"/>
    <cellStyle name="Normal 13 2 2 2 2 3 2" xfId="15137"/>
    <cellStyle name="Normal 13 2 2 2 2 3 2 2" xfId="15138"/>
    <cellStyle name="Normal 13 2 2 2 2 3 3" xfId="15139"/>
    <cellStyle name="Normal 13 2 2 2 2 3 3 2" xfId="15140"/>
    <cellStyle name="Normal 13 2 2 2 2 3 4" xfId="15141"/>
    <cellStyle name="Normal 13 2 2 2 2 3 4 2" xfId="15142"/>
    <cellStyle name="Normal 13 2 2 2 2 3 5" xfId="15143"/>
    <cellStyle name="Normal 13 2 2 2 2 4" xfId="15144"/>
    <cellStyle name="Normal 13 2 2 2 2 4 2" xfId="15145"/>
    <cellStyle name="Normal 13 2 2 2 2 5" xfId="15146"/>
    <cellStyle name="Normal 13 2 2 2 2 5 2" xfId="15147"/>
    <cellStyle name="Normal 13 2 2 2 2 6" xfId="15148"/>
    <cellStyle name="Normal 13 2 2 2 2 6 2" xfId="15149"/>
    <cellStyle name="Normal 13 2 2 2 2 7" xfId="15150"/>
    <cellStyle name="Normal 13 2 2 2 2 7 2" xfId="15151"/>
    <cellStyle name="Normal 13 2 2 2 2 8" xfId="15152"/>
    <cellStyle name="Normal 13 2 2 2 2 8 2" xfId="15153"/>
    <cellStyle name="Normal 13 2 2 2 2 9" xfId="15154"/>
    <cellStyle name="Normal 13 2 2 2 3" xfId="15155"/>
    <cellStyle name="Normal 13 2 2 2 3 2" xfId="15156"/>
    <cellStyle name="Normal 13 2 2 2 3 2 2" xfId="15157"/>
    <cellStyle name="Normal 13 2 2 2 3 3" xfId="15158"/>
    <cellStyle name="Normal 13 2 2 2 3 3 2" xfId="15159"/>
    <cellStyle name="Normal 13 2 2 2 3 4" xfId="15160"/>
    <cellStyle name="Normal 13 2 2 2 3 4 2" xfId="15161"/>
    <cellStyle name="Normal 13 2 2 2 3 5" xfId="15162"/>
    <cellStyle name="Normal 13 2 2 2 4" xfId="15163"/>
    <cellStyle name="Normal 13 2 2 2 4 2" xfId="15164"/>
    <cellStyle name="Normal 13 2 2 2 4 2 2" xfId="15165"/>
    <cellStyle name="Normal 13 2 2 2 4 3" xfId="15166"/>
    <cellStyle name="Normal 13 2 2 2 4 3 2" xfId="15167"/>
    <cellStyle name="Normal 13 2 2 2 4 4" xfId="15168"/>
    <cellStyle name="Normal 13 2 2 2 4 4 2" xfId="15169"/>
    <cellStyle name="Normal 13 2 2 2 4 5" xfId="15170"/>
    <cellStyle name="Normal 13 2 2 2 5" xfId="15171"/>
    <cellStyle name="Normal 13 2 2 2 5 2" xfId="15172"/>
    <cellStyle name="Normal 13 2 2 2 6" xfId="15173"/>
    <cellStyle name="Normal 13 2 2 2 6 2" xfId="15174"/>
    <cellStyle name="Normal 13 2 2 2 7" xfId="15175"/>
    <cellStyle name="Normal 13 2 2 2 7 2" xfId="15176"/>
    <cellStyle name="Normal 13 2 2 2 8" xfId="15177"/>
    <cellStyle name="Normal 13 2 2 2 8 2" xfId="15178"/>
    <cellStyle name="Normal 13 2 2 2 9" xfId="15179"/>
    <cellStyle name="Normal 13 2 2 2 9 2" xfId="15180"/>
    <cellStyle name="Normal 13 2 2 3" xfId="15181"/>
    <cellStyle name="Normal 13 2 2 3 2" xfId="15182"/>
    <cellStyle name="Normal 13 2 2 3 2 2" xfId="15183"/>
    <cellStyle name="Normal 13 2 2 3 2 2 2" xfId="15184"/>
    <cellStyle name="Normal 13 2 2 3 2 3" xfId="15185"/>
    <cellStyle name="Normal 13 2 2 3 2 3 2" xfId="15186"/>
    <cellStyle name="Normal 13 2 2 3 2 4" xfId="15187"/>
    <cellStyle name="Normal 13 2 2 3 2 4 2" xfId="15188"/>
    <cellStyle name="Normal 13 2 2 3 2 5" xfId="15189"/>
    <cellStyle name="Normal 13 2 2 3 3" xfId="15190"/>
    <cellStyle name="Normal 13 2 2 3 3 2" xfId="15191"/>
    <cellStyle name="Normal 13 2 2 3 3 2 2" xfId="15192"/>
    <cellStyle name="Normal 13 2 2 3 3 3" xfId="15193"/>
    <cellStyle name="Normal 13 2 2 3 3 3 2" xfId="15194"/>
    <cellStyle name="Normal 13 2 2 3 3 4" xfId="15195"/>
    <cellStyle name="Normal 13 2 2 3 3 4 2" xfId="15196"/>
    <cellStyle name="Normal 13 2 2 3 3 5" xfId="15197"/>
    <cellStyle name="Normal 13 2 2 3 4" xfId="15198"/>
    <cellStyle name="Normal 13 2 2 3 4 2" xfId="15199"/>
    <cellStyle name="Normal 13 2 2 3 5" xfId="15200"/>
    <cellStyle name="Normal 13 2 2 3 5 2" xfId="15201"/>
    <cellStyle name="Normal 13 2 2 3 6" xfId="15202"/>
    <cellStyle name="Normal 13 2 2 3 6 2" xfId="15203"/>
    <cellStyle name="Normal 13 2 2 3 7" xfId="15204"/>
    <cellStyle name="Normal 13 2 2 3 7 2" xfId="15205"/>
    <cellStyle name="Normal 13 2 2 3 8" xfId="15206"/>
    <cellStyle name="Normal 13 2 2 3 8 2" xfId="15207"/>
    <cellStyle name="Normal 13 2 2 3 9" xfId="15208"/>
    <cellStyle name="Normal 13 2 2 4" xfId="15209"/>
    <cellStyle name="Normal 13 2 2 4 2" xfId="15210"/>
    <cellStyle name="Normal 13 2 2 4 2 2" xfId="15211"/>
    <cellStyle name="Normal 13 2 2 4 3" xfId="15212"/>
    <cellStyle name="Normal 13 2 2 4 3 2" xfId="15213"/>
    <cellStyle name="Normal 13 2 2 4 4" xfId="15214"/>
    <cellStyle name="Normal 13 2 2 4 4 2" xfId="15215"/>
    <cellStyle name="Normal 13 2 2 4 5" xfId="15216"/>
    <cellStyle name="Normal 13 2 2 5" xfId="15217"/>
    <cellStyle name="Normal 13 2 2 5 2" xfId="15218"/>
    <cellStyle name="Normal 13 2 2 5 2 2" xfId="15219"/>
    <cellStyle name="Normal 13 2 2 5 3" xfId="15220"/>
    <cellStyle name="Normal 13 2 2 5 3 2" xfId="15221"/>
    <cellStyle name="Normal 13 2 2 5 4" xfId="15222"/>
    <cellStyle name="Normal 13 2 2 5 4 2" xfId="15223"/>
    <cellStyle name="Normal 13 2 2 5 5" xfId="15224"/>
    <cellStyle name="Normal 13 2 2 6" xfId="15225"/>
    <cellStyle name="Normal 13 2 2 6 2" xfId="15226"/>
    <cellStyle name="Normal 13 2 2 7" xfId="15227"/>
    <cellStyle name="Normal 13 2 2 7 2" xfId="15228"/>
    <cellStyle name="Normal 13 2 2 8" xfId="15229"/>
    <cellStyle name="Normal 13 2 2 8 2" xfId="15230"/>
    <cellStyle name="Normal 13 2 2 9" xfId="15231"/>
    <cellStyle name="Normal 13 2 2 9 2" xfId="15232"/>
    <cellStyle name="Normal 13 2 3" xfId="15233"/>
    <cellStyle name="Normal 13 2 3 10" xfId="15234"/>
    <cellStyle name="Normal 13 2 3 10 2" xfId="15235"/>
    <cellStyle name="Normal 13 2 3 11" xfId="15236"/>
    <cellStyle name="Normal 13 2 3 12" xfId="15237"/>
    <cellStyle name="Normal 13 2 3 2" xfId="15238"/>
    <cellStyle name="Normal 13 2 3 2 10" xfId="15239"/>
    <cellStyle name="Normal 13 2 3 2 2" xfId="15240"/>
    <cellStyle name="Normal 13 2 3 2 2 2" xfId="15241"/>
    <cellStyle name="Normal 13 2 3 2 2 2 2" xfId="15242"/>
    <cellStyle name="Normal 13 2 3 2 2 2 2 2" xfId="15243"/>
    <cellStyle name="Normal 13 2 3 2 2 2 3" xfId="15244"/>
    <cellStyle name="Normal 13 2 3 2 2 2 3 2" xfId="15245"/>
    <cellStyle name="Normal 13 2 3 2 2 2 4" xfId="15246"/>
    <cellStyle name="Normal 13 2 3 2 2 2 4 2" xfId="15247"/>
    <cellStyle name="Normal 13 2 3 2 2 2 5" xfId="15248"/>
    <cellStyle name="Normal 13 2 3 2 2 3" xfId="15249"/>
    <cellStyle name="Normal 13 2 3 2 2 3 2" xfId="15250"/>
    <cellStyle name="Normal 13 2 3 2 2 3 2 2" xfId="15251"/>
    <cellStyle name="Normal 13 2 3 2 2 3 3" xfId="15252"/>
    <cellStyle name="Normal 13 2 3 2 2 3 3 2" xfId="15253"/>
    <cellStyle name="Normal 13 2 3 2 2 3 4" xfId="15254"/>
    <cellStyle name="Normal 13 2 3 2 2 3 4 2" xfId="15255"/>
    <cellStyle name="Normal 13 2 3 2 2 3 5" xfId="15256"/>
    <cellStyle name="Normal 13 2 3 2 2 4" xfId="15257"/>
    <cellStyle name="Normal 13 2 3 2 2 4 2" xfId="15258"/>
    <cellStyle name="Normal 13 2 3 2 2 5" xfId="15259"/>
    <cellStyle name="Normal 13 2 3 2 2 5 2" xfId="15260"/>
    <cellStyle name="Normal 13 2 3 2 2 6" xfId="15261"/>
    <cellStyle name="Normal 13 2 3 2 2 6 2" xfId="15262"/>
    <cellStyle name="Normal 13 2 3 2 2 7" xfId="15263"/>
    <cellStyle name="Normal 13 2 3 2 2 7 2" xfId="15264"/>
    <cellStyle name="Normal 13 2 3 2 2 8" xfId="15265"/>
    <cellStyle name="Normal 13 2 3 2 2 8 2" xfId="15266"/>
    <cellStyle name="Normal 13 2 3 2 2 9" xfId="15267"/>
    <cellStyle name="Normal 13 2 3 2 3" xfId="15268"/>
    <cellStyle name="Normal 13 2 3 2 3 2" xfId="15269"/>
    <cellStyle name="Normal 13 2 3 2 3 2 2" xfId="15270"/>
    <cellStyle name="Normal 13 2 3 2 3 3" xfId="15271"/>
    <cellStyle name="Normal 13 2 3 2 3 3 2" xfId="15272"/>
    <cellStyle name="Normal 13 2 3 2 3 4" xfId="15273"/>
    <cellStyle name="Normal 13 2 3 2 3 4 2" xfId="15274"/>
    <cellStyle name="Normal 13 2 3 2 3 5" xfId="15275"/>
    <cellStyle name="Normal 13 2 3 2 4" xfId="15276"/>
    <cellStyle name="Normal 13 2 3 2 4 2" xfId="15277"/>
    <cellStyle name="Normal 13 2 3 2 4 2 2" xfId="15278"/>
    <cellStyle name="Normal 13 2 3 2 4 3" xfId="15279"/>
    <cellStyle name="Normal 13 2 3 2 4 3 2" xfId="15280"/>
    <cellStyle name="Normal 13 2 3 2 4 4" xfId="15281"/>
    <cellStyle name="Normal 13 2 3 2 4 4 2" xfId="15282"/>
    <cellStyle name="Normal 13 2 3 2 4 5" xfId="15283"/>
    <cellStyle name="Normal 13 2 3 2 5" xfId="15284"/>
    <cellStyle name="Normal 13 2 3 2 5 2" xfId="15285"/>
    <cellStyle name="Normal 13 2 3 2 6" xfId="15286"/>
    <cellStyle name="Normal 13 2 3 2 6 2" xfId="15287"/>
    <cellStyle name="Normal 13 2 3 2 7" xfId="15288"/>
    <cellStyle name="Normal 13 2 3 2 7 2" xfId="15289"/>
    <cellStyle name="Normal 13 2 3 2 8" xfId="15290"/>
    <cellStyle name="Normal 13 2 3 2 8 2" xfId="15291"/>
    <cellStyle name="Normal 13 2 3 2 9" xfId="15292"/>
    <cellStyle name="Normal 13 2 3 2 9 2" xfId="15293"/>
    <cellStyle name="Normal 13 2 3 3" xfId="15294"/>
    <cellStyle name="Normal 13 2 3 3 2" xfId="15295"/>
    <cellStyle name="Normal 13 2 3 3 2 2" xfId="15296"/>
    <cellStyle name="Normal 13 2 3 3 2 2 2" xfId="15297"/>
    <cellStyle name="Normal 13 2 3 3 2 3" xfId="15298"/>
    <cellStyle name="Normal 13 2 3 3 2 3 2" xfId="15299"/>
    <cellStyle name="Normal 13 2 3 3 2 4" xfId="15300"/>
    <cellStyle name="Normal 13 2 3 3 2 4 2" xfId="15301"/>
    <cellStyle name="Normal 13 2 3 3 2 5" xfId="15302"/>
    <cellStyle name="Normal 13 2 3 3 3" xfId="15303"/>
    <cellStyle name="Normal 13 2 3 3 3 2" xfId="15304"/>
    <cellStyle name="Normal 13 2 3 3 3 2 2" xfId="15305"/>
    <cellStyle name="Normal 13 2 3 3 3 3" xfId="15306"/>
    <cellStyle name="Normal 13 2 3 3 3 3 2" xfId="15307"/>
    <cellStyle name="Normal 13 2 3 3 3 4" xfId="15308"/>
    <cellStyle name="Normal 13 2 3 3 3 4 2" xfId="15309"/>
    <cellStyle name="Normal 13 2 3 3 3 5" xfId="15310"/>
    <cellStyle name="Normal 13 2 3 3 4" xfId="15311"/>
    <cellStyle name="Normal 13 2 3 3 4 2" xfId="15312"/>
    <cellStyle name="Normal 13 2 3 3 5" xfId="15313"/>
    <cellStyle name="Normal 13 2 3 3 5 2" xfId="15314"/>
    <cellStyle name="Normal 13 2 3 3 6" xfId="15315"/>
    <cellStyle name="Normal 13 2 3 3 6 2" xfId="15316"/>
    <cellStyle name="Normal 13 2 3 3 7" xfId="15317"/>
    <cellStyle name="Normal 13 2 3 3 7 2" xfId="15318"/>
    <cellStyle name="Normal 13 2 3 3 8" xfId="15319"/>
    <cellStyle name="Normal 13 2 3 3 8 2" xfId="15320"/>
    <cellStyle name="Normal 13 2 3 3 9" xfId="15321"/>
    <cellStyle name="Normal 13 2 3 4" xfId="15322"/>
    <cellStyle name="Normal 13 2 3 4 2" xfId="15323"/>
    <cellStyle name="Normal 13 2 3 4 2 2" xfId="15324"/>
    <cellStyle name="Normal 13 2 3 4 3" xfId="15325"/>
    <cellStyle name="Normal 13 2 3 4 3 2" xfId="15326"/>
    <cellStyle name="Normal 13 2 3 4 4" xfId="15327"/>
    <cellStyle name="Normal 13 2 3 4 4 2" xfId="15328"/>
    <cellStyle name="Normal 13 2 3 4 5" xfId="15329"/>
    <cellStyle name="Normal 13 2 3 5" xfId="15330"/>
    <cellStyle name="Normal 13 2 3 5 2" xfId="15331"/>
    <cellStyle name="Normal 13 2 3 5 2 2" xfId="15332"/>
    <cellStyle name="Normal 13 2 3 5 3" xfId="15333"/>
    <cellStyle name="Normal 13 2 3 5 3 2" xfId="15334"/>
    <cellStyle name="Normal 13 2 3 5 4" xfId="15335"/>
    <cellStyle name="Normal 13 2 3 5 4 2" xfId="15336"/>
    <cellStyle name="Normal 13 2 3 5 5" xfId="15337"/>
    <cellStyle name="Normal 13 2 3 6" xfId="15338"/>
    <cellStyle name="Normal 13 2 3 6 2" xfId="15339"/>
    <cellStyle name="Normal 13 2 3 7" xfId="15340"/>
    <cellStyle name="Normal 13 2 3 7 2" xfId="15341"/>
    <cellStyle name="Normal 13 2 3 8" xfId="15342"/>
    <cellStyle name="Normal 13 2 3 8 2" xfId="15343"/>
    <cellStyle name="Normal 13 2 3 9" xfId="15344"/>
    <cellStyle name="Normal 13 2 3 9 2" xfId="15345"/>
    <cellStyle name="Normal 13 2 4" xfId="15346"/>
    <cellStyle name="Normal 13 2 4 10" xfId="15347"/>
    <cellStyle name="Normal 13 2 4 10 2" xfId="15348"/>
    <cellStyle name="Normal 13 2 4 11" xfId="15349"/>
    <cellStyle name="Normal 13 2 4 12" xfId="15350"/>
    <cellStyle name="Normal 13 2 4 2" xfId="15351"/>
    <cellStyle name="Normal 13 2 4 2 10" xfId="15352"/>
    <cellStyle name="Normal 13 2 4 2 2" xfId="15353"/>
    <cellStyle name="Normal 13 2 4 2 2 2" xfId="15354"/>
    <cellStyle name="Normal 13 2 4 2 2 2 2" xfId="15355"/>
    <cellStyle name="Normal 13 2 4 2 2 2 2 2" xfId="15356"/>
    <cellStyle name="Normal 13 2 4 2 2 2 3" xfId="15357"/>
    <cellStyle name="Normal 13 2 4 2 2 2 3 2" xfId="15358"/>
    <cellStyle name="Normal 13 2 4 2 2 2 4" xfId="15359"/>
    <cellStyle name="Normal 13 2 4 2 2 2 4 2" xfId="15360"/>
    <cellStyle name="Normal 13 2 4 2 2 2 5" xfId="15361"/>
    <cellStyle name="Normal 13 2 4 2 2 3" xfId="15362"/>
    <cellStyle name="Normal 13 2 4 2 2 3 2" xfId="15363"/>
    <cellStyle name="Normal 13 2 4 2 2 3 2 2" xfId="15364"/>
    <cellStyle name="Normal 13 2 4 2 2 3 3" xfId="15365"/>
    <cellStyle name="Normal 13 2 4 2 2 3 3 2" xfId="15366"/>
    <cellStyle name="Normal 13 2 4 2 2 3 4" xfId="15367"/>
    <cellStyle name="Normal 13 2 4 2 2 3 4 2" xfId="15368"/>
    <cellStyle name="Normal 13 2 4 2 2 3 5" xfId="15369"/>
    <cellStyle name="Normal 13 2 4 2 2 4" xfId="15370"/>
    <cellStyle name="Normal 13 2 4 2 2 4 2" xfId="15371"/>
    <cellStyle name="Normal 13 2 4 2 2 5" xfId="15372"/>
    <cellStyle name="Normal 13 2 4 2 2 5 2" xfId="15373"/>
    <cellStyle name="Normal 13 2 4 2 2 6" xfId="15374"/>
    <cellStyle name="Normal 13 2 4 2 2 6 2" xfId="15375"/>
    <cellStyle name="Normal 13 2 4 2 2 7" xfId="15376"/>
    <cellStyle name="Normal 13 2 4 2 2 7 2" xfId="15377"/>
    <cellStyle name="Normal 13 2 4 2 2 8" xfId="15378"/>
    <cellStyle name="Normal 13 2 4 2 2 8 2" xfId="15379"/>
    <cellStyle name="Normal 13 2 4 2 2 9" xfId="15380"/>
    <cellStyle name="Normal 13 2 4 2 3" xfId="15381"/>
    <cellStyle name="Normal 13 2 4 2 3 2" xfId="15382"/>
    <cellStyle name="Normal 13 2 4 2 3 2 2" xfId="15383"/>
    <cellStyle name="Normal 13 2 4 2 3 3" xfId="15384"/>
    <cellStyle name="Normal 13 2 4 2 3 3 2" xfId="15385"/>
    <cellStyle name="Normal 13 2 4 2 3 4" xfId="15386"/>
    <cellStyle name="Normal 13 2 4 2 3 4 2" xfId="15387"/>
    <cellStyle name="Normal 13 2 4 2 3 5" xfId="15388"/>
    <cellStyle name="Normal 13 2 4 2 4" xfId="15389"/>
    <cellStyle name="Normal 13 2 4 2 4 2" xfId="15390"/>
    <cellStyle name="Normal 13 2 4 2 4 2 2" xfId="15391"/>
    <cellStyle name="Normal 13 2 4 2 4 3" xfId="15392"/>
    <cellStyle name="Normal 13 2 4 2 4 3 2" xfId="15393"/>
    <cellStyle name="Normal 13 2 4 2 4 4" xfId="15394"/>
    <cellStyle name="Normal 13 2 4 2 4 4 2" xfId="15395"/>
    <cellStyle name="Normal 13 2 4 2 4 5" xfId="15396"/>
    <cellStyle name="Normal 13 2 4 2 5" xfId="15397"/>
    <cellStyle name="Normal 13 2 4 2 5 2" xfId="15398"/>
    <cellStyle name="Normal 13 2 4 2 6" xfId="15399"/>
    <cellStyle name="Normal 13 2 4 2 6 2" xfId="15400"/>
    <cellStyle name="Normal 13 2 4 2 7" xfId="15401"/>
    <cellStyle name="Normal 13 2 4 2 7 2" xfId="15402"/>
    <cellStyle name="Normal 13 2 4 2 8" xfId="15403"/>
    <cellStyle name="Normal 13 2 4 2 8 2" xfId="15404"/>
    <cellStyle name="Normal 13 2 4 2 9" xfId="15405"/>
    <cellStyle name="Normal 13 2 4 2 9 2" xfId="15406"/>
    <cellStyle name="Normal 13 2 4 3" xfId="15407"/>
    <cellStyle name="Normal 13 2 4 3 2" xfId="15408"/>
    <cellStyle name="Normal 13 2 4 3 2 2" xfId="15409"/>
    <cellStyle name="Normal 13 2 4 3 2 2 2" xfId="15410"/>
    <cellStyle name="Normal 13 2 4 3 2 3" xfId="15411"/>
    <cellStyle name="Normal 13 2 4 3 2 3 2" xfId="15412"/>
    <cellStyle name="Normal 13 2 4 3 2 4" xfId="15413"/>
    <cellStyle name="Normal 13 2 4 3 2 4 2" xfId="15414"/>
    <cellStyle name="Normal 13 2 4 3 2 5" xfId="15415"/>
    <cellStyle name="Normal 13 2 4 3 3" xfId="15416"/>
    <cellStyle name="Normal 13 2 4 3 3 2" xfId="15417"/>
    <cellStyle name="Normal 13 2 4 3 3 2 2" xfId="15418"/>
    <cellStyle name="Normal 13 2 4 3 3 3" xfId="15419"/>
    <cellStyle name="Normal 13 2 4 3 3 3 2" xfId="15420"/>
    <cellStyle name="Normal 13 2 4 3 3 4" xfId="15421"/>
    <cellStyle name="Normal 13 2 4 3 3 4 2" xfId="15422"/>
    <cellStyle name="Normal 13 2 4 3 3 5" xfId="15423"/>
    <cellStyle name="Normal 13 2 4 3 4" xfId="15424"/>
    <cellStyle name="Normal 13 2 4 3 4 2" xfId="15425"/>
    <cellStyle name="Normal 13 2 4 3 5" xfId="15426"/>
    <cellStyle name="Normal 13 2 4 3 5 2" xfId="15427"/>
    <cellStyle name="Normal 13 2 4 3 6" xfId="15428"/>
    <cellStyle name="Normal 13 2 4 3 6 2" xfId="15429"/>
    <cellStyle name="Normal 13 2 4 3 7" xfId="15430"/>
    <cellStyle name="Normal 13 2 4 3 7 2" xfId="15431"/>
    <cellStyle name="Normal 13 2 4 3 8" xfId="15432"/>
    <cellStyle name="Normal 13 2 4 3 8 2" xfId="15433"/>
    <cellStyle name="Normal 13 2 4 3 9" xfId="15434"/>
    <cellStyle name="Normal 13 2 4 4" xfId="15435"/>
    <cellStyle name="Normal 13 2 4 4 2" xfId="15436"/>
    <cellStyle name="Normal 13 2 4 4 2 2" xfId="15437"/>
    <cellStyle name="Normal 13 2 4 4 3" xfId="15438"/>
    <cellStyle name="Normal 13 2 4 4 3 2" xfId="15439"/>
    <cellStyle name="Normal 13 2 4 4 4" xfId="15440"/>
    <cellStyle name="Normal 13 2 4 4 4 2" xfId="15441"/>
    <cellStyle name="Normal 13 2 4 4 5" xfId="15442"/>
    <cellStyle name="Normal 13 2 4 5" xfId="15443"/>
    <cellStyle name="Normal 13 2 4 5 2" xfId="15444"/>
    <cellStyle name="Normal 13 2 4 5 2 2" xfId="15445"/>
    <cellStyle name="Normal 13 2 4 5 3" xfId="15446"/>
    <cellStyle name="Normal 13 2 4 5 3 2" xfId="15447"/>
    <cellStyle name="Normal 13 2 4 5 4" xfId="15448"/>
    <cellStyle name="Normal 13 2 4 5 4 2" xfId="15449"/>
    <cellStyle name="Normal 13 2 4 5 5" xfId="15450"/>
    <cellStyle name="Normal 13 2 4 6" xfId="15451"/>
    <cellStyle name="Normal 13 2 4 6 2" xfId="15452"/>
    <cellStyle name="Normal 13 2 4 7" xfId="15453"/>
    <cellStyle name="Normal 13 2 4 7 2" xfId="15454"/>
    <cellStyle name="Normal 13 2 4 8" xfId="15455"/>
    <cellStyle name="Normal 13 2 4 8 2" xfId="15456"/>
    <cellStyle name="Normal 13 2 4 9" xfId="15457"/>
    <cellStyle name="Normal 13 2 4 9 2" xfId="15458"/>
    <cellStyle name="Normal 13 2 5" xfId="15459"/>
    <cellStyle name="Normal 13 2 5 10" xfId="15460"/>
    <cellStyle name="Normal 13 2 5 10 2" xfId="15461"/>
    <cellStyle name="Normal 13 2 5 11" xfId="15462"/>
    <cellStyle name="Normal 13 2 5 12" xfId="15463"/>
    <cellStyle name="Normal 13 2 5 2" xfId="15464"/>
    <cellStyle name="Normal 13 2 5 2 10" xfId="15465"/>
    <cellStyle name="Normal 13 2 5 2 11" xfId="15466"/>
    <cellStyle name="Normal 13 2 5 2 2" xfId="15467"/>
    <cellStyle name="Normal 13 2 5 2 2 2" xfId="15468"/>
    <cellStyle name="Normal 13 2 5 2 2 2 2" xfId="15469"/>
    <cellStyle name="Normal 13 2 5 2 2 2 2 2" xfId="15470"/>
    <cellStyle name="Normal 13 2 5 2 2 2 3" xfId="15471"/>
    <cellStyle name="Normal 13 2 5 2 2 2 3 2" xfId="15472"/>
    <cellStyle name="Normal 13 2 5 2 2 2 4" xfId="15473"/>
    <cellStyle name="Normal 13 2 5 2 2 2 4 2" xfId="15474"/>
    <cellStyle name="Normal 13 2 5 2 2 2 5" xfId="15475"/>
    <cellStyle name="Normal 13 2 5 2 2 3" xfId="15476"/>
    <cellStyle name="Normal 13 2 5 2 2 3 2" xfId="15477"/>
    <cellStyle name="Normal 13 2 5 2 2 3 2 2" xfId="15478"/>
    <cellStyle name="Normal 13 2 5 2 2 3 3" xfId="15479"/>
    <cellStyle name="Normal 13 2 5 2 2 3 3 2" xfId="15480"/>
    <cellStyle name="Normal 13 2 5 2 2 3 4" xfId="15481"/>
    <cellStyle name="Normal 13 2 5 2 2 3 4 2" xfId="15482"/>
    <cellStyle name="Normal 13 2 5 2 2 3 5" xfId="15483"/>
    <cellStyle name="Normal 13 2 5 2 2 4" xfId="15484"/>
    <cellStyle name="Normal 13 2 5 2 2 4 2" xfId="15485"/>
    <cellStyle name="Normal 13 2 5 2 2 5" xfId="15486"/>
    <cellStyle name="Normal 13 2 5 2 2 5 2" xfId="15487"/>
    <cellStyle name="Normal 13 2 5 2 2 6" xfId="15488"/>
    <cellStyle name="Normal 13 2 5 2 2 6 2" xfId="15489"/>
    <cellStyle name="Normal 13 2 5 2 2 7" xfId="15490"/>
    <cellStyle name="Normal 13 2 5 2 2 7 2" xfId="15491"/>
    <cellStyle name="Normal 13 2 5 2 2 8" xfId="15492"/>
    <cellStyle name="Normal 13 2 5 2 2 8 2" xfId="15493"/>
    <cellStyle name="Normal 13 2 5 2 2 9" xfId="15494"/>
    <cellStyle name="Normal 13 2 5 2 3" xfId="15495"/>
    <cellStyle name="Normal 13 2 5 2 3 2" xfId="15496"/>
    <cellStyle name="Normal 13 2 5 2 3 2 2" xfId="15497"/>
    <cellStyle name="Normal 13 2 5 2 3 3" xfId="15498"/>
    <cellStyle name="Normal 13 2 5 2 3 3 2" xfId="15499"/>
    <cellStyle name="Normal 13 2 5 2 3 4" xfId="15500"/>
    <cellStyle name="Normal 13 2 5 2 3 4 2" xfId="15501"/>
    <cellStyle name="Normal 13 2 5 2 3 5" xfId="15502"/>
    <cellStyle name="Normal 13 2 5 2 4" xfId="15503"/>
    <cellStyle name="Normal 13 2 5 2 4 2" xfId="15504"/>
    <cellStyle name="Normal 13 2 5 2 4 2 2" xfId="15505"/>
    <cellStyle name="Normal 13 2 5 2 4 3" xfId="15506"/>
    <cellStyle name="Normal 13 2 5 2 4 3 2" xfId="15507"/>
    <cellStyle name="Normal 13 2 5 2 4 4" xfId="15508"/>
    <cellStyle name="Normal 13 2 5 2 4 4 2" xfId="15509"/>
    <cellStyle name="Normal 13 2 5 2 4 5" xfId="15510"/>
    <cellStyle name="Normal 13 2 5 2 5" xfId="15511"/>
    <cellStyle name="Normal 13 2 5 2 5 2" xfId="15512"/>
    <cellStyle name="Normal 13 2 5 2 6" xfId="15513"/>
    <cellStyle name="Normal 13 2 5 2 6 2" xfId="15514"/>
    <cellStyle name="Normal 13 2 5 2 7" xfId="15515"/>
    <cellStyle name="Normal 13 2 5 2 7 2" xfId="15516"/>
    <cellStyle name="Normal 13 2 5 2 8" xfId="15517"/>
    <cellStyle name="Normal 13 2 5 2 8 2" xfId="15518"/>
    <cellStyle name="Normal 13 2 5 2 9" xfId="15519"/>
    <cellStyle name="Normal 13 2 5 2 9 2" xfId="15520"/>
    <cellStyle name="Normal 13 2 5 3" xfId="15521"/>
    <cellStyle name="Normal 13 2 5 3 10" xfId="15522"/>
    <cellStyle name="Normal 13 2 5 3 2" xfId="15523"/>
    <cellStyle name="Normal 13 2 5 3 2 2" xfId="15524"/>
    <cellStyle name="Normal 13 2 5 3 2 2 2" xfId="15525"/>
    <cellStyle name="Normal 13 2 5 3 2 3" xfId="15526"/>
    <cellStyle name="Normal 13 2 5 3 2 3 2" xfId="15527"/>
    <cellStyle name="Normal 13 2 5 3 2 4" xfId="15528"/>
    <cellStyle name="Normal 13 2 5 3 2 4 2" xfId="15529"/>
    <cellStyle name="Normal 13 2 5 3 2 5" xfId="15530"/>
    <cellStyle name="Normal 13 2 5 3 3" xfId="15531"/>
    <cellStyle name="Normal 13 2 5 3 3 2" xfId="15532"/>
    <cellStyle name="Normal 13 2 5 3 3 2 2" xfId="15533"/>
    <cellStyle name="Normal 13 2 5 3 3 3" xfId="15534"/>
    <cellStyle name="Normal 13 2 5 3 3 3 2" xfId="15535"/>
    <cellStyle name="Normal 13 2 5 3 3 4" xfId="15536"/>
    <cellStyle name="Normal 13 2 5 3 3 4 2" xfId="15537"/>
    <cellStyle name="Normal 13 2 5 3 3 5" xfId="15538"/>
    <cellStyle name="Normal 13 2 5 3 4" xfId="15539"/>
    <cellStyle name="Normal 13 2 5 3 4 2" xfId="15540"/>
    <cellStyle name="Normal 13 2 5 3 5" xfId="15541"/>
    <cellStyle name="Normal 13 2 5 3 5 2" xfId="15542"/>
    <cellStyle name="Normal 13 2 5 3 6" xfId="15543"/>
    <cellStyle name="Normal 13 2 5 3 6 2" xfId="15544"/>
    <cellStyle name="Normal 13 2 5 3 7" xfId="15545"/>
    <cellStyle name="Normal 13 2 5 3 7 2" xfId="15546"/>
    <cellStyle name="Normal 13 2 5 3 8" xfId="15547"/>
    <cellStyle name="Normal 13 2 5 3 8 2" xfId="15548"/>
    <cellStyle name="Normal 13 2 5 3 9" xfId="15549"/>
    <cellStyle name="Normal 13 2 5 4" xfId="15550"/>
    <cellStyle name="Normal 13 2 5 4 2" xfId="15551"/>
    <cellStyle name="Normal 13 2 5 4 2 2" xfId="15552"/>
    <cellStyle name="Normal 13 2 5 4 3" xfId="15553"/>
    <cellStyle name="Normal 13 2 5 4 3 2" xfId="15554"/>
    <cellStyle name="Normal 13 2 5 4 4" xfId="15555"/>
    <cellStyle name="Normal 13 2 5 4 4 2" xfId="15556"/>
    <cellStyle name="Normal 13 2 5 4 5" xfId="15557"/>
    <cellStyle name="Normal 13 2 5 5" xfId="15558"/>
    <cellStyle name="Normal 13 2 5 5 2" xfId="15559"/>
    <cellStyle name="Normal 13 2 5 5 2 2" xfId="15560"/>
    <cellStyle name="Normal 13 2 5 5 3" xfId="15561"/>
    <cellStyle name="Normal 13 2 5 5 3 2" xfId="15562"/>
    <cellStyle name="Normal 13 2 5 5 4" xfId="15563"/>
    <cellStyle name="Normal 13 2 5 5 4 2" xfId="15564"/>
    <cellStyle name="Normal 13 2 5 5 5" xfId="15565"/>
    <cellStyle name="Normal 13 2 5 6" xfId="15566"/>
    <cellStyle name="Normal 13 2 5 6 2" xfId="15567"/>
    <cellStyle name="Normal 13 2 5 7" xfId="15568"/>
    <cellStyle name="Normal 13 2 5 7 2" xfId="15569"/>
    <cellStyle name="Normal 13 2 5 8" xfId="15570"/>
    <cellStyle name="Normal 13 2 5 8 2" xfId="15571"/>
    <cellStyle name="Normal 13 2 5 9" xfId="15572"/>
    <cellStyle name="Normal 13 2 5 9 2" xfId="15573"/>
    <cellStyle name="Normal 13 2 6" xfId="15574"/>
    <cellStyle name="Normal 13 2 6 10" xfId="15575"/>
    <cellStyle name="Normal 13 2 6 2" xfId="15576"/>
    <cellStyle name="Normal 13 2 6 2 2" xfId="15577"/>
    <cellStyle name="Normal 13 2 6 2 2 2" xfId="15578"/>
    <cellStyle name="Normal 13 2 6 2 2 2 2" xfId="15579"/>
    <cellStyle name="Normal 13 2 6 2 2 3" xfId="15580"/>
    <cellStyle name="Normal 13 2 6 2 2 3 2" xfId="15581"/>
    <cellStyle name="Normal 13 2 6 2 2 4" xfId="15582"/>
    <cellStyle name="Normal 13 2 6 2 2 4 2" xfId="15583"/>
    <cellStyle name="Normal 13 2 6 2 2 5" xfId="15584"/>
    <cellStyle name="Normal 13 2 6 2 3" xfId="15585"/>
    <cellStyle name="Normal 13 2 6 2 3 2" xfId="15586"/>
    <cellStyle name="Normal 13 2 6 2 3 2 2" xfId="15587"/>
    <cellStyle name="Normal 13 2 6 2 3 3" xfId="15588"/>
    <cellStyle name="Normal 13 2 6 2 3 3 2" xfId="15589"/>
    <cellStyle name="Normal 13 2 6 2 3 4" xfId="15590"/>
    <cellStyle name="Normal 13 2 6 2 3 4 2" xfId="15591"/>
    <cellStyle name="Normal 13 2 6 2 3 5" xfId="15592"/>
    <cellStyle name="Normal 13 2 6 2 4" xfId="15593"/>
    <cellStyle name="Normal 13 2 6 2 4 2" xfId="15594"/>
    <cellStyle name="Normal 13 2 6 2 5" xfId="15595"/>
    <cellStyle name="Normal 13 2 6 2 5 2" xfId="15596"/>
    <cellStyle name="Normal 13 2 6 2 6" xfId="15597"/>
    <cellStyle name="Normal 13 2 6 2 6 2" xfId="15598"/>
    <cellStyle name="Normal 13 2 6 2 7" xfId="15599"/>
    <cellStyle name="Normal 13 2 6 2 7 2" xfId="15600"/>
    <cellStyle name="Normal 13 2 6 2 8" xfId="15601"/>
    <cellStyle name="Normal 13 2 6 2 8 2" xfId="15602"/>
    <cellStyle name="Normal 13 2 6 2 9" xfId="15603"/>
    <cellStyle name="Normal 13 2 6 3" xfId="15604"/>
    <cellStyle name="Normal 13 2 6 3 2" xfId="15605"/>
    <cellStyle name="Normal 13 2 6 3 2 2" xfId="15606"/>
    <cellStyle name="Normal 13 2 6 3 3" xfId="15607"/>
    <cellStyle name="Normal 13 2 6 3 3 2" xfId="15608"/>
    <cellStyle name="Normal 13 2 6 3 4" xfId="15609"/>
    <cellStyle name="Normal 13 2 6 3 4 2" xfId="15610"/>
    <cellStyle name="Normal 13 2 6 3 5" xfId="15611"/>
    <cellStyle name="Normal 13 2 6 4" xfId="15612"/>
    <cellStyle name="Normal 13 2 6 4 2" xfId="15613"/>
    <cellStyle name="Normal 13 2 6 4 2 2" xfId="15614"/>
    <cellStyle name="Normal 13 2 6 4 3" xfId="15615"/>
    <cellStyle name="Normal 13 2 6 4 3 2" xfId="15616"/>
    <cellStyle name="Normal 13 2 6 4 4" xfId="15617"/>
    <cellStyle name="Normal 13 2 6 4 4 2" xfId="15618"/>
    <cellStyle name="Normal 13 2 6 4 5" xfId="15619"/>
    <cellStyle name="Normal 13 2 6 5" xfId="15620"/>
    <cellStyle name="Normal 13 2 6 5 2" xfId="15621"/>
    <cellStyle name="Normal 13 2 6 6" xfId="15622"/>
    <cellStyle name="Normal 13 2 6 6 2" xfId="15623"/>
    <cellStyle name="Normal 13 2 6 7" xfId="15624"/>
    <cellStyle name="Normal 13 2 6 7 2" xfId="15625"/>
    <cellStyle name="Normal 13 2 6 8" xfId="15626"/>
    <cellStyle name="Normal 13 2 6 8 2" xfId="15627"/>
    <cellStyle name="Normal 13 2 6 9" xfId="15628"/>
    <cellStyle name="Normal 13 2 6 9 2" xfId="15629"/>
    <cellStyle name="Normal 13 2 7" xfId="15630"/>
    <cellStyle name="Normal 13 2 7 2" xfId="15631"/>
    <cellStyle name="Normal 13 2 7 2 2" xfId="15632"/>
    <cellStyle name="Normal 13 2 7 2 2 2" xfId="15633"/>
    <cellStyle name="Normal 13 2 7 2 3" xfId="15634"/>
    <cellStyle name="Normal 13 2 7 2 3 2" xfId="15635"/>
    <cellStyle name="Normal 13 2 7 2 4" xfId="15636"/>
    <cellStyle name="Normal 13 2 7 2 4 2" xfId="15637"/>
    <cellStyle name="Normal 13 2 7 2 5" xfId="15638"/>
    <cellStyle name="Normal 13 2 7 3" xfId="15639"/>
    <cellStyle name="Normal 13 2 7 3 2" xfId="15640"/>
    <cellStyle name="Normal 13 2 7 3 2 2" xfId="15641"/>
    <cellStyle name="Normal 13 2 7 3 3" xfId="15642"/>
    <cellStyle name="Normal 13 2 7 3 3 2" xfId="15643"/>
    <cellStyle name="Normal 13 2 7 3 4" xfId="15644"/>
    <cellStyle name="Normal 13 2 7 3 4 2" xfId="15645"/>
    <cellStyle name="Normal 13 2 7 3 5" xfId="15646"/>
    <cellStyle name="Normal 13 2 7 4" xfId="15647"/>
    <cellStyle name="Normal 13 2 7 4 2" xfId="15648"/>
    <cellStyle name="Normal 13 2 7 5" xfId="15649"/>
    <cellStyle name="Normal 13 2 7 5 2" xfId="15650"/>
    <cellStyle name="Normal 13 2 7 6" xfId="15651"/>
    <cellStyle name="Normal 13 2 7 6 2" xfId="15652"/>
    <cellStyle name="Normal 13 2 7 7" xfId="15653"/>
    <cellStyle name="Normal 13 2 7 7 2" xfId="15654"/>
    <cellStyle name="Normal 13 2 7 8" xfId="15655"/>
    <cellStyle name="Normal 13 2 7 8 2" xfId="15656"/>
    <cellStyle name="Normal 13 2 7 9" xfId="15657"/>
    <cellStyle name="Normal 13 2 8" xfId="15658"/>
    <cellStyle name="Normal 13 2 8 2" xfId="15659"/>
    <cellStyle name="Normal 13 2 8 2 2" xfId="15660"/>
    <cellStyle name="Normal 13 2 8 3" xfId="15661"/>
    <cellStyle name="Normal 13 2 8 3 2" xfId="15662"/>
    <cellStyle name="Normal 13 2 8 4" xfId="15663"/>
    <cellStyle name="Normal 13 2 8 4 2" xfId="15664"/>
    <cellStyle name="Normal 13 2 8 5" xfId="15665"/>
    <cellStyle name="Normal 13 2 9" xfId="15666"/>
    <cellStyle name="Normal 13 2 9 2" xfId="15667"/>
    <cellStyle name="Normal 13 2 9 2 2" xfId="15668"/>
    <cellStyle name="Normal 13 2 9 3" xfId="15669"/>
    <cellStyle name="Normal 13 2 9 3 2" xfId="15670"/>
    <cellStyle name="Normal 13 2 9 4" xfId="15671"/>
    <cellStyle name="Normal 13 2 9 4 2" xfId="15672"/>
    <cellStyle name="Normal 13 2 9 5" xfId="15673"/>
    <cellStyle name="Normal 13 20" xfId="15674"/>
    <cellStyle name="Normal 13 20 2" xfId="15675"/>
    <cellStyle name="Normal 13 21" xfId="15676"/>
    <cellStyle name="Normal 13 22" xfId="15677"/>
    <cellStyle name="Normal 13 22 2" xfId="15678"/>
    <cellStyle name="Normal 13 23" xfId="15679"/>
    <cellStyle name="Normal 13 24" xfId="15680"/>
    <cellStyle name="Normal 13 25" xfId="15681"/>
    <cellStyle name="Normal 13 3" xfId="15682"/>
    <cellStyle name="Normal 13 3 10" xfId="15683"/>
    <cellStyle name="Normal 13 3 10 2" xfId="15684"/>
    <cellStyle name="Normal 13 3 11" xfId="15685"/>
    <cellStyle name="Normal 13 3 11 2" xfId="15686"/>
    <cellStyle name="Normal 13 3 12" xfId="15687"/>
    <cellStyle name="Normal 13 3 12 2" xfId="15688"/>
    <cellStyle name="Normal 13 3 13" xfId="15689"/>
    <cellStyle name="Normal 13 3 13 2" xfId="15690"/>
    <cellStyle name="Normal 13 3 14" xfId="15691"/>
    <cellStyle name="Normal 13 3 14 2" xfId="15692"/>
    <cellStyle name="Normal 13 3 15" xfId="15693"/>
    <cellStyle name="Normal 13 3 16" xfId="15694"/>
    <cellStyle name="Normal 13 3 17" xfId="15695"/>
    <cellStyle name="Normal 13 3 18" xfId="15696"/>
    <cellStyle name="Normal 13 3 2" xfId="15697"/>
    <cellStyle name="Normal 13 3 2 10" xfId="15698"/>
    <cellStyle name="Normal 13 3 2 10 2" xfId="15699"/>
    <cellStyle name="Normal 13 3 2 11" xfId="15700"/>
    <cellStyle name="Normal 13 3 2 12" xfId="15701"/>
    <cellStyle name="Normal 13 3 2 2" xfId="15702"/>
    <cellStyle name="Normal 13 3 2 2 10" xfId="15703"/>
    <cellStyle name="Normal 13 3 2 2 2" xfId="15704"/>
    <cellStyle name="Normal 13 3 2 2 2 2" xfId="15705"/>
    <cellStyle name="Normal 13 3 2 2 2 2 2" xfId="15706"/>
    <cellStyle name="Normal 13 3 2 2 2 2 2 2" xfId="15707"/>
    <cellStyle name="Normal 13 3 2 2 2 2 3" xfId="15708"/>
    <cellStyle name="Normal 13 3 2 2 2 2 3 2" xfId="15709"/>
    <cellStyle name="Normal 13 3 2 2 2 2 4" xfId="15710"/>
    <cellStyle name="Normal 13 3 2 2 2 2 4 2" xfId="15711"/>
    <cellStyle name="Normal 13 3 2 2 2 2 5" xfId="15712"/>
    <cellStyle name="Normal 13 3 2 2 2 3" xfId="15713"/>
    <cellStyle name="Normal 13 3 2 2 2 3 2" xfId="15714"/>
    <cellStyle name="Normal 13 3 2 2 2 3 2 2" xfId="15715"/>
    <cellStyle name="Normal 13 3 2 2 2 3 3" xfId="15716"/>
    <cellStyle name="Normal 13 3 2 2 2 3 3 2" xfId="15717"/>
    <cellStyle name="Normal 13 3 2 2 2 3 4" xfId="15718"/>
    <cellStyle name="Normal 13 3 2 2 2 3 4 2" xfId="15719"/>
    <cellStyle name="Normal 13 3 2 2 2 3 5" xfId="15720"/>
    <cellStyle name="Normal 13 3 2 2 2 4" xfId="15721"/>
    <cellStyle name="Normal 13 3 2 2 2 4 2" xfId="15722"/>
    <cellStyle name="Normal 13 3 2 2 2 5" xfId="15723"/>
    <cellStyle name="Normal 13 3 2 2 2 5 2" xfId="15724"/>
    <cellStyle name="Normal 13 3 2 2 2 6" xfId="15725"/>
    <cellStyle name="Normal 13 3 2 2 2 6 2" xfId="15726"/>
    <cellStyle name="Normal 13 3 2 2 2 7" xfId="15727"/>
    <cellStyle name="Normal 13 3 2 2 2 7 2" xfId="15728"/>
    <cellStyle name="Normal 13 3 2 2 2 8" xfId="15729"/>
    <cellStyle name="Normal 13 3 2 2 2 8 2" xfId="15730"/>
    <cellStyle name="Normal 13 3 2 2 2 9" xfId="15731"/>
    <cellStyle name="Normal 13 3 2 2 3" xfId="15732"/>
    <cellStyle name="Normal 13 3 2 2 3 2" xfId="15733"/>
    <cellStyle name="Normal 13 3 2 2 3 2 2" xfId="15734"/>
    <cellStyle name="Normal 13 3 2 2 3 3" xfId="15735"/>
    <cellStyle name="Normal 13 3 2 2 3 3 2" xfId="15736"/>
    <cellStyle name="Normal 13 3 2 2 3 4" xfId="15737"/>
    <cellStyle name="Normal 13 3 2 2 3 4 2" xfId="15738"/>
    <cellStyle name="Normal 13 3 2 2 3 5" xfId="15739"/>
    <cellStyle name="Normal 13 3 2 2 4" xfId="15740"/>
    <cellStyle name="Normal 13 3 2 2 4 2" xfId="15741"/>
    <cellStyle name="Normal 13 3 2 2 4 2 2" xfId="15742"/>
    <cellStyle name="Normal 13 3 2 2 4 3" xfId="15743"/>
    <cellStyle name="Normal 13 3 2 2 4 3 2" xfId="15744"/>
    <cellStyle name="Normal 13 3 2 2 4 4" xfId="15745"/>
    <cellStyle name="Normal 13 3 2 2 4 4 2" xfId="15746"/>
    <cellStyle name="Normal 13 3 2 2 4 5" xfId="15747"/>
    <cellStyle name="Normal 13 3 2 2 5" xfId="15748"/>
    <cellStyle name="Normal 13 3 2 2 5 2" xfId="15749"/>
    <cellStyle name="Normal 13 3 2 2 6" xfId="15750"/>
    <cellStyle name="Normal 13 3 2 2 6 2" xfId="15751"/>
    <cellStyle name="Normal 13 3 2 2 7" xfId="15752"/>
    <cellStyle name="Normal 13 3 2 2 7 2" xfId="15753"/>
    <cellStyle name="Normal 13 3 2 2 8" xfId="15754"/>
    <cellStyle name="Normal 13 3 2 2 8 2" xfId="15755"/>
    <cellStyle name="Normal 13 3 2 2 9" xfId="15756"/>
    <cellStyle name="Normal 13 3 2 2 9 2" xfId="15757"/>
    <cellStyle name="Normal 13 3 2 3" xfId="15758"/>
    <cellStyle name="Normal 13 3 2 3 2" xfId="15759"/>
    <cellStyle name="Normal 13 3 2 3 2 2" xfId="15760"/>
    <cellStyle name="Normal 13 3 2 3 2 2 2" xfId="15761"/>
    <cellStyle name="Normal 13 3 2 3 2 3" xfId="15762"/>
    <cellStyle name="Normal 13 3 2 3 2 3 2" xfId="15763"/>
    <cellStyle name="Normal 13 3 2 3 2 4" xfId="15764"/>
    <cellStyle name="Normal 13 3 2 3 2 4 2" xfId="15765"/>
    <cellStyle name="Normal 13 3 2 3 2 5" xfId="15766"/>
    <cellStyle name="Normal 13 3 2 3 3" xfId="15767"/>
    <cellStyle name="Normal 13 3 2 3 3 2" xfId="15768"/>
    <cellStyle name="Normal 13 3 2 3 3 2 2" xfId="15769"/>
    <cellStyle name="Normal 13 3 2 3 3 3" xfId="15770"/>
    <cellStyle name="Normal 13 3 2 3 3 3 2" xfId="15771"/>
    <cellStyle name="Normal 13 3 2 3 3 4" xfId="15772"/>
    <cellStyle name="Normal 13 3 2 3 3 4 2" xfId="15773"/>
    <cellStyle name="Normal 13 3 2 3 3 5" xfId="15774"/>
    <cellStyle name="Normal 13 3 2 3 4" xfId="15775"/>
    <cellStyle name="Normal 13 3 2 3 4 2" xfId="15776"/>
    <cellStyle name="Normal 13 3 2 3 5" xfId="15777"/>
    <cellStyle name="Normal 13 3 2 3 5 2" xfId="15778"/>
    <cellStyle name="Normal 13 3 2 3 6" xfId="15779"/>
    <cellStyle name="Normal 13 3 2 3 6 2" xfId="15780"/>
    <cellStyle name="Normal 13 3 2 3 7" xfId="15781"/>
    <cellStyle name="Normal 13 3 2 3 7 2" xfId="15782"/>
    <cellStyle name="Normal 13 3 2 3 8" xfId="15783"/>
    <cellStyle name="Normal 13 3 2 3 8 2" xfId="15784"/>
    <cellStyle name="Normal 13 3 2 3 9" xfId="15785"/>
    <cellStyle name="Normal 13 3 2 4" xfId="15786"/>
    <cellStyle name="Normal 13 3 2 4 2" xfId="15787"/>
    <cellStyle name="Normal 13 3 2 4 2 2" xfId="15788"/>
    <cellStyle name="Normal 13 3 2 4 3" xfId="15789"/>
    <cellStyle name="Normal 13 3 2 4 3 2" xfId="15790"/>
    <cellStyle name="Normal 13 3 2 4 4" xfId="15791"/>
    <cellStyle name="Normal 13 3 2 4 4 2" xfId="15792"/>
    <cellStyle name="Normal 13 3 2 4 5" xfId="15793"/>
    <cellStyle name="Normal 13 3 2 5" xfId="15794"/>
    <cellStyle name="Normal 13 3 2 5 2" xfId="15795"/>
    <cellStyle name="Normal 13 3 2 5 2 2" xfId="15796"/>
    <cellStyle name="Normal 13 3 2 5 3" xfId="15797"/>
    <cellStyle name="Normal 13 3 2 5 3 2" xfId="15798"/>
    <cellStyle name="Normal 13 3 2 5 4" xfId="15799"/>
    <cellStyle name="Normal 13 3 2 5 4 2" xfId="15800"/>
    <cellStyle name="Normal 13 3 2 5 5" xfId="15801"/>
    <cellStyle name="Normal 13 3 2 6" xfId="15802"/>
    <cellStyle name="Normal 13 3 2 6 2" xfId="15803"/>
    <cellStyle name="Normal 13 3 2 7" xfId="15804"/>
    <cellStyle name="Normal 13 3 2 7 2" xfId="15805"/>
    <cellStyle name="Normal 13 3 2 8" xfId="15806"/>
    <cellStyle name="Normal 13 3 2 8 2" xfId="15807"/>
    <cellStyle name="Normal 13 3 2 9" xfId="15808"/>
    <cellStyle name="Normal 13 3 2 9 2" xfId="15809"/>
    <cellStyle name="Normal 13 3 3" xfId="15810"/>
    <cellStyle name="Normal 13 3 3 10" xfId="15811"/>
    <cellStyle name="Normal 13 3 3 10 2" xfId="15812"/>
    <cellStyle name="Normal 13 3 3 11" xfId="15813"/>
    <cellStyle name="Normal 13 3 3 2" xfId="15814"/>
    <cellStyle name="Normal 13 3 3 2 10" xfId="15815"/>
    <cellStyle name="Normal 13 3 3 2 2" xfId="15816"/>
    <cellStyle name="Normal 13 3 3 2 2 2" xfId="15817"/>
    <cellStyle name="Normal 13 3 3 2 2 2 2" xfId="15818"/>
    <cellStyle name="Normal 13 3 3 2 2 2 2 2" xfId="15819"/>
    <cellStyle name="Normal 13 3 3 2 2 2 3" xfId="15820"/>
    <cellStyle name="Normal 13 3 3 2 2 2 3 2" xfId="15821"/>
    <cellStyle name="Normal 13 3 3 2 2 2 4" xfId="15822"/>
    <cellStyle name="Normal 13 3 3 2 2 2 4 2" xfId="15823"/>
    <cellStyle name="Normal 13 3 3 2 2 2 5" xfId="15824"/>
    <cellStyle name="Normal 13 3 3 2 2 3" xfId="15825"/>
    <cellStyle name="Normal 13 3 3 2 2 3 2" xfId="15826"/>
    <cellStyle name="Normal 13 3 3 2 2 3 2 2" xfId="15827"/>
    <cellStyle name="Normal 13 3 3 2 2 3 3" xfId="15828"/>
    <cellStyle name="Normal 13 3 3 2 2 3 3 2" xfId="15829"/>
    <cellStyle name="Normal 13 3 3 2 2 3 4" xfId="15830"/>
    <cellStyle name="Normal 13 3 3 2 2 3 4 2" xfId="15831"/>
    <cellStyle name="Normal 13 3 3 2 2 3 5" xfId="15832"/>
    <cellStyle name="Normal 13 3 3 2 2 4" xfId="15833"/>
    <cellStyle name="Normal 13 3 3 2 2 4 2" xfId="15834"/>
    <cellStyle name="Normal 13 3 3 2 2 5" xfId="15835"/>
    <cellStyle name="Normal 13 3 3 2 2 5 2" xfId="15836"/>
    <cellStyle name="Normal 13 3 3 2 2 6" xfId="15837"/>
    <cellStyle name="Normal 13 3 3 2 2 6 2" xfId="15838"/>
    <cellStyle name="Normal 13 3 3 2 2 7" xfId="15839"/>
    <cellStyle name="Normal 13 3 3 2 2 7 2" xfId="15840"/>
    <cellStyle name="Normal 13 3 3 2 2 8" xfId="15841"/>
    <cellStyle name="Normal 13 3 3 2 2 8 2" xfId="15842"/>
    <cellStyle name="Normal 13 3 3 2 2 9" xfId="15843"/>
    <cellStyle name="Normal 13 3 3 2 3" xfId="15844"/>
    <cellStyle name="Normal 13 3 3 2 3 2" xfId="15845"/>
    <cellStyle name="Normal 13 3 3 2 3 2 2" xfId="15846"/>
    <cellStyle name="Normal 13 3 3 2 3 3" xfId="15847"/>
    <cellStyle name="Normal 13 3 3 2 3 3 2" xfId="15848"/>
    <cellStyle name="Normal 13 3 3 2 3 4" xfId="15849"/>
    <cellStyle name="Normal 13 3 3 2 3 4 2" xfId="15850"/>
    <cellStyle name="Normal 13 3 3 2 3 5" xfId="15851"/>
    <cellStyle name="Normal 13 3 3 2 4" xfId="15852"/>
    <cellStyle name="Normal 13 3 3 2 4 2" xfId="15853"/>
    <cellStyle name="Normal 13 3 3 2 4 2 2" xfId="15854"/>
    <cellStyle name="Normal 13 3 3 2 4 3" xfId="15855"/>
    <cellStyle name="Normal 13 3 3 2 4 3 2" xfId="15856"/>
    <cellStyle name="Normal 13 3 3 2 4 4" xfId="15857"/>
    <cellStyle name="Normal 13 3 3 2 4 4 2" xfId="15858"/>
    <cellStyle name="Normal 13 3 3 2 4 5" xfId="15859"/>
    <cellStyle name="Normal 13 3 3 2 5" xfId="15860"/>
    <cellStyle name="Normal 13 3 3 2 5 2" xfId="15861"/>
    <cellStyle name="Normal 13 3 3 2 6" xfId="15862"/>
    <cellStyle name="Normal 13 3 3 2 6 2" xfId="15863"/>
    <cellStyle name="Normal 13 3 3 2 7" xfId="15864"/>
    <cellStyle name="Normal 13 3 3 2 7 2" xfId="15865"/>
    <cellStyle name="Normal 13 3 3 2 8" xfId="15866"/>
    <cellStyle name="Normal 13 3 3 2 8 2" xfId="15867"/>
    <cellStyle name="Normal 13 3 3 2 9" xfId="15868"/>
    <cellStyle name="Normal 13 3 3 2 9 2" xfId="15869"/>
    <cellStyle name="Normal 13 3 3 3" xfId="15870"/>
    <cellStyle name="Normal 13 3 3 3 2" xfId="15871"/>
    <cellStyle name="Normal 13 3 3 3 2 2" xfId="15872"/>
    <cellStyle name="Normal 13 3 3 3 2 2 2" xfId="15873"/>
    <cellStyle name="Normal 13 3 3 3 2 3" xfId="15874"/>
    <cellStyle name="Normal 13 3 3 3 2 3 2" xfId="15875"/>
    <cellStyle name="Normal 13 3 3 3 2 4" xfId="15876"/>
    <cellStyle name="Normal 13 3 3 3 2 4 2" xfId="15877"/>
    <cellStyle name="Normal 13 3 3 3 2 5" xfId="15878"/>
    <cellStyle name="Normal 13 3 3 3 3" xfId="15879"/>
    <cellStyle name="Normal 13 3 3 3 3 2" xfId="15880"/>
    <cellStyle name="Normal 13 3 3 3 3 2 2" xfId="15881"/>
    <cellStyle name="Normal 13 3 3 3 3 3" xfId="15882"/>
    <cellStyle name="Normal 13 3 3 3 3 3 2" xfId="15883"/>
    <cellStyle name="Normal 13 3 3 3 3 4" xfId="15884"/>
    <cellStyle name="Normal 13 3 3 3 3 4 2" xfId="15885"/>
    <cellStyle name="Normal 13 3 3 3 3 5" xfId="15886"/>
    <cellStyle name="Normal 13 3 3 3 4" xfId="15887"/>
    <cellStyle name="Normal 13 3 3 3 4 2" xfId="15888"/>
    <cellStyle name="Normal 13 3 3 3 5" xfId="15889"/>
    <cellStyle name="Normal 13 3 3 3 5 2" xfId="15890"/>
    <cellStyle name="Normal 13 3 3 3 6" xfId="15891"/>
    <cellStyle name="Normal 13 3 3 3 6 2" xfId="15892"/>
    <cellStyle name="Normal 13 3 3 3 7" xfId="15893"/>
    <cellStyle name="Normal 13 3 3 3 7 2" xfId="15894"/>
    <cellStyle name="Normal 13 3 3 3 8" xfId="15895"/>
    <cellStyle name="Normal 13 3 3 3 8 2" xfId="15896"/>
    <cellStyle name="Normal 13 3 3 3 9" xfId="15897"/>
    <cellStyle name="Normal 13 3 3 4" xfId="15898"/>
    <cellStyle name="Normal 13 3 3 4 2" xfId="15899"/>
    <cellStyle name="Normal 13 3 3 4 2 2" xfId="15900"/>
    <cellStyle name="Normal 13 3 3 4 3" xfId="15901"/>
    <cellStyle name="Normal 13 3 3 4 3 2" xfId="15902"/>
    <cellStyle name="Normal 13 3 3 4 4" xfId="15903"/>
    <cellStyle name="Normal 13 3 3 4 4 2" xfId="15904"/>
    <cellStyle name="Normal 13 3 3 4 5" xfId="15905"/>
    <cellStyle name="Normal 13 3 3 5" xfId="15906"/>
    <cellStyle name="Normal 13 3 3 5 2" xfId="15907"/>
    <cellStyle name="Normal 13 3 3 5 2 2" xfId="15908"/>
    <cellStyle name="Normal 13 3 3 5 3" xfId="15909"/>
    <cellStyle name="Normal 13 3 3 5 3 2" xfId="15910"/>
    <cellStyle name="Normal 13 3 3 5 4" xfId="15911"/>
    <cellStyle name="Normal 13 3 3 5 4 2" xfId="15912"/>
    <cellStyle name="Normal 13 3 3 5 5" xfId="15913"/>
    <cellStyle name="Normal 13 3 3 6" xfId="15914"/>
    <cellStyle name="Normal 13 3 3 6 2" xfId="15915"/>
    <cellStyle name="Normal 13 3 3 7" xfId="15916"/>
    <cellStyle name="Normal 13 3 3 7 2" xfId="15917"/>
    <cellStyle name="Normal 13 3 3 8" xfId="15918"/>
    <cellStyle name="Normal 13 3 3 8 2" xfId="15919"/>
    <cellStyle name="Normal 13 3 3 9" xfId="15920"/>
    <cellStyle name="Normal 13 3 3 9 2" xfId="15921"/>
    <cellStyle name="Normal 13 3 4" xfId="15922"/>
    <cellStyle name="Normal 13 3 4 10" xfId="15923"/>
    <cellStyle name="Normal 13 3 4 10 2" xfId="15924"/>
    <cellStyle name="Normal 13 3 4 11" xfId="15925"/>
    <cellStyle name="Normal 13 3 4 2" xfId="15926"/>
    <cellStyle name="Normal 13 3 4 2 10" xfId="15927"/>
    <cellStyle name="Normal 13 3 4 2 2" xfId="15928"/>
    <cellStyle name="Normal 13 3 4 2 2 2" xfId="15929"/>
    <cellStyle name="Normal 13 3 4 2 2 2 2" xfId="15930"/>
    <cellStyle name="Normal 13 3 4 2 2 2 2 2" xfId="15931"/>
    <cellStyle name="Normal 13 3 4 2 2 2 3" xfId="15932"/>
    <cellStyle name="Normal 13 3 4 2 2 2 3 2" xfId="15933"/>
    <cellStyle name="Normal 13 3 4 2 2 2 4" xfId="15934"/>
    <cellStyle name="Normal 13 3 4 2 2 2 4 2" xfId="15935"/>
    <cellStyle name="Normal 13 3 4 2 2 2 5" xfId="15936"/>
    <cellStyle name="Normal 13 3 4 2 2 3" xfId="15937"/>
    <cellStyle name="Normal 13 3 4 2 2 3 2" xfId="15938"/>
    <cellStyle name="Normal 13 3 4 2 2 3 2 2" xfId="15939"/>
    <cellStyle name="Normal 13 3 4 2 2 3 3" xfId="15940"/>
    <cellStyle name="Normal 13 3 4 2 2 3 3 2" xfId="15941"/>
    <cellStyle name="Normal 13 3 4 2 2 3 4" xfId="15942"/>
    <cellStyle name="Normal 13 3 4 2 2 3 4 2" xfId="15943"/>
    <cellStyle name="Normal 13 3 4 2 2 3 5" xfId="15944"/>
    <cellStyle name="Normal 13 3 4 2 2 4" xfId="15945"/>
    <cellStyle name="Normal 13 3 4 2 2 4 2" xfId="15946"/>
    <cellStyle name="Normal 13 3 4 2 2 5" xfId="15947"/>
    <cellStyle name="Normal 13 3 4 2 2 5 2" xfId="15948"/>
    <cellStyle name="Normal 13 3 4 2 2 6" xfId="15949"/>
    <cellStyle name="Normal 13 3 4 2 2 6 2" xfId="15950"/>
    <cellStyle name="Normal 13 3 4 2 2 7" xfId="15951"/>
    <cellStyle name="Normal 13 3 4 2 2 7 2" xfId="15952"/>
    <cellStyle name="Normal 13 3 4 2 2 8" xfId="15953"/>
    <cellStyle name="Normal 13 3 4 2 2 8 2" xfId="15954"/>
    <cellStyle name="Normal 13 3 4 2 2 9" xfId="15955"/>
    <cellStyle name="Normal 13 3 4 2 3" xfId="15956"/>
    <cellStyle name="Normal 13 3 4 2 3 2" xfId="15957"/>
    <cellStyle name="Normal 13 3 4 2 3 2 2" xfId="15958"/>
    <cellStyle name="Normal 13 3 4 2 3 3" xfId="15959"/>
    <cellStyle name="Normal 13 3 4 2 3 3 2" xfId="15960"/>
    <cellStyle name="Normal 13 3 4 2 3 4" xfId="15961"/>
    <cellStyle name="Normal 13 3 4 2 3 4 2" xfId="15962"/>
    <cellStyle name="Normal 13 3 4 2 3 5" xfId="15963"/>
    <cellStyle name="Normal 13 3 4 2 4" xfId="15964"/>
    <cellStyle name="Normal 13 3 4 2 4 2" xfId="15965"/>
    <cellStyle name="Normal 13 3 4 2 4 2 2" xfId="15966"/>
    <cellStyle name="Normal 13 3 4 2 4 3" xfId="15967"/>
    <cellStyle name="Normal 13 3 4 2 4 3 2" xfId="15968"/>
    <cellStyle name="Normal 13 3 4 2 4 4" xfId="15969"/>
    <cellStyle name="Normal 13 3 4 2 4 4 2" xfId="15970"/>
    <cellStyle name="Normal 13 3 4 2 4 5" xfId="15971"/>
    <cellStyle name="Normal 13 3 4 2 5" xfId="15972"/>
    <cellStyle name="Normal 13 3 4 2 5 2" xfId="15973"/>
    <cellStyle name="Normal 13 3 4 2 6" xfId="15974"/>
    <cellStyle name="Normal 13 3 4 2 6 2" xfId="15975"/>
    <cellStyle name="Normal 13 3 4 2 7" xfId="15976"/>
    <cellStyle name="Normal 13 3 4 2 7 2" xfId="15977"/>
    <cellStyle name="Normal 13 3 4 2 8" xfId="15978"/>
    <cellStyle name="Normal 13 3 4 2 8 2" xfId="15979"/>
    <cellStyle name="Normal 13 3 4 2 9" xfId="15980"/>
    <cellStyle name="Normal 13 3 4 2 9 2" xfId="15981"/>
    <cellStyle name="Normal 13 3 4 3" xfId="15982"/>
    <cellStyle name="Normal 13 3 4 3 2" xfId="15983"/>
    <cellStyle name="Normal 13 3 4 3 2 2" xfId="15984"/>
    <cellStyle name="Normal 13 3 4 3 2 2 2" xfId="15985"/>
    <cellStyle name="Normal 13 3 4 3 2 3" xfId="15986"/>
    <cellStyle name="Normal 13 3 4 3 2 3 2" xfId="15987"/>
    <cellStyle name="Normal 13 3 4 3 2 4" xfId="15988"/>
    <cellStyle name="Normal 13 3 4 3 2 4 2" xfId="15989"/>
    <cellStyle name="Normal 13 3 4 3 2 5" xfId="15990"/>
    <cellStyle name="Normal 13 3 4 3 3" xfId="15991"/>
    <cellStyle name="Normal 13 3 4 3 3 2" xfId="15992"/>
    <cellStyle name="Normal 13 3 4 3 3 2 2" xfId="15993"/>
    <cellStyle name="Normal 13 3 4 3 3 3" xfId="15994"/>
    <cellStyle name="Normal 13 3 4 3 3 3 2" xfId="15995"/>
    <cellStyle name="Normal 13 3 4 3 3 4" xfId="15996"/>
    <cellStyle name="Normal 13 3 4 3 3 4 2" xfId="15997"/>
    <cellStyle name="Normal 13 3 4 3 3 5" xfId="15998"/>
    <cellStyle name="Normal 13 3 4 3 4" xfId="15999"/>
    <cellStyle name="Normal 13 3 4 3 4 2" xfId="16000"/>
    <cellStyle name="Normal 13 3 4 3 5" xfId="16001"/>
    <cellStyle name="Normal 13 3 4 3 5 2" xfId="16002"/>
    <cellStyle name="Normal 13 3 4 3 6" xfId="16003"/>
    <cellStyle name="Normal 13 3 4 3 6 2" xfId="16004"/>
    <cellStyle name="Normal 13 3 4 3 7" xfId="16005"/>
    <cellStyle name="Normal 13 3 4 3 7 2" xfId="16006"/>
    <cellStyle name="Normal 13 3 4 3 8" xfId="16007"/>
    <cellStyle name="Normal 13 3 4 3 8 2" xfId="16008"/>
    <cellStyle name="Normal 13 3 4 3 9" xfId="16009"/>
    <cellStyle name="Normal 13 3 4 4" xfId="16010"/>
    <cellStyle name="Normal 13 3 4 4 2" xfId="16011"/>
    <cellStyle name="Normal 13 3 4 4 2 2" xfId="16012"/>
    <cellStyle name="Normal 13 3 4 4 3" xfId="16013"/>
    <cellStyle name="Normal 13 3 4 4 3 2" xfId="16014"/>
    <cellStyle name="Normal 13 3 4 4 4" xfId="16015"/>
    <cellStyle name="Normal 13 3 4 4 4 2" xfId="16016"/>
    <cellStyle name="Normal 13 3 4 4 5" xfId="16017"/>
    <cellStyle name="Normal 13 3 4 5" xfId="16018"/>
    <cellStyle name="Normal 13 3 4 5 2" xfId="16019"/>
    <cellStyle name="Normal 13 3 4 5 2 2" xfId="16020"/>
    <cellStyle name="Normal 13 3 4 5 3" xfId="16021"/>
    <cellStyle name="Normal 13 3 4 5 3 2" xfId="16022"/>
    <cellStyle name="Normal 13 3 4 5 4" xfId="16023"/>
    <cellStyle name="Normal 13 3 4 5 4 2" xfId="16024"/>
    <cellStyle name="Normal 13 3 4 5 5" xfId="16025"/>
    <cellStyle name="Normal 13 3 4 6" xfId="16026"/>
    <cellStyle name="Normal 13 3 4 6 2" xfId="16027"/>
    <cellStyle name="Normal 13 3 4 7" xfId="16028"/>
    <cellStyle name="Normal 13 3 4 7 2" xfId="16029"/>
    <cellStyle name="Normal 13 3 4 8" xfId="16030"/>
    <cellStyle name="Normal 13 3 4 8 2" xfId="16031"/>
    <cellStyle name="Normal 13 3 4 9" xfId="16032"/>
    <cellStyle name="Normal 13 3 4 9 2" xfId="16033"/>
    <cellStyle name="Normal 13 3 5" xfId="16034"/>
    <cellStyle name="Normal 13 3 5 10" xfId="16035"/>
    <cellStyle name="Normal 13 3 5 10 2" xfId="16036"/>
    <cellStyle name="Normal 13 3 5 11" xfId="16037"/>
    <cellStyle name="Normal 13 3 5 2" xfId="16038"/>
    <cellStyle name="Normal 13 3 5 2 10" xfId="16039"/>
    <cellStyle name="Normal 13 3 5 2 2" xfId="16040"/>
    <cellStyle name="Normal 13 3 5 2 2 2" xfId="16041"/>
    <cellStyle name="Normal 13 3 5 2 2 2 2" xfId="16042"/>
    <cellStyle name="Normal 13 3 5 2 2 2 2 2" xfId="16043"/>
    <cellStyle name="Normal 13 3 5 2 2 2 3" xfId="16044"/>
    <cellStyle name="Normal 13 3 5 2 2 2 3 2" xfId="16045"/>
    <cellStyle name="Normal 13 3 5 2 2 2 4" xfId="16046"/>
    <cellStyle name="Normal 13 3 5 2 2 2 4 2" xfId="16047"/>
    <cellStyle name="Normal 13 3 5 2 2 2 5" xfId="16048"/>
    <cellStyle name="Normal 13 3 5 2 2 3" xfId="16049"/>
    <cellStyle name="Normal 13 3 5 2 2 3 2" xfId="16050"/>
    <cellStyle name="Normal 13 3 5 2 2 3 2 2" xfId="16051"/>
    <cellStyle name="Normal 13 3 5 2 2 3 3" xfId="16052"/>
    <cellStyle name="Normal 13 3 5 2 2 3 3 2" xfId="16053"/>
    <cellStyle name="Normal 13 3 5 2 2 3 4" xfId="16054"/>
    <cellStyle name="Normal 13 3 5 2 2 3 4 2" xfId="16055"/>
    <cellStyle name="Normal 13 3 5 2 2 3 5" xfId="16056"/>
    <cellStyle name="Normal 13 3 5 2 2 4" xfId="16057"/>
    <cellStyle name="Normal 13 3 5 2 2 4 2" xfId="16058"/>
    <cellStyle name="Normal 13 3 5 2 2 5" xfId="16059"/>
    <cellStyle name="Normal 13 3 5 2 2 5 2" xfId="16060"/>
    <cellStyle name="Normal 13 3 5 2 2 6" xfId="16061"/>
    <cellStyle name="Normal 13 3 5 2 2 6 2" xfId="16062"/>
    <cellStyle name="Normal 13 3 5 2 2 7" xfId="16063"/>
    <cellStyle name="Normal 13 3 5 2 2 7 2" xfId="16064"/>
    <cellStyle name="Normal 13 3 5 2 2 8" xfId="16065"/>
    <cellStyle name="Normal 13 3 5 2 2 8 2" xfId="16066"/>
    <cellStyle name="Normal 13 3 5 2 2 9" xfId="16067"/>
    <cellStyle name="Normal 13 3 5 2 3" xfId="16068"/>
    <cellStyle name="Normal 13 3 5 2 3 2" xfId="16069"/>
    <cellStyle name="Normal 13 3 5 2 3 2 2" xfId="16070"/>
    <cellStyle name="Normal 13 3 5 2 3 3" xfId="16071"/>
    <cellStyle name="Normal 13 3 5 2 3 3 2" xfId="16072"/>
    <cellStyle name="Normal 13 3 5 2 3 4" xfId="16073"/>
    <cellStyle name="Normal 13 3 5 2 3 4 2" xfId="16074"/>
    <cellStyle name="Normal 13 3 5 2 3 5" xfId="16075"/>
    <cellStyle name="Normal 13 3 5 2 4" xfId="16076"/>
    <cellStyle name="Normal 13 3 5 2 4 2" xfId="16077"/>
    <cellStyle name="Normal 13 3 5 2 4 2 2" xfId="16078"/>
    <cellStyle name="Normal 13 3 5 2 4 3" xfId="16079"/>
    <cellStyle name="Normal 13 3 5 2 4 3 2" xfId="16080"/>
    <cellStyle name="Normal 13 3 5 2 4 4" xfId="16081"/>
    <cellStyle name="Normal 13 3 5 2 4 4 2" xfId="16082"/>
    <cellStyle name="Normal 13 3 5 2 4 5" xfId="16083"/>
    <cellStyle name="Normal 13 3 5 2 5" xfId="16084"/>
    <cellStyle name="Normal 13 3 5 2 5 2" xfId="16085"/>
    <cellStyle name="Normal 13 3 5 2 6" xfId="16086"/>
    <cellStyle name="Normal 13 3 5 2 6 2" xfId="16087"/>
    <cellStyle name="Normal 13 3 5 2 7" xfId="16088"/>
    <cellStyle name="Normal 13 3 5 2 7 2" xfId="16089"/>
    <cellStyle name="Normal 13 3 5 2 8" xfId="16090"/>
    <cellStyle name="Normal 13 3 5 2 8 2" xfId="16091"/>
    <cellStyle name="Normal 13 3 5 2 9" xfId="16092"/>
    <cellStyle name="Normal 13 3 5 2 9 2" xfId="16093"/>
    <cellStyle name="Normal 13 3 5 3" xfId="16094"/>
    <cellStyle name="Normal 13 3 5 3 2" xfId="16095"/>
    <cellStyle name="Normal 13 3 5 3 2 2" xfId="16096"/>
    <cellStyle name="Normal 13 3 5 3 2 2 2" xfId="16097"/>
    <cellStyle name="Normal 13 3 5 3 2 3" xfId="16098"/>
    <cellStyle name="Normal 13 3 5 3 2 3 2" xfId="16099"/>
    <cellStyle name="Normal 13 3 5 3 2 4" xfId="16100"/>
    <cellStyle name="Normal 13 3 5 3 2 4 2" xfId="16101"/>
    <cellStyle name="Normal 13 3 5 3 2 5" xfId="16102"/>
    <cellStyle name="Normal 13 3 5 3 3" xfId="16103"/>
    <cellStyle name="Normal 13 3 5 3 3 2" xfId="16104"/>
    <cellStyle name="Normal 13 3 5 3 3 2 2" xfId="16105"/>
    <cellStyle name="Normal 13 3 5 3 3 3" xfId="16106"/>
    <cellStyle name="Normal 13 3 5 3 3 3 2" xfId="16107"/>
    <cellStyle name="Normal 13 3 5 3 3 4" xfId="16108"/>
    <cellStyle name="Normal 13 3 5 3 3 4 2" xfId="16109"/>
    <cellStyle name="Normal 13 3 5 3 3 5" xfId="16110"/>
    <cellStyle name="Normal 13 3 5 3 4" xfId="16111"/>
    <cellStyle name="Normal 13 3 5 3 4 2" xfId="16112"/>
    <cellStyle name="Normal 13 3 5 3 5" xfId="16113"/>
    <cellStyle name="Normal 13 3 5 3 5 2" xfId="16114"/>
    <cellStyle name="Normal 13 3 5 3 6" xfId="16115"/>
    <cellStyle name="Normal 13 3 5 3 6 2" xfId="16116"/>
    <cellStyle name="Normal 13 3 5 3 7" xfId="16117"/>
    <cellStyle name="Normal 13 3 5 3 7 2" xfId="16118"/>
    <cellStyle name="Normal 13 3 5 3 8" xfId="16119"/>
    <cellStyle name="Normal 13 3 5 3 8 2" xfId="16120"/>
    <cellStyle name="Normal 13 3 5 3 9" xfId="16121"/>
    <cellStyle name="Normal 13 3 5 4" xfId="16122"/>
    <cellStyle name="Normal 13 3 5 4 2" xfId="16123"/>
    <cellStyle name="Normal 13 3 5 4 2 2" xfId="16124"/>
    <cellStyle name="Normal 13 3 5 4 3" xfId="16125"/>
    <cellStyle name="Normal 13 3 5 4 3 2" xfId="16126"/>
    <cellStyle name="Normal 13 3 5 4 4" xfId="16127"/>
    <cellStyle name="Normal 13 3 5 4 4 2" xfId="16128"/>
    <cellStyle name="Normal 13 3 5 4 5" xfId="16129"/>
    <cellStyle name="Normal 13 3 5 5" xfId="16130"/>
    <cellStyle name="Normal 13 3 5 5 2" xfId="16131"/>
    <cellStyle name="Normal 13 3 5 5 2 2" xfId="16132"/>
    <cellStyle name="Normal 13 3 5 5 3" xfId="16133"/>
    <cellStyle name="Normal 13 3 5 5 3 2" xfId="16134"/>
    <cellStyle name="Normal 13 3 5 5 4" xfId="16135"/>
    <cellStyle name="Normal 13 3 5 5 4 2" xfId="16136"/>
    <cellStyle name="Normal 13 3 5 5 5" xfId="16137"/>
    <cellStyle name="Normal 13 3 5 6" xfId="16138"/>
    <cellStyle name="Normal 13 3 5 6 2" xfId="16139"/>
    <cellStyle name="Normal 13 3 5 7" xfId="16140"/>
    <cellStyle name="Normal 13 3 5 7 2" xfId="16141"/>
    <cellStyle name="Normal 13 3 5 8" xfId="16142"/>
    <cellStyle name="Normal 13 3 5 8 2" xfId="16143"/>
    <cellStyle name="Normal 13 3 5 9" xfId="16144"/>
    <cellStyle name="Normal 13 3 5 9 2" xfId="16145"/>
    <cellStyle name="Normal 13 3 6" xfId="16146"/>
    <cellStyle name="Normal 13 3 6 10" xfId="16147"/>
    <cellStyle name="Normal 13 3 6 2" xfId="16148"/>
    <cellStyle name="Normal 13 3 6 2 2" xfId="16149"/>
    <cellStyle name="Normal 13 3 6 2 2 2" xfId="16150"/>
    <cellStyle name="Normal 13 3 6 2 2 2 2" xfId="16151"/>
    <cellStyle name="Normal 13 3 6 2 2 3" xfId="16152"/>
    <cellStyle name="Normal 13 3 6 2 2 3 2" xfId="16153"/>
    <cellStyle name="Normal 13 3 6 2 2 4" xfId="16154"/>
    <cellStyle name="Normal 13 3 6 2 2 4 2" xfId="16155"/>
    <cellStyle name="Normal 13 3 6 2 2 5" xfId="16156"/>
    <cellStyle name="Normal 13 3 6 2 3" xfId="16157"/>
    <cellStyle name="Normal 13 3 6 2 3 2" xfId="16158"/>
    <cellStyle name="Normal 13 3 6 2 3 2 2" xfId="16159"/>
    <cellStyle name="Normal 13 3 6 2 3 3" xfId="16160"/>
    <cellStyle name="Normal 13 3 6 2 3 3 2" xfId="16161"/>
    <cellStyle name="Normal 13 3 6 2 3 4" xfId="16162"/>
    <cellStyle name="Normal 13 3 6 2 3 4 2" xfId="16163"/>
    <cellStyle name="Normal 13 3 6 2 3 5" xfId="16164"/>
    <cellStyle name="Normal 13 3 6 2 4" xfId="16165"/>
    <cellStyle name="Normal 13 3 6 2 4 2" xfId="16166"/>
    <cellStyle name="Normal 13 3 6 2 5" xfId="16167"/>
    <cellStyle name="Normal 13 3 6 2 5 2" xfId="16168"/>
    <cellStyle name="Normal 13 3 6 2 6" xfId="16169"/>
    <cellStyle name="Normal 13 3 6 2 6 2" xfId="16170"/>
    <cellStyle name="Normal 13 3 6 2 7" xfId="16171"/>
    <cellStyle name="Normal 13 3 6 2 7 2" xfId="16172"/>
    <cellStyle name="Normal 13 3 6 2 8" xfId="16173"/>
    <cellStyle name="Normal 13 3 6 2 8 2" xfId="16174"/>
    <cellStyle name="Normal 13 3 6 2 9" xfId="16175"/>
    <cellStyle name="Normal 13 3 6 3" xfId="16176"/>
    <cellStyle name="Normal 13 3 6 3 2" xfId="16177"/>
    <cellStyle name="Normal 13 3 6 3 2 2" xfId="16178"/>
    <cellStyle name="Normal 13 3 6 3 3" xfId="16179"/>
    <cellStyle name="Normal 13 3 6 3 3 2" xfId="16180"/>
    <cellStyle name="Normal 13 3 6 3 4" xfId="16181"/>
    <cellStyle name="Normal 13 3 6 3 4 2" xfId="16182"/>
    <cellStyle name="Normal 13 3 6 3 5" xfId="16183"/>
    <cellStyle name="Normal 13 3 6 4" xfId="16184"/>
    <cellStyle name="Normal 13 3 6 4 2" xfId="16185"/>
    <cellStyle name="Normal 13 3 6 4 2 2" xfId="16186"/>
    <cellStyle name="Normal 13 3 6 4 3" xfId="16187"/>
    <cellStyle name="Normal 13 3 6 4 3 2" xfId="16188"/>
    <cellStyle name="Normal 13 3 6 4 4" xfId="16189"/>
    <cellStyle name="Normal 13 3 6 4 4 2" xfId="16190"/>
    <cellStyle name="Normal 13 3 6 4 5" xfId="16191"/>
    <cellStyle name="Normal 13 3 6 5" xfId="16192"/>
    <cellStyle name="Normal 13 3 6 5 2" xfId="16193"/>
    <cellStyle name="Normal 13 3 6 6" xfId="16194"/>
    <cellStyle name="Normal 13 3 6 6 2" xfId="16195"/>
    <cellStyle name="Normal 13 3 6 7" xfId="16196"/>
    <cellStyle name="Normal 13 3 6 7 2" xfId="16197"/>
    <cellStyle name="Normal 13 3 6 8" xfId="16198"/>
    <cellStyle name="Normal 13 3 6 8 2" xfId="16199"/>
    <cellStyle name="Normal 13 3 6 9" xfId="16200"/>
    <cellStyle name="Normal 13 3 6 9 2" xfId="16201"/>
    <cellStyle name="Normal 13 3 7" xfId="16202"/>
    <cellStyle name="Normal 13 3 7 2" xfId="16203"/>
    <cellStyle name="Normal 13 3 7 2 2" xfId="16204"/>
    <cellStyle name="Normal 13 3 7 2 2 2" xfId="16205"/>
    <cellStyle name="Normal 13 3 7 2 3" xfId="16206"/>
    <cellStyle name="Normal 13 3 7 2 3 2" xfId="16207"/>
    <cellStyle name="Normal 13 3 7 2 4" xfId="16208"/>
    <cellStyle name="Normal 13 3 7 2 4 2" xfId="16209"/>
    <cellStyle name="Normal 13 3 7 2 5" xfId="16210"/>
    <cellStyle name="Normal 13 3 7 3" xfId="16211"/>
    <cellStyle name="Normal 13 3 7 3 2" xfId="16212"/>
    <cellStyle name="Normal 13 3 7 3 2 2" xfId="16213"/>
    <cellStyle name="Normal 13 3 7 3 3" xfId="16214"/>
    <cellStyle name="Normal 13 3 7 3 3 2" xfId="16215"/>
    <cellStyle name="Normal 13 3 7 3 4" xfId="16216"/>
    <cellStyle name="Normal 13 3 7 3 4 2" xfId="16217"/>
    <cellStyle name="Normal 13 3 7 3 5" xfId="16218"/>
    <cellStyle name="Normal 13 3 7 4" xfId="16219"/>
    <cellStyle name="Normal 13 3 7 4 2" xfId="16220"/>
    <cellStyle name="Normal 13 3 7 5" xfId="16221"/>
    <cellStyle name="Normal 13 3 7 5 2" xfId="16222"/>
    <cellStyle name="Normal 13 3 7 6" xfId="16223"/>
    <cellStyle name="Normal 13 3 7 6 2" xfId="16224"/>
    <cellStyle name="Normal 13 3 7 7" xfId="16225"/>
    <cellStyle name="Normal 13 3 7 7 2" xfId="16226"/>
    <cellStyle name="Normal 13 3 7 8" xfId="16227"/>
    <cellStyle name="Normal 13 3 7 8 2" xfId="16228"/>
    <cellStyle name="Normal 13 3 7 9" xfId="16229"/>
    <cellStyle name="Normal 13 3 8" xfId="16230"/>
    <cellStyle name="Normal 13 3 8 2" xfId="16231"/>
    <cellStyle name="Normal 13 3 8 2 2" xfId="16232"/>
    <cellStyle name="Normal 13 3 8 3" xfId="16233"/>
    <cellStyle name="Normal 13 3 8 3 2" xfId="16234"/>
    <cellStyle name="Normal 13 3 8 4" xfId="16235"/>
    <cellStyle name="Normal 13 3 8 4 2" xfId="16236"/>
    <cellStyle name="Normal 13 3 8 5" xfId="16237"/>
    <cellStyle name="Normal 13 3 9" xfId="16238"/>
    <cellStyle name="Normal 13 3 9 2" xfId="16239"/>
    <cellStyle name="Normal 13 3 9 2 2" xfId="16240"/>
    <cellStyle name="Normal 13 3 9 3" xfId="16241"/>
    <cellStyle name="Normal 13 3 9 3 2" xfId="16242"/>
    <cellStyle name="Normal 13 3 9 4" xfId="16243"/>
    <cellStyle name="Normal 13 3 9 4 2" xfId="16244"/>
    <cellStyle name="Normal 13 3 9 5" xfId="16245"/>
    <cellStyle name="Normal 13 4" xfId="16246"/>
    <cellStyle name="Normal 13 4 10" xfId="16247"/>
    <cellStyle name="Normal 13 4 10 2" xfId="16248"/>
    <cellStyle name="Normal 13 4 11" xfId="16249"/>
    <cellStyle name="Normal 13 4 12" xfId="16250"/>
    <cellStyle name="Normal 13 4 2" xfId="16251"/>
    <cellStyle name="Normal 13 4 2 10" xfId="16252"/>
    <cellStyle name="Normal 13 4 2 2" xfId="16253"/>
    <cellStyle name="Normal 13 4 2 2 2" xfId="16254"/>
    <cellStyle name="Normal 13 4 2 2 2 2" xfId="16255"/>
    <cellStyle name="Normal 13 4 2 2 2 2 2" xfId="16256"/>
    <cellStyle name="Normal 13 4 2 2 2 3" xfId="16257"/>
    <cellStyle name="Normal 13 4 2 2 2 3 2" xfId="16258"/>
    <cellStyle name="Normal 13 4 2 2 2 4" xfId="16259"/>
    <cellStyle name="Normal 13 4 2 2 2 4 2" xfId="16260"/>
    <cellStyle name="Normal 13 4 2 2 2 5" xfId="16261"/>
    <cellStyle name="Normal 13 4 2 2 3" xfId="16262"/>
    <cellStyle name="Normal 13 4 2 2 3 2" xfId="16263"/>
    <cellStyle name="Normal 13 4 2 2 3 2 2" xfId="16264"/>
    <cellStyle name="Normal 13 4 2 2 3 3" xfId="16265"/>
    <cellStyle name="Normal 13 4 2 2 3 3 2" xfId="16266"/>
    <cellStyle name="Normal 13 4 2 2 3 4" xfId="16267"/>
    <cellStyle name="Normal 13 4 2 2 3 4 2" xfId="16268"/>
    <cellStyle name="Normal 13 4 2 2 3 5" xfId="16269"/>
    <cellStyle name="Normal 13 4 2 2 4" xfId="16270"/>
    <cellStyle name="Normal 13 4 2 2 4 2" xfId="16271"/>
    <cellStyle name="Normal 13 4 2 2 5" xfId="16272"/>
    <cellStyle name="Normal 13 4 2 2 5 2" xfId="16273"/>
    <cellStyle name="Normal 13 4 2 2 6" xfId="16274"/>
    <cellStyle name="Normal 13 4 2 2 6 2" xfId="16275"/>
    <cellStyle name="Normal 13 4 2 2 7" xfId="16276"/>
    <cellStyle name="Normal 13 4 2 2 7 2" xfId="16277"/>
    <cellStyle name="Normal 13 4 2 2 8" xfId="16278"/>
    <cellStyle name="Normal 13 4 2 2 8 2" xfId="16279"/>
    <cellStyle name="Normal 13 4 2 2 9" xfId="16280"/>
    <cellStyle name="Normal 13 4 2 3" xfId="16281"/>
    <cellStyle name="Normal 13 4 2 3 2" xfId="16282"/>
    <cellStyle name="Normal 13 4 2 3 2 2" xfId="16283"/>
    <cellStyle name="Normal 13 4 2 3 3" xfId="16284"/>
    <cellStyle name="Normal 13 4 2 3 3 2" xfId="16285"/>
    <cellStyle name="Normal 13 4 2 3 4" xfId="16286"/>
    <cellStyle name="Normal 13 4 2 3 4 2" xfId="16287"/>
    <cellStyle name="Normal 13 4 2 3 5" xfId="16288"/>
    <cellStyle name="Normal 13 4 2 4" xfId="16289"/>
    <cellStyle name="Normal 13 4 2 4 2" xfId="16290"/>
    <cellStyle name="Normal 13 4 2 4 2 2" xfId="16291"/>
    <cellStyle name="Normal 13 4 2 4 3" xfId="16292"/>
    <cellStyle name="Normal 13 4 2 4 3 2" xfId="16293"/>
    <cellStyle name="Normal 13 4 2 4 4" xfId="16294"/>
    <cellStyle name="Normal 13 4 2 4 4 2" xfId="16295"/>
    <cellStyle name="Normal 13 4 2 4 5" xfId="16296"/>
    <cellStyle name="Normal 13 4 2 5" xfId="16297"/>
    <cellStyle name="Normal 13 4 2 5 2" xfId="16298"/>
    <cellStyle name="Normal 13 4 2 6" xfId="16299"/>
    <cellStyle name="Normal 13 4 2 6 2" xfId="16300"/>
    <cellStyle name="Normal 13 4 2 7" xfId="16301"/>
    <cellStyle name="Normal 13 4 2 7 2" xfId="16302"/>
    <cellStyle name="Normal 13 4 2 8" xfId="16303"/>
    <cellStyle name="Normal 13 4 2 8 2" xfId="16304"/>
    <cellStyle name="Normal 13 4 2 9" xfId="16305"/>
    <cellStyle name="Normal 13 4 2 9 2" xfId="16306"/>
    <cellStyle name="Normal 13 4 3" xfId="16307"/>
    <cellStyle name="Normal 13 4 3 2" xfId="16308"/>
    <cellStyle name="Normal 13 4 3 2 2" xfId="16309"/>
    <cellStyle name="Normal 13 4 3 2 2 2" xfId="16310"/>
    <cellStyle name="Normal 13 4 3 2 3" xfId="16311"/>
    <cellStyle name="Normal 13 4 3 2 3 2" xfId="16312"/>
    <cellStyle name="Normal 13 4 3 2 4" xfId="16313"/>
    <cellStyle name="Normal 13 4 3 2 4 2" xfId="16314"/>
    <cellStyle name="Normal 13 4 3 2 5" xfId="16315"/>
    <cellStyle name="Normal 13 4 3 3" xfId="16316"/>
    <cellStyle name="Normal 13 4 3 3 2" xfId="16317"/>
    <cellStyle name="Normal 13 4 3 3 2 2" xfId="16318"/>
    <cellStyle name="Normal 13 4 3 3 3" xfId="16319"/>
    <cellStyle name="Normal 13 4 3 3 3 2" xfId="16320"/>
    <cellStyle name="Normal 13 4 3 3 4" xfId="16321"/>
    <cellStyle name="Normal 13 4 3 3 4 2" xfId="16322"/>
    <cellStyle name="Normal 13 4 3 3 5" xfId="16323"/>
    <cellStyle name="Normal 13 4 3 4" xfId="16324"/>
    <cellStyle name="Normal 13 4 3 4 2" xfId="16325"/>
    <cellStyle name="Normal 13 4 3 5" xfId="16326"/>
    <cellStyle name="Normal 13 4 3 5 2" xfId="16327"/>
    <cellStyle name="Normal 13 4 3 6" xfId="16328"/>
    <cellStyle name="Normal 13 4 3 6 2" xfId="16329"/>
    <cellStyle name="Normal 13 4 3 7" xfId="16330"/>
    <cellStyle name="Normal 13 4 3 7 2" xfId="16331"/>
    <cellStyle name="Normal 13 4 3 8" xfId="16332"/>
    <cellStyle name="Normal 13 4 3 8 2" xfId="16333"/>
    <cellStyle name="Normal 13 4 3 9" xfId="16334"/>
    <cellStyle name="Normal 13 4 4" xfId="16335"/>
    <cellStyle name="Normal 13 4 4 2" xfId="16336"/>
    <cellStyle name="Normal 13 4 4 2 2" xfId="16337"/>
    <cellStyle name="Normal 13 4 4 3" xfId="16338"/>
    <cellStyle name="Normal 13 4 4 3 2" xfId="16339"/>
    <cellStyle name="Normal 13 4 4 4" xfId="16340"/>
    <cellStyle name="Normal 13 4 4 4 2" xfId="16341"/>
    <cellStyle name="Normal 13 4 4 5" xfId="16342"/>
    <cellStyle name="Normal 13 4 5" xfId="16343"/>
    <cellStyle name="Normal 13 4 5 2" xfId="16344"/>
    <cellStyle name="Normal 13 4 5 2 2" xfId="16345"/>
    <cellStyle name="Normal 13 4 5 3" xfId="16346"/>
    <cellStyle name="Normal 13 4 5 3 2" xfId="16347"/>
    <cellStyle name="Normal 13 4 5 4" xfId="16348"/>
    <cellStyle name="Normal 13 4 5 4 2" xfId="16349"/>
    <cellStyle name="Normal 13 4 5 5" xfId="16350"/>
    <cellStyle name="Normal 13 4 6" xfId="16351"/>
    <cellStyle name="Normal 13 4 6 2" xfId="16352"/>
    <cellStyle name="Normal 13 4 7" xfId="16353"/>
    <cellStyle name="Normal 13 4 7 2" xfId="16354"/>
    <cellStyle name="Normal 13 4 8" xfId="16355"/>
    <cellStyle name="Normal 13 4 8 2" xfId="16356"/>
    <cellStyle name="Normal 13 4 9" xfId="16357"/>
    <cellStyle name="Normal 13 4 9 2" xfId="16358"/>
    <cellStyle name="Normal 13 5" xfId="16359"/>
    <cellStyle name="Normal 13 5 10" xfId="16360"/>
    <cellStyle name="Normal 13 5 10 2" xfId="16361"/>
    <cellStyle name="Normal 13 5 11" xfId="16362"/>
    <cellStyle name="Normal 13 5 12" xfId="16363"/>
    <cellStyle name="Normal 13 5 2" xfId="16364"/>
    <cellStyle name="Normal 13 5 2 10" xfId="16365"/>
    <cellStyle name="Normal 13 5 2 2" xfId="16366"/>
    <cellStyle name="Normal 13 5 2 2 2" xfId="16367"/>
    <cellStyle name="Normal 13 5 2 2 2 2" xfId="16368"/>
    <cellStyle name="Normal 13 5 2 2 2 2 2" xfId="16369"/>
    <cellStyle name="Normal 13 5 2 2 2 3" xfId="16370"/>
    <cellStyle name="Normal 13 5 2 2 2 3 2" xfId="16371"/>
    <cellStyle name="Normal 13 5 2 2 2 4" xfId="16372"/>
    <cellStyle name="Normal 13 5 2 2 2 4 2" xfId="16373"/>
    <cellStyle name="Normal 13 5 2 2 2 5" xfId="16374"/>
    <cellStyle name="Normal 13 5 2 2 3" xfId="16375"/>
    <cellStyle name="Normal 13 5 2 2 3 2" xfId="16376"/>
    <cellStyle name="Normal 13 5 2 2 3 2 2" xfId="16377"/>
    <cellStyle name="Normal 13 5 2 2 3 3" xfId="16378"/>
    <cellStyle name="Normal 13 5 2 2 3 3 2" xfId="16379"/>
    <cellStyle name="Normal 13 5 2 2 3 4" xfId="16380"/>
    <cellStyle name="Normal 13 5 2 2 3 4 2" xfId="16381"/>
    <cellStyle name="Normal 13 5 2 2 3 5" xfId="16382"/>
    <cellStyle name="Normal 13 5 2 2 4" xfId="16383"/>
    <cellStyle name="Normal 13 5 2 2 4 2" xfId="16384"/>
    <cellStyle name="Normal 13 5 2 2 5" xfId="16385"/>
    <cellStyle name="Normal 13 5 2 2 5 2" xfId="16386"/>
    <cellStyle name="Normal 13 5 2 2 6" xfId="16387"/>
    <cellStyle name="Normal 13 5 2 2 6 2" xfId="16388"/>
    <cellStyle name="Normal 13 5 2 2 7" xfId="16389"/>
    <cellStyle name="Normal 13 5 2 2 7 2" xfId="16390"/>
    <cellStyle name="Normal 13 5 2 2 8" xfId="16391"/>
    <cellStyle name="Normal 13 5 2 2 8 2" xfId="16392"/>
    <cellStyle name="Normal 13 5 2 2 9" xfId="16393"/>
    <cellStyle name="Normal 13 5 2 3" xfId="16394"/>
    <cellStyle name="Normal 13 5 2 3 2" xfId="16395"/>
    <cellStyle name="Normal 13 5 2 3 2 2" xfId="16396"/>
    <cellStyle name="Normal 13 5 2 3 3" xfId="16397"/>
    <cellStyle name="Normal 13 5 2 3 3 2" xfId="16398"/>
    <cellStyle name="Normal 13 5 2 3 4" xfId="16399"/>
    <cellStyle name="Normal 13 5 2 3 4 2" xfId="16400"/>
    <cellStyle name="Normal 13 5 2 3 5" xfId="16401"/>
    <cellStyle name="Normal 13 5 2 4" xfId="16402"/>
    <cellStyle name="Normal 13 5 2 4 2" xfId="16403"/>
    <cellStyle name="Normal 13 5 2 4 2 2" xfId="16404"/>
    <cellStyle name="Normal 13 5 2 4 3" xfId="16405"/>
    <cellStyle name="Normal 13 5 2 4 3 2" xfId="16406"/>
    <cellStyle name="Normal 13 5 2 4 4" xfId="16407"/>
    <cellStyle name="Normal 13 5 2 4 4 2" xfId="16408"/>
    <cellStyle name="Normal 13 5 2 4 5" xfId="16409"/>
    <cellStyle name="Normal 13 5 2 5" xfId="16410"/>
    <cellStyle name="Normal 13 5 2 5 2" xfId="16411"/>
    <cellStyle name="Normal 13 5 2 6" xfId="16412"/>
    <cellStyle name="Normal 13 5 2 6 2" xfId="16413"/>
    <cellStyle name="Normal 13 5 2 7" xfId="16414"/>
    <cellStyle name="Normal 13 5 2 7 2" xfId="16415"/>
    <cellStyle name="Normal 13 5 2 8" xfId="16416"/>
    <cellStyle name="Normal 13 5 2 8 2" xfId="16417"/>
    <cellStyle name="Normal 13 5 2 9" xfId="16418"/>
    <cellStyle name="Normal 13 5 2 9 2" xfId="16419"/>
    <cellStyle name="Normal 13 5 3" xfId="16420"/>
    <cellStyle name="Normal 13 5 3 2" xfId="16421"/>
    <cellStyle name="Normal 13 5 3 2 2" xfId="16422"/>
    <cellStyle name="Normal 13 5 3 2 2 2" xfId="16423"/>
    <cellStyle name="Normal 13 5 3 2 3" xfId="16424"/>
    <cellStyle name="Normal 13 5 3 2 3 2" xfId="16425"/>
    <cellStyle name="Normal 13 5 3 2 4" xfId="16426"/>
    <cellStyle name="Normal 13 5 3 2 4 2" xfId="16427"/>
    <cellStyle name="Normal 13 5 3 2 5" xfId="16428"/>
    <cellStyle name="Normal 13 5 3 3" xfId="16429"/>
    <cellStyle name="Normal 13 5 3 3 2" xfId="16430"/>
    <cellStyle name="Normal 13 5 3 3 2 2" xfId="16431"/>
    <cellStyle name="Normal 13 5 3 3 3" xfId="16432"/>
    <cellStyle name="Normal 13 5 3 3 3 2" xfId="16433"/>
    <cellStyle name="Normal 13 5 3 3 4" xfId="16434"/>
    <cellStyle name="Normal 13 5 3 3 4 2" xfId="16435"/>
    <cellStyle name="Normal 13 5 3 3 5" xfId="16436"/>
    <cellStyle name="Normal 13 5 3 4" xfId="16437"/>
    <cellStyle name="Normal 13 5 3 4 2" xfId="16438"/>
    <cellStyle name="Normal 13 5 3 5" xfId="16439"/>
    <cellStyle name="Normal 13 5 3 5 2" xfId="16440"/>
    <cellStyle name="Normal 13 5 3 6" xfId="16441"/>
    <cellStyle name="Normal 13 5 3 6 2" xfId="16442"/>
    <cellStyle name="Normal 13 5 3 7" xfId="16443"/>
    <cellStyle name="Normal 13 5 3 7 2" xfId="16444"/>
    <cellStyle name="Normal 13 5 3 8" xfId="16445"/>
    <cellStyle name="Normal 13 5 3 8 2" xfId="16446"/>
    <cellStyle name="Normal 13 5 3 9" xfId="16447"/>
    <cellStyle name="Normal 13 5 4" xfId="16448"/>
    <cellStyle name="Normal 13 5 4 2" xfId="16449"/>
    <cellStyle name="Normal 13 5 4 2 2" xfId="16450"/>
    <cellStyle name="Normal 13 5 4 3" xfId="16451"/>
    <cellStyle name="Normal 13 5 4 3 2" xfId="16452"/>
    <cellStyle name="Normal 13 5 4 4" xfId="16453"/>
    <cellStyle name="Normal 13 5 4 4 2" xfId="16454"/>
    <cellStyle name="Normal 13 5 4 5" xfId="16455"/>
    <cellStyle name="Normal 13 5 5" xfId="16456"/>
    <cellStyle name="Normal 13 5 5 2" xfId="16457"/>
    <cellStyle name="Normal 13 5 5 2 2" xfId="16458"/>
    <cellStyle name="Normal 13 5 5 3" xfId="16459"/>
    <cellStyle name="Normal 13 5 5 3 2" xfId="16460"/>
    <cellStyle name="Normal 13 5 5 4" xfId="16461"/>
    <cellStyle name="Normal 13 5 5 4 2" xfId="16462"/>
    <cellStyle name="Normal 13 5 5 5" xfId="16463"/>
    <cellStyle name="Normal 13 5 6" xfId="16464"/>
    <cellStyle name="Normal 13 5 6 2" xfId="16465"/>
    <cellStyle name="Normal 13 5 7" xfId="16466"/>
    <cellStyle name="Normal 13 5 7 2" xfId="16467"/>
    <cellStyle name="Normal 13 5 8" xfId="16468"/>
    <cellStyle name="Normal 13 5 8 2" xfId="16469"/>
    <cellStyle name="Normal 13 5 9" xfId="16470"/>
    <cellStyle name="Normal 13 5 9 2" xfId="16471"/>
    <cellStyle name="Normal 13 6" xfId="16472"/>
    <cellStyle name="Normal 13 6 10" xfId="16473"/>
    <cellStyle name="Normal 13 6 10 2" xfId="16474"/>
    <cellStyle name="Normal 13 6 11" xfId="16475"/>
    <cellStyle name="Normal 13 6 12" xfId="16476"/>
    <cellStyle name="Normal 13 6 2" xfId="16477"/>
    <cellStyle name="Normal 13 6 2 10" xfId="16478"/>
    <cellStyle name="Normal 13 6 2 11" xfId="16479"/>
    <cellStyle name="Normal 13 6 2 2" xfId="16480"/>
    <cellStyle name="Normal 13 6 2 2 10" xfId="16481"/>
    <cellStyle name="Normal 13 6 2 2 2" xfId="16482"/>
    <cellStyle name="Normal 13 6 2 2 2 2" xfId="16483"/>
    <cellStyle name="Normal 13 6 2 2 2 2 2" xfId="16484"/>
    <cellStyle name="Normal 13 6 2 2 2 3" xfId="16485"/>
    <cellStyle name="Normal 13 6 2 2 2 3 2" xfId="16486"/>
    <cellStyle name="Normal 13 6 2 2 2 4" xfId="16487"/>
    <cellStyle name="Normal 13 6 2 2 2 4 2" xfId="16488"/>
    <cellStyle name="Normal 13 6 2 2 2 5" xfId="16489"/>
    <cellStyle name="Normal 13 6 2 2 3" xfId="16490"/>
    <cellStyle name="Normal 13 6 2 2 3 2" xfId="16491"/>
    <cellStyle name="Normal 13 6 2 2 3 2 2" xfId="16492"/>
    <cellStyle name="Normal 13 6 2 2 3 3" xfId="16493"/>
    <cellStyle name="Normal 13 6 2 2 3 3 2" xfId="16494"/>
    <cellStyle name="Normal 13 6 2 2 3 4" xfId="16495"/>
    <cellStyle name="Normal 13 6 2 2 3 4 2" xfId="16496"/>
    <cellStyle name="Normal 13 6 2 2 3 5" xfId="16497"/>
    <cellStyle name="Normal 13 6 2 2 4" xfId="16498"/>
    <cellStyle name="Normal 13 6 2 2 4 2" xfId="16499"/>
    <cellStyle name="Normal 13 6 2 2 5" xfId="16500"/>
    <cellStyle name="Normal 13 6 2 2 5 2" xfId="16501"/>
    <cellStyle name="Normal 13 6 2 2 6" xfId="16502"/>
    <cellStyle name="Normal 13 6 2 2 6 2" xfId="16503"/>
    <cellStyle name="Normal 13 6 2 2 7" xfId="16504"/>
    <cellStyle name="Normal 13 6 2 2 7 2" xfId="16505"/>
    <cellStyle name="Normal 13 6 2 2 8" xfId="16506"/>
    <cellStyle name="Normal 13 6 2 2 8 2" xfId="16507"/>
    <cellStyle name="Normal 13 6 2 2 9" xfId="16508"/>
    <cellStyle name="Normal 13 6 2 3" xfId="16509"/>
    <cellStyle name="Normal 13 6 2 3 2" xfId="16510"/>
    <cellStyle name="Normal 13 6 2 3 2 2" xfId="16511"/>
    <cellStyle name="Normal 13 6 2 3 3" xfId="16512"/>
    <cellStyle name="Normal 13 6 2 3 3 2" xfId="16513"/>
    <cellStyle name="Normal 13 6 2 3 4" xfId="16514"/>
    <cellStyle name="Normal 13 6 2 3 4 2" xfId="16515"/>
    <cellStyle name="Normal 13 6 2 3 5" xfId="16516"/>
    <cellStyle name="Normal 13 6 2 3 6" xfId="16517"/>
    <cellStyle name="Normal 13 6 2 4" xfId="16518"/>
    <cellStyle name="Normal 13 6 2 4 2" xfId="16519"/>
    <cellStyle name="Normal 13 6 2 4 2 2" xfId="16520"/>
    <cellStyle name="Normal 13 6 2 4 3" xfId="16521"/>
    <cellStyle name="Normal 13 6 2 4 3 2" xfId="16522"/>
    <cellStyle name="Normal 13 6 2 4 4" xfId="16523"/>
    <cellStyle name="Normal 13 6 2 4 4 2" xfId="16524"/>
    <cellStyle name="Normal 13 6 2 4 5" xfId="16525"/>
    <cellStyle name="Normal 13 6 2 5" xfId="16526"/>
    <cellStyle name="Normal 13 6 2 5 2" xfId="16527"/>
    <cellStyle name="Normal 13 6 2 6" xfId="16528"/>
    <cellStyle name="Normal 13 6 2 6 2" xfId="16529"/>
    <cellStyle name="Normal 13 6 2 7" xfId="16530"/>
    <cellStyle name="Normal 13 6 2 7 2" xfId="16531"/>
    <cellStyle name="Normal 13 6 2 8" xfId="16532"/>
    <cellStyle name="Normal 13 6 2 8 2" xfId="16533"/>
    <cellStyle name="Normal 13 6 2 9" xfId="16534"/>
    <cellStyle name="Normal 13 6 2 9 2" xfId="16535"/>
    <cellStyle name="Normal 13 6 3" xfId="16536"/>
    <cellStyle name="Normal 13 6 3 10" xfId="16537"/>
    <cellStyle name="Normal 13 6 3 2" xfId="16538"/>
    <cellStyle name="Normal 13 6 3 2 2" xfId="16539"/>
    <cellStyle name="Normal 13 6 3 2 2 2" xfId="16540"/>
    <cellStyle name="Normal 13 6 3 2 3" xfId="16541"/>
    <cellStyle name="Normal 13 6 3 2 3 2" xfId="16542"/>
    <cellStyle name="Normal 13 6 3 2 4" xfId="16543"/>
    <cellStyle name="Normal 13 6 3 2 4 2" xfId="16544"/>
    <cellStyle name="Normal 13 6 3 2 5" xfId="16545"/>
    <cellStyle name="Normal 13 6 3 3" xfId="16546"/>
    <cellStyle name="Normal 13 6 3 3 2" xfId="16547"/>
    <cellStyle name="Normal 13 6 3 3 2 2" xfId="16548"/>
    <cellStyle name="Normal 13 6 3 3 3" xfId="16549"/>
    <cellStyle name="Normal 13 6 3 3 3 2" xfId="16550"/>
    <cellStyle name="Normal 13 6 3 3 4" xfId="16551"/>
    <cellStyle name="Normal 13 6 3 3 4 2" xfId="16552"/>
    <cellStyle name="Normal 13 6 3 3 5" xfId="16553"/>
    <cellStyle name="Normal 13 6 3 4" xfId="16554"/>
    <cellStyle name="Normal 13 6 3 4 2" xfId="16555"/>
    <cellStyle name="Normal 13 6 3 5" xfId="16556"/>
    <cellStyle name="Normal 13 6 3 5 2" xfId="16557"/>
    <cellStyle name="Normal 13 6 3 6" xfId="16558"/>
    <cellStyle name="Normal 13 6 3 6 2" xfId="16559"/>
    <cellStyle name="Normal 13 6 3 7" xfId="16560"/>
    <cellStyle name="Normal 13 6 3 7 2" xfId="16561"/>
    <cellStyle name="Normal 13 6 3 8" xfId="16562"/>
    <cellStyle name="Normal 13 6 3 8 2" xfId="16563"/>
    <cellStyle name="Normal 13 6 3 9" xfId="16564"/>
    <cellStyle name="Normal 13 6 4" xfId="16565"/>
    <cellStyle name="Normal 13 6 4 2" xfId="16566"/>
    <cellStyle name="Normal 13 6 4 2 2" xfId="16567"/>
    <cellStyle name="Normal 13 6 4 3" xfId="16568"/>
    <cellStyle name="Normal 13 6 4 3 2" xfId="16569"/>
    <cellStyle name="Normal 13 6 4 4" xfId="16570"/>
    <cellStyle name="Normal 13 6 4 4 2" xfId="16571"/>
    <cellStyle name="Normal 13 6 4 5" xfId="16572"/>
    <cellStyle name="Normal 13 6 4 6" xfId="16573"/>
    <cellStyle name="Normal 13 6 5" xfId="16574"/>
    <cellStyle name="Normal 13 6 5 2" xfId="16575"/>
    <cellStyle name="Normal 13 6 5 2 2" xfId="16576"/>
    <cellStyle name="Normal 13 6 5 3" xfId="16577"/>
    <cellStyle name="Normal 13 6 5 3 2" xfId="16578"/>
    <cellStyle name="Normal 13 6 5 4" xfId="16579"/>
    <cellStyle name="Normal 13 6 5 4 2" xfId="16580"/>
    <cellStyle name="Normal 13 6 5 5" xfId="16581"/>
    <cellStyle name="Normal 13 6 6" xfId="16582"/>
    <cellStyle name="Normal 13 6 6 2" xfId="16583"/>
    <cellStyle name="Normal 13 6 7" xfId="16584"/>
    <cellStyle name="Normal 13 6 7 2" xfId="16585"/>
    <cellStyle name="Normal 13 6 8" xfId="16586"/>
    <cellStyle name="Normal 13 6 8 2" xfId="16587"/>
    <cellStyle name="Normal 13 6 9" xfId="16588"/>
    <cellStyle name="Normal 13 6 9 2" xfId="16589"/>
    <cellStyle name="Normal 13 7" xfId="16590"/>
    <cellStyle name="Normal 13 7 10" xfId="16591"/>
    <cellStyle name="Normal 13 7 10 2" xfId="16592"/>
    <cellStyle name="Normal 13 7 11" xfId="16593"/>
    <cellStyle name="Normal 13 7 12" xfId="16594"/>
    <cellStyle name="Normal 13 7 2" xfId="16595"/>
    <cellStyle name="Normal 13 7 2 10" xfId="16596"/>
    <cellStyle name="Normal 13 7 2 11" xfId="16597"/>
    <cellStyle name="Normal 13 7 2 2" xfId="16598"/>
    <cellStyle name="Normal 13 7 2 2 2" xfId="16599"/>
    <cellStyle name="Normal 13 7 2 2 2 2" xfId="16600"/>
    <cellStyle name="Normal 13 7 2 2 2 2 2" xfId="16601"/>
    <cellStyle name="Normal 13 7 2 2 2 3" xfId="16602"/>
    <cellStyle name="Normal 13 7 2 2 2 3 2" xfId="16603"/>
    <cellStyle name="Normal 13 7 2 2 2 4" xfId="16604"/>
    <cellStyle name="Normal 13 7 2 2 2 4 2" xfId="16605"/>
    <cellStyle name="Normal 13 7 2 2 2 5" xfId="16606"/>
    <cellStyle name="Normal 13 7 2 2 3" xfId="16607"/>
    <cellStyle name="Normal 13 7 2 2 3 2" xfId="16608"/>
    <cellStyle name="Normal 13 7 2 2 3 2 2" xfId="16609"/>
    <cellStyle name="Normal 13 7 2 2 3 3" xfId="16610"/>
    <cellStyle name="Normal 13 7 2 2 3 3 2" xfId="16611"/>
    <cellStyle name="Normal 13 7 2 2 3 4" xfId="16612"/>
    <cellStyle name="Normal 13 7 2 2 3 4 2" xfId="16613"/>
    <cellStyle name="Normal 13 7 2 2 3 5" xfId="16614"/>
    <cellStyle name="Normal 13 7 2 2 4" xfId="16615"/>
    <cellStyle name="Normal 13 7 2 2 4 2" xfId="16616"/>
    <cellStyle name="Normal 13 7 2 2 5" xfId="16617"/>
    <cellStyle name="Normal 13 7 2 2 5 2" xfId="16618"/>
    <cellStyle name="Normal 13 7 2 2 6" xfId="16619"/>
    <cellStyle name="Normal 13 7 2 2 6 2" xfId="16620"/>
    <cellStyle name="Normal 13 7 2 2 7" xfId="16621"/>
    <cellStyle name="Normal 13 7 2 2 7 2" xfId="16622"/>
    <cellStyle name="Normal 13 7 2 2 8" xfId="16623"/>
    <cellStyle name="Normal 13 7 2 2 8 2" xfId="16624"/>
    <cellStyle name="Normal 13 7 2 2 9" xfId="16625"/>
    <cellStyle name="Normal 13 7 2 3" xfId="16626"/>
    <cellStyle name="Normal 13 7 2 3 2" xfId="16627"/>
    <cellStyle name="Normal 13 7 2 3 2 2" xfId="16628"/>
    <cellStyle name="Normal 13 7 2 3 3" xfId="16629"/>
    <cellStyle name="Normal 13 7 2 3 3 2" xfId="16630"/>
    <cellStyle name="Normal 13 7 2 3 4" xfId="16631"/>
    <cellStyle name="Normal 13 7 2 3 4 2" xfId="16632"/>
    <cellStyle name="Normal 13 7 2 3 5" xfId="16633"/>
    <cellStyle name="Normal 13 7 2 4" xfId="16634"/>
    <cellStyle name="Normal 13 7 2 4 2" xfId="16635"/>
    <cellStyle name="Normal 13 7 2 4 2 2" xfId="16636"/>
    <cellStyle name="Normal 13 7 2 4 3" xfId="16637"/>
    <cellStyle name="Normal 13 7 2 4 3 2" xfId="16638"/>
    <cellStyle name="Normal 13 7 2 4 4" xfId="16639"/>
    <cellStyle name="Normal 13 7 2 4 4 2" xfId="16640"/>
    <cellStyle name="Normal 13 7 2 4 5" xfId="16641"/>
    <cellStyle name="Normal 13 7 2 5" xfId="16642"/>
    <cellStyle name="Normal 13 7 2 5 2" xfId="16643"/>
    <cellStyle name="Normal 13 7 2 6" xfId="16644"/>
    <cellStyle name="Normal 13 7 2 6 2" xfId="16645"/>
    <cellStyle name="Normal 13 7 2 7" xfId="16646"/>
    <cellStyle name="Normal 13 7 2 7 2" xfId="16647"/>
    <cellStyle name="Normal 13 7 2 8" xfId="16648"/>
    <cellStyle name="Normal 13 7 2 8 2" xfId="16649"/>
    <cellStyle name="Normal 13 7 2 9" xfId="16650"/>
    <cellStyle name="Normal 13 7 2 9 2" xfId="16651"/>
    <cellStyle name="Normal 13 7 3" xfId="16652"/>
    <cellStyle name="Normal 13 7 3 10" xfId="16653"/>
    <cellStyle name="Normal 13 7 3 2" xfId="16654"/>
    <cellStyle name="Normal 13 7 3 2 2" xfId="16655"/>
    <cellStyle name="Normal 13 7 3 2 2 2" xfId="16656"/>
    <cellStyle name="Normal 13 7 3 2 3" xfId="16657"/>
    <cellStyle name="Normal 13 7 3 2 3 2" xfId="16658"/>
    <cellStyle name="Normal 13 7 3 2 4" xfId="16659"/>
    <cellStyle name="Normal 13 7 3 2 4 2" xfId="16660"/>
    <cellStyle name="Normal 13 7 3 2 5" xfId="16661"/>
    <cellStyle name="Normal 13 7 3 3" xfId="16662"/>
    <cellStyle name="Normal 13 7 3 3 2" xfId="16663"/>
    <cellStyle name="Normal 13 7 3 3 2 2" xfId="16664"/>
    <cellStyle name="Normal 13 7 3 3 3" xfId="16665"/>
    <cellStyle name="Normal 13 7 3 3 3 2" xfId="16666"/>
    <cellStyle name="Normal 13 7 3 3 4" xfId="16667"/>
    <cellStyle name="Normal 13 7 3 3 4 2" xfId="16668"/>
    <cellStyle name="Normal 13 7 3 3 5" xfId="16669"/>
    <cellStyle name="Normal 13 7 3 4" xfId="16670"/>
    <cellStyle name="Normal 13 7 3 4 2" xfId="16671"/>
    <cellStyle name="Normal 13 7 3 5" xfId="16672"/>
    <cellStyle name="Normal 13 7 3 5 2" xfId="16673"/>
    <cellStyle name="Normal 13 7 3 6" xfId="16674"/>
    <cellStyle name="Normal 13 7 3 6 2" xfId="16675"/>
    <cellStyle name="Normal 13 7 3 7" xfId="16676"/>
    <cellStyle name="Normal 13 7 3 7 2" xfId="16677"/>
    <cellStyle name="Normal 13 7 3 8" xfId="16678"/>
    <cellStyle name="Normal 13 7 3 8 2" xfId="16679"/>
    <cellStyle name="Normal 13 7 3 9" xfId="16680"/>
    <cellStyle name="Normal 13 7 4" xfId="16681"/>
    <cellStyle name="Normal 13 7 4 2" xfId="16682"/>
    <cellStyle name="Normal 13 7 4 2 2" xfId="16683"/>
    <cellStyle name="Normal 13 7 4 3" xfId="16684"/>
    <cellStyle name="Normal 13 7 4 3 2" xfId="16685"/>
    <cellStyle name="Normal 13 7 4 4" xfId="16686"/>
    <cellStyle name="Normal 13 7 4 4 2" xfId="16687"/>
    <cellStyle name="Normal 13 7 4 5" xfId="16688"/>
    <cellStyle name="Normal 13 7 5" xfId="16689"/>
    <cellStyle name="Normal 13 7 5 2" xfId="16690"/>
    <cellStyle name="Normal 13 7 5 2 2" xfId="16691"/>
    <cellStyle name="Normal 13 7 5 3" xfId="16692"/>
    <cellStyle name="Normal 13 7 5 3 2" xfId="16693"/>
    <cellStyle name="Normal 13 7 5 4" xfId="16694"/>
    <cellStyle name="Normal 13 7 5 4 2" xfId="16695"/>
    <cellStyle name="Normal 13 7 5 5" xfId="16696"/>
    <cellStyle name="Normal 13 7 6" xfId="16697"/>
    <cellStyle name="Normal 13 7 6 2" xfId="16698"/>
    <cellStyle name="Normal 13 7 7" xfId="16699"/>
    <cellStyle name="Normal 13 7 7 2" xfId="16700"/>
    <cellStyle name="Normal 13 7 8" xfId="16701"/>
    <cellStyle name="Normal 13 7 8 2" xfId="16702"/>
    <cellStyle name="Normal 13 7 9" xfId="16703"/>
    <cellStyle name="Normal 13 7 9 2" xfId="16704"/>
    <cellStyle name="Normal 13 8" xfId="16705"/>
    <cellStyle name="Normal 13 8 10" xfId="16706"/>
    <cellStyle name="Normal 13 8 2" xfId="16707"/>
    <cellStyle name="Normal 13 8 2 2" xfId="16708"/>
    <cellStyle name="Normal 13 8 2 2 2" xfId="16709"/>
    <cellStyle name="Normal 13 8 2 2 2 2" xfId="16710"/>
    <cellStyle name="Normal 13 8 2 2 3" xfId="16711"/>
    <cellStyle name="Normal 13 8 2 2 3 2" xfId="16712"/>
    <cellStyle name="Normal 13 8 2 2 4" xfId="16713"/>
    <cellStyle name="Normal 13 8 2 2 4 2" xfId="16714"/>
    <cellStyle name="Normal 13 8 2 2 5" xfId="16715"/>
    <cellStyle name="Normal 13 8 2 3" xfId="16716"/>
    <cellStyle name="Normal 13 8 2 3 2" xfId="16717"/>
    <cellStyle name="Normal 13 8 2 3 2 2" xfId="16718"/>
    <cellStyle name="Normal 13 8 2 3 3" xfId="16719"/>
    <cellStyle name="Normal 13 8 2 3 3 2" xfId="16720"/>
    <cellStyle name="Normal 13 8 2 3 4" xfId="16721"/>
    <cellStyle name="Normal 13 8 2 3 4 2" xfId="16722"/>
    <cellStyle name="Normal 13 8 2 3 5" xfId="16723"/>
    <cellStyle name="Normal 13 8 2 4" xfId="16724"/>
    <cellStyle name="Normal 13 8 2 4 2" xfId="16725"/>
    <cellStyle name="Normal 13 8 2 5" xfId="16726"/>
    <cellStyle name="Normal 13 8 2 5 2" xfId="16727"/>
    <cellStyle name="Normal 13 8 2 6" xfId="16728"/>
    <cellStyle name="Normal 13 8 2 6 2" xfId="16729"/>
    <cellStyle name="Normal 13 8 2 7" xfId="16730"/>
    <cellStyle name="Normal 13 8 2 7 2" xfId="16731"/>
    <cellStyle name="Normal 13 8 2 8" xfId="16732"/>
    <cellStyle name="Normal 13 8 2 8 2" xfId="16733"/>
    <cellStyle name="Normal 13 8 2 9" xfId="16734"/>
    <cellStyle name="Normal 13 8 3" xfId="16735"/>
    <cellStyle name="Normal 13 8 3 2" xfId="16736"/>
    <cellStyle name="Normal 13 8 3 2 2" xfId="16737"/>
    <cellStyle name="Normal 13 8 3 3" xfId="16738"/>
    <cellStyle name="Normal 13 8 3 3 2" xfId="16739"/>
    <cellStyle name="Normal 13 8 3 4" xfId="16740"/>
    <cellStyle name="Normal 13 8 3 4 2" xfId="16741"/>
    <cellStyle name="Normal 13 8 3 5" xfId="16742"/>
    <cellStyle name="Normal 13 8 4" xfId="16743"/>
    <cellStyle name="Normal 13 8 4 2" xfId="16744"/>
    <cellStyle name="Normal 13 8 4 2 2" xfId="16745"/>
    <cellStyle name="Normal 13 8 4 3" xfId="16746"/>
    <cellStyle name="Normal 13 8 4 3 2" xfId="16747"/>
    <cellStyle name="Normal 13 8 4 4" xfId="16748"/>
    <cellStyle name="Normal 13 8 4 4 2" xfId="16749"/>
    <cellStyle name="Normal 13 8 4 5" xfId="16750"/>
    <cellStyle name="Normal 13 8 5" xfId="16751"/>
    <cellStyle name="Normal 13 8 5 2" xfId="16752"/>
    <cellStyle name="Normal 13 8 6" xfId="16753"/>
    <cellStyle name="Normal 13 8 6 2" xfId="16754"/>
    <cellStyle name="Normal 13 8 7" xfId="16755"/>
    <cellStyle name="Normal 13 8 7 2" xfId="16756"/>
    <cellStyle name="Normal 13 8 8" xfId="16757"/>
    <cellStyle name="Normal 13 8 8 2" xfId="16758"/>
    <cellStyle name="Normal 13 8 9" xfId="16759"/>
    <cellStyle name="Normal 13 8 9 2" xfId="16760"/>
    <cellStyle name="Normal 13 9" xfId="16761"/>
    <cellStyle name="Normal 13 9 2" xfId="16762"/>
    <cellStyle name="Normal 13 9 2 2" xfId="16763"/>
    <cellStyle name="Normal 13 9 2 2 2" xfId="16764"/>
    <cellStyle name="Normal 13 9 2 3" xfId="16765"/>
    <cellStyle name="Normal 13 9 2 3 2" xfId="16766"/>
    <cellStyle name="Normal 13 9 2 4" xfId="16767"/>
    <cellStyle name="Normal 13 9 2 4 2" xfId="16768"/>
    <cellStyle name="Normal 13 9 2 5" xfId="16769"/>
    <cellStyle name="Normal 13 9 3" xfId="16770"/>
    <cellStyle name="Normal 13 9 3 2" xfId="16771"/>
    <cellStyle name="Normal 13 9 3 2 2" xfId="16772"/>
    <cellStyle name="Normal 13 9 3 3" xfId="16773"/>
    <cellStyle name="Normal 13 9 3 3 2" xfId="16774"/>
    <cellStyle name="Normal 13 9 3 4" xfId="16775"/>
    <cellStyle name="Normal 13 9 3 4 2" xfId="16776"/>
    <cellStyle name="Normal 13 9 3 5" xfId="16777"/>
    <cellStyle name="Normal 13 9 4" xfId="16778"/>
    <cellStyle name="Normal 13 9 4 2" xfId="16779"/>
    <cellStyle name="Normal 13 9 5" xfId="16780"/>
    <cellStyle name="Normal 13 9 5 2" xfId="16781"/>
    <cellStyle name="Normal 13 9 6" xfId="16782"/>
    <cellStyle name="Normal 13 9 6 2" xfId="16783"/>
    <cellStyle name="Normal 13 9 7" xfId="16784"/>
    <cellStyle name="Normal 13 9 7 2" xfId="16785"/>
    <cellStyle name="Normal 13 9 8" xfId="16786"/>
    <cellStyle name="Normal 13 9 8 2" xfId="16787"/>
    <cellStyle name="Normal 13 9 9" xfId="16788"/>
    <cellStyle name="Normal 13_12.31.2009 Sev TBBS # 82 (version 2)" xfId="16789"/>
    <cellStyle name="Normal 130" xfId="16790"/>
    <cellStyle name="Normal 131" xfId="16791"/>
    <cellStyle name="Normal 132" xfId="16792"/>
    <cellStyle name="Normal 133" xfId="16793"/>
    <cellStyle name="Normal 134" xfId="16794"/>
    <cellStyle name="Normal 135" xfId="16795"/>
    <cellStyle name="Normal 135 2" xfId="32912"/>
    <cellStyle name="Normal 135 3" xfId="32913"/>
    <cellStyle name="Normal 136" xfId="16796"/>
    <cellStyle name="Normal 137" xfId="16797"/>
    <cellStyle name="Normal 138" xfId="16798"/>
    <cellStyle name="Normal 139" xfId="16799"/>
    <cellStyle name="Normal 14" xfId="16800"/>
    <cellStyle name="Normal 14 2" xfId="16801"/>
    <cellStyle name="Normal 14 2 2" xfId="16802"/>
    <cellStyle name="Normal 14 2 2 2" xfId="16803"/>
    <cellStyle name="Normal 14 2 3" xfId="16804"/>
    <cellStyle name="Normal 14 3" xfId="16805"/>
    <cellStyle name="Normal 14 3 2" xfId="16806"/>
    <cellStyle name="Normal 14 4" xfId="16807"/>
    <cellStyle name="Normal 14 5" xfId="16808"/>
    <cellStyle name="Normal 14 6" xfId="16809"/>
    <cellStyle name="Normal 14 6 2" xfId="16810"/>
    <cellStyle name="Normal 14 6 3" xfId="16811"/>
    <cellStyle name="Normal 14 7" xfId="32914"/>
    <cellStyle name="Normal 140" xfId="16812"/>
    <cellStyle name="Normal 141" xfId="16813"/>
    <cellStyle name="Normal 142" xfId="16814"/>
    <cellStyle name="Normal 143" xfId="16815"/>
    <cellStyle name="Normal 144" xfId="32906"/>
    <cellStyle name="Normal 15" xfId="16816"/>
    <cellStyle name="Normal 15 2" xfId="16817"/>
    <cellStyle name="Normal 15 2 2" xfId="16818"/>
    <cellStyle name="Normal 15 2 3" xfId="16819"/>
    <cellStyle name="Normal 15 3" xfId="16820"/>
    <cellStyle name="Normal 15 3 2" xfId="16821"/>
    <cellStyle name="Normal 15 4" xfId="16822"/>
    <cellStyle name="Normal 15 5" xfId="16823"/>
    <cellStyle name="Normal 15 6" xfId="16824"/>
    <cellStyle name="Normal 15 6 2" xfId="16825"/>
    <cellStyle name="Normal 15 6 3" xfId="16826"/>
    <cellStyle name="Normal 16" xfId="16827"/>
    <cellStyle name="Normal 16 2" xfId="16828"/>
    <cellStyle name="Normal 16 2 2" xfId="16829"/>
    <cellStyle name="Normal 16 2 3" xfId="16830"/>
    <cellStyle name="Normal 16 3" xfId="16831"/>
    <cellStyle name="Normal 16 3 2" xfId="16832"/>
    <cellStyle name="Normal 16 4" xfId="16833"/>
    <cellStyle name="Normal 16 5" xfId="16834"/>
    <cellStyle name="Normal 16 6" xfId="16835"/>
    <cellStyle name="Normal 16 6 2" xfId="16836"/>
    <cellStyle name="Normal 16 6 3" xfId="16837"/>
    <cellStyle name="Normal 17" xfId="16838"/>
    <cellStyle name="Normal 17 2" xfId="16839"/>
    <cellStyle name="Normal 17 2 2" xfId="16840"/>
    <cellStyle name="Normal 17 2 3" xfId="16841"/>
    <cellStyle name="Normal 17 3" xfId="16842"/>
    <cellStyle name="Normal 17 3 2" xfId="16843"/>
    <cellStyle name="Normal 17 3 3" xfId="16844"/>
    <cellStyle name="Normal 17 4" xfId="16845"/>
    <cellStyle name="Normal 17 5" xfId="16846"/>
    <cellStyle name="Normal 17 6" xfId="16847"/>
    <cellStyle name="Normal 17 6 2" xfId="16848"/>
    <cellStyle name="Normal 17 6 3" xfId="16849"/>
    <cellStyle name="Normal 18" xfId="16850"/>
    <cellStyle name="Normal 18 2" xfId="16851"/>
    <cellStyle name="Normal 18 2 2" xfId="16852"/>
    <cellStyle name="Normal 18 2 3" xfId="16853"/>
    <cellStyle name="Normal 18 3" xfId="16854"/>
    <cellStyle name="Normal 18 3 2" xfId="16855"/>
    <cellStyle name="Normal 18 4" xfId="16856"/>
    <cellStyle name="Normal 19" xfId="16857"/>
    <cellStyle name="Normal 19 2" xfId="16858"/>
    <cellStyle name="Normal 19 2 2" xfId="16859"/>
    <cellStyle name="Normal 19 2 3" xfId="16860"/>
    <cellStyle name="Normal 19 2 3 2" xfId="16861"/>
    <cellStyle name="Normal 19 2 3 3" xfId="16862"/>
    <cellStyle name="Normal 19 2 4" xfId="16863"/>
    <cellStyle name="Normal 19 2 5" xfId="16864"/>
    <cellStyle name="Normal 19 3" xfId="16865"/>
    <cellStyle name="Normal 19 3 2" xfId="16866"/>
    <cellStyle name="Normal 19 3 2 2" xfId="16867"/>
    <cellStyle name="Normal 19 3 2 3" xfId="16868"/>
    <cellStyle name="Normal 19 3 3" xfId="16869"/>
    <cellStyle name="Normal 19 3 4" xfId="16870"/>
    <cellStyle name="Normal 19 4" xfId="16871"/>
    <cellStyle name="Normal 19 4 2" xfId="16872"/>
    <cellStyle name="Normal 19 4 2 2" xfId="16873"/>
    <cellStyle name="Normal 19 4 3" xfId="16874"/>
    <cellStyle name="Normal 19 4 4" xfId="16875"/>
    <cellStyle name="Normal 19 5" xfId="16876"/>
    <cellStyle name="Normal 19 5 2" xfId="16877"/>
    <cellStyle name="Normal 19 5 2 2" xfId="16878"/>
    <cellStyle name="Normal 19 5 3" xfId="16879"/>
    <cellStyle name="Normal 19 6" xfId="16880"/>
    <cellStyle name="Normal 19 6 2" xfId="16881"/>
    <cellStyle name="Normal 19 7" xfId="16882"/>
    <cellStyle name="Normal 19 8" xfId="16883"/>
    <cellStyle name="Normal 2" xfId="45"/>
    <cellStyle name="Normal 2 10" xfId="66"/>
    <cellStyle name="Normal 2 10 2" xfId="16884"/>
    <cellStyle name="Normal 2 10 2 2" xfId="16885"/>
    <cellStyle name="Normal 2 10 2 3" xfId="16886"/>
    <cellStyle name="Normal 2 10 3" xfId="16887"/>
    <cellStyle name="Normal 2 10 4" xfId="16888"/>
    <cellStyle name="Normal 2 11" xfId="16889"/>
    <cellStyle name="Normal 2 11 2" xfId="16890"/>
    <cellStyle name="Normal 2 11 3" xfId="16891"/>
    <cellStyle name="Normal 2 12" xfId="16892"/>
    <cellStyle name="Normal 2 12 2" xfId="16893"/>
    <cellStyle name="Normal 2 12 3" xfId="16894"/>
    <cellStyle name="Normal 2 13" xfId="16895"/>
    <cellStyle name="Normal 2 13 2" xfId="16896"/>
    <cellStyle name="Normal 2 13 3" xfId="16897"/>
    <cellStyle name="Normal 2 14" xfId="16898"/>
    <cellStyle name="Normal 2 14 2" xfId="16899"/>
    <cellStyle name="Normal 2 14 3" xfId="16900"/>
    <cellStyle name="Normal 2 15" xfId="16901"/>
    <cellStyle name="Normal 2 15 2" xfId="16902"/>
    <cellStyle name="Normal 2 15 3" xfId="16903"/>
    <cellStyle name="Normal 2 16" xfId="16904"/>
    <cellStyle name="Normal 2 16 2" xfId="16905"/>
    <cellStyle name="Normal 2 16 3" xfId="16906"/>
    <cellStyle name="Normal 2 17" xfId="16907"/>
    <cellStyle name="Normal 2 17 2" xfId="16908"/>
    <cellStyle name="Normal 2 18" xfId="16909"/>
    <cellStyle name="Normal 2 18 2" xfId="16910"/>
    <cellStyle name="Normal 2 19" xfId="16911"/>
    <cellStyle name="Normal 2 19 2" xfId="16912"/>
    <cellStyle name="Normal 2 2" xfId="97"/>
    <cellStyle name="Normal 2 2 10" xfId="16913"/>
    <cellStyle name="Normal 2 2 10 2" xfId="16914"/>
    <cellStyle name="Normal 2 2 10 2 2" xfId="16915"/>
    <cellStyle name="Normal 2 2 10 2 3" xfId="16916"/>
    <cellStyle name="Normal 2 2 10 3" xfId="16917"/>
    <cellStyle name="Normal 2 2 10 4" xfId="16918"/>
    <cellStyle name="Normal 2 2 11" xfId="16919"/>
    <cellStyle name="Normal 2 2 11 2" xfId="16920"/>
    <cellStyle name="Normal 2 2 11 2 2" xfId="16921"/>
    <cellStyle name="Normal 2 2 11 2 3" xfId="16922"/>
    <cellStyle name="Normal 2 2 11 3" xfId="16923"/>
    <cellStyle name="Normal 2 2 11 4" xfId="16924"/>
    <cellStyle name="Normal 2 2 12" xfId="16925"/>
    <cellStyle name="Normal 2 2 12 2" xfId="16926"/>
    <cellStyle name="Normal 2 2 12 2 2" xfId="16927"/>
    <cellStyle name="Normal 2 2 12 2 3" xfId="16928"/>
    <cellStyle name="Normal 2 2 12 3" xfId="16929"/>
    <cellStyle name="Normal 2 2 12 4" xfId="16930"/>
    <cellStyle name="Normal 2 2 13" xfId="16931"/>
    <cellStyle name="Normal 2 2 13 2" xfId="16932"/>
    <cellStyle name="Normal 2 2 13 2 2" xfId="16933"/>
    <cellStyle name="Normal 2 2 13 2 3" xfId="16934"/>
    <cellStyle name="Normal 2 2 13 3" xfId="16935"/>
    <cellStyle name="Normal 2 2 13 4" xfId="16936"/>
    <cellStyle name="Normal 2 2 14" xfId="16937"/>
    <cellStyle name="Normal 2 2 14 2" xfId="16938"/>
    <cellStyle name="Normal 2 2 14 2 2" xfId="16939"/>
    <cellStyle name="Normal 2 2 14 2 3" xfId="16940"/>
    <cellStyle name="Normal 2 2 14 3" xfId="16941"/>
    <cellStyle name="Normal 2 2 14 4" xfId="16942"/>
    <cellStyle name="Normal 2 2 15" xfId="16943"/>
    <cellStyle name="Normal 2 2 15 2" xfId="16944"/>
    <cellStyle name="Normal 2 2 15 2 2" xfId="16945"/>
    <cellStyle name="Normal 2 2 15 2 3" xfId="16946"/>
    <cellStyle name="Normal 2 2 15 3" xfId="16947"/>
    <cellStyle name="Normal 2 2 15 4" xfId="16948"/>
    <cellStyle name="Normal 2 2 16" xfId="16949"/>
    <cellStyle name="Normal 2 2 16 2" xfId="16950"/>
    <cellStyle name="Normal 2 2 16 2 2" xfId="16951"/>
    <cellStyle name="Normal 2 2 16 2 3" xfId="16952"/>
    <cellStyle name="Normal 2 2 16 3" xfId="16953"/>
    <cellStyle name="Normal 2 2 16 4" xfId="16954"/>
    <cellStyle name="Normal 2 2 17" xfId="16955"/>
    <cellStyle name="Normal 2 2 17 2" xfId="16956"/>
    <cellStyle name="Normal 2 2 17 2 2" xfId="16957"/>
    <cellStyle name="Normal 2 2 17 2 3" xfId="16958"/>
    <cellStyle name="Normal 2 2 17 3" xfId="16959"/>
    <cellStyle name="Normal 2 2 17 4" xfId="16960"/>
    <cellStyle name="Normal 2 2 18" xfId="16961"/>
    <cellStyle name="Normal 2 2 18 2" xfId="16962"/>
    <cellStyle name="Normal 2 2 18 2 2" xfId="16963"/>
    <cellStyle name="Normal 2 2 18 2 3" xfId="16964"/>
    <cellStyle name="Normal 2 2 18 3" xfId="16965"/>
    <cellStyle name="Normal 2 2 18 4" xfId="16966"/>
    <cellStyle name="Normal 2 2 19" xfId="16967"/>
    <cellStyle name="Normal 2 2 19 2" xfId="16968"/>
    <cellStyle name="Normal 2 2 19 2 2" xfId="16969"/>
    <cellStyle name="Normal 2 2 19 2 3" xfId="16970"/>
    <cellStyle name="Normal 2 2 19 3" xfId="16971"/>
    <cellStyle name="Normal 2 2 19 4" xfId="16972"/>
    <cellStyle name="Normal 2 2 2" xfId="16973"/>
    <cellStyle name="Normal 2 2 2 2" xfId="16974"/>
    <cellStyle name="Normal 2 2 2 2 2" xfId="16975"/>
    <cellStyle name="Normal 2 2 2 2 2 2" xfId="16976"/>
    <cellStyle name="Normal 2 2 2 2 2 2 2" xfId="16977"/>
    <cellStyle name="Normal 2 2 2 2 2 2 3" xfId="16978"/>
    <cellStyle name="Normal 2 2 2 2 2 3" xfId="16979"/>
    <cellStyle name="Normal 2 2 2 2 2 3 2" xfId="16980"/>
    <cellStyle name="Normal 2 2 2 2 2 4" xfId="16981"/>
    <cellStyle name="Normal 2 2 2 2 3" xfId="16982"/>
    <cellStyle name="Normal 2 2 2 2 3 2" xfId="16983"/>
    <cellStyle name="Normal 2 2 2 2 3 3" xfId="16984"/>
    <cellStyle name="Normal 2 2 2 2 4" xfId="16985"/>
    <cellStyle name="Normal 2 2 2 2 4 2" xfId="16986"/>
    <cellStyle name="Normal 2 2 2 2 5" xfId="16987"/>
    <cellStyle name="Normal 2 2 2 3" xfId="16988"/>
    <cellStyle name="Normal 2 2 2 3 2" xfId="16989"/>
    <cellStyle name="Normal 2 2 2 3 3" xfId="16990"/>
    <cellStyle name="Normal 2 2 2 4" xfId="16991"/>
    <cellStyle name="Normal 2 2 2 5" xfId="16992"/>
    <cellStyle name="Normal 2 2 20" xfId="98"/>
    <cellStyle name="Normal 2 2 20 2" xfId="16993"/>
    <cellStyle name="Normal 2 2 20 2 2" xfId="16994"/>
    <cellStyle name="Normal 2 2 20 2 3" xfId="16995"/>
    <cellStyle name="Normal 2 2 20 3" xfId="16996"/>
    <cellStyle name="Normal 2 2 20 3 2" xfId="16997"/>
    <cellStyle name="Normal 2 2 20 4" xfId="16998"/>
    <cellStyle name="Normal 2 2 20 4 2" xfId="16999"/>
    <cellStyle name="Normal 2 2 20 5" xfId="17000"/>
    <cellStyle name="Normal 2 2 21" xfId="17001"/>
    <cellStyle name="Normal 2 2 21 2" xfId="17002"/>
    <cellStyle name="Normal 2 2 21 2 2" xfId="17003"/>
    <cellStyle name="Normal 2 2 21 2 3" xfId="17004"/>
    <cellStyle name="Normal 2 2 21 3" xfId="17005"/>
    <cellStyle name="Normal 2 2 21 4" xfId="17006"/>
    <cellStyle name="Normal 2 2 22" xfId="17007"/>
    <cellStyle name="Normal 2 2 22 2" xfId="17008"/>
    <cellStyle name="Normal 2 2 22 2 2" xfId="17009"/>
    <cellStyle name="Normal 2 2 22 2 3" xfId="17010"/>
    <cellStyle name="Normal 2 2 22 3" xfId="17011"/>
    <cellStyle name="Normal 2 2 22 4" xfId="17012"/>
    <cellStyle name="Normal 2 2 23" xfId="17013"/>
    <cellStyle name="Normal 2 2 23 2" xfId="17014"/>
    <cellStyle name="Normal 2 2 23 2 2" xfId="17015"/>
    <cellStyle name="Normal 2 2 23 2 3" xfId="17016"/>
    <cellStyle name="Normal 2 2 23 3" xfId="17017"/>
    <cellStyle name="Normal 2 2 23 4" xfId="17018"/>
    <cellStyle name="Normal 2 2 24" xfId="17019"/>
    <cellStyle name="Normal 2 2 24 2" xfId="17020"/>
    <cellStyle name="Normal 2 2 24 2 2" xfId="17021"/>
    <cellStyle name="Normal 2 2 24 2 3" xfId="17022"/>
    <cellStyle name="Normal 2 2 24 3" xfId="17023"/>
    <cellStyle name="Normal 2 2 24 4" xfId="17024"/>
    <cellStyle name="Normal 2 2 25" xfId="17025"/>
    <cellStyle name="Normal 2 2 25 2" xfId="17026"/>
    <cellStyle name="Normal 2 2 25 2 2" xfId="17027"/>
    <cellStyle name="Normal 2 2 25 2 3" xfId="17028"/>
    <cellStyle name="Normal 2 2 25 3" xfId="17029"/>
    <cellStyle name="Normal 2 2 25 4" xfId="17030"/>
    <cellStyle name="Normal 2 2 26" xfId="17031"/>
    <cellStyle name="Normal 2 2 26 2" xfId="17032"/>
    <cellStyle name="Normal 2 2 26 2 2" xfId="17033"/>
    <cellStyle name="Normal 2 2 26 2 3" xfId="17034"/>
    <cellStyle name="Normal 2 2 26 3" xfId="17035"/>
    <cellStyle name="Normal 2 2 26 4" xfId="17036"/>
    <cellStyle name="Normal 2 2 27" xfId="17037"/>
    <cellStyle name="Normal 2 2 27 2" xfId="17038"/>
    <cellStyle name="Normal 2 2 27 2 2" xfId="17039"/>
    <cellStyle name="Normal 2 2 27 2 3" xfId="17040"/>
    <cellStyle name="Normal 2 2 27 3" xfId="17041"/>
    <cellStyle name="Normal 2 2 27 4" xfId="17042"/>
    <cellStyle name="Normal 2 2 28" xfId="17043"/>
    <cellStyle name="Normal 2 2 28 2" xfId="17044"/>
    <cellStyle name="Normal 2 2 28 2 2" xfId="17045"/>
    <cellStyle name="Normal 2 2 28 2 3" xfId="17046"/>
    <cellStyle name="Normal 2 2 28 3" xfId="17047"/>
    <cellStyle name="Normal 2 2 28 4" xfId="17048"/>
    <cellStyle name="Normal 2 2 29" xfId="17049"/>
    <cellStyle name="Normal 2 2 29 2" xfId="17050"/>
    <cellStyle name="Normal 2 2 29 2 2" xfId="17051"/>
    <cellStyle name="Normal 2 2 29 2 3" xfId="17052"/>
    <cellStyle name="Normal 2 2 29 3" xfId="17053"/>
    <cellStyle name="Normal 2 2 29 4" xfId="17054"/>
    <cellStyle name="Normal 2 2 3" xfId="17055"/>
    <cellStyle name="Normal 2 2 3 2" xfId="17056"/>
    <cellStyle name="Normal 2 2 3 2 2" xfId="17057"/>
    <cellStyle name="Normal 2 2 3 2 2 2" xfId="17058"/>
    <cellStyle name="Normal 2 2 3 2 2 2 2" xfId="17059"/>
    <cellStyle name="Normal 2 2 3 2 2 3" xfId="17060"/>
    <cellStyle name="Normal 2 2 3 2 2 4" xfId="17061"/>
    <cellStyle name="Normal 2 2 3 2 3" xfId="17062"/>
    <cellStyle name="Normal 2 2 3 2 3 2" xfId="17063"/>
    <cellStyle name="Normal 2 2 3 2 4" xfId="17064"/>
    <cellStyle name="Normal 2 2 3 2 5" xfId="17065"/>
    <cellStyle name="Normal 2 2 3 3" xfId="17066"/>
    <cellStyle name="Normal 2 2 3 3 2" xfId="17067"/>
    <cellStyle name="Normal 2 2 3 3 2 2" xfId="17068"/>
    <cellStyle name="Normal 2 2 3 3 2 3" xfId="17069"/>
    <cellStyle name="Normal 2 2 3 3 3" xfId="17070"/>
    <cellStyle name="Normal 2 2 3 3 3 2" xfId="17071"/>
    <cellStyle name="Normal 2 2 3 3 4" xfId="17072"/>
    <cellStyle name="Normal 2 2 3 4" xfId="17073"/>
    <cellStyle name="Normal 2 2 3 5" xfId="17074"/>
    <cellStyle name="Normal 2 2 30" xfId="17075"/>
    <cellStyle name="Normal 2 2 30 2" xfId="17076"/>
    <cellStyle name="Normal 2 2 30 2 2" xfId="17077"/>
    <cellStyle name="Normal 2 2 30 2 3" xfId="17078"/>
    <cellStyle name="Normal 2 2 30 3" xfId="17079"/>
    <cellStyle name="Normal 2 2 30 4" xfId="17080"/>
    <cellStyle name="Normal 2 2 31" xfId="17081"/>
    <cellStyle name="Normal 2 2 31 2" xfId="17082"/>
    <cellStyle name="Normal 2 2 31 2 2" xfId="17083"/>
    <cellStyle name="Normal 2 2 31 2 3" xfId="17084"/>
    <cellStyle name="Normal 2 2 31 3" xfId="17085"/>
    <cellStyle name="Normal 2 2 31 4" xfId="17086"/>
    <cellStyle name="Normal 2 2 32" xfId="17087"/>
    <cellStyle name="Normal 2 2 32 2" xfId="17088"/>
    <cellStyle name="Normal 2 2 32 3" xfId="17089"/>
    <cellStyle name="Normal 2 2 33" xfId="17090"/>
    <cellStyle name="Normal 2 2 34" xfId="17091"/>
    <cellStyle name="Normal 2 2 35" xfId="17092"/>
    <cellStyle name="Normal 2 2 35 2" xfId="17093"/>
    <cellStyle name="Normal 2 2 4" xfId="17094"/>
    <cellStyle name="Normal 2 2 4 2" xfId="17095"/>
    <cellStyle name="Normal 2 2 4 2 2" xfId="17096"/>
    <cellStyle name="Normal 2 2 4 2 2 2" xfId="17097"/>
    <cellStyle name="Normal 2 2 4 2 2 3" xfId="17098"/>
    <cellStyle name="Normal 2 2 4 2 3" xfId="17099"/>
    <cellStyle name="Normal 2 2 4 2 4" xfId="17100"/>
    <cellStyle name="Normal 2 2 4 3" xfId="17101"/>
    <cellStyle name="Normal 2 2 4 3 2" xfId="17102"/>
    <cellStyle name="Normal 2 2 4 3 3" xfId="17103"/>
    <cellStyle name="Normal 2 2 4 4" xfId="17104"/>
    <cellStyle name="Normal 2 2 4 5" xfId="17105"/>
    <cellStyle name="Normal 2 2 5" xfId="17106"/>
    <cellStyle name="Normal 2 2 5 2" xfId="17107"/>
    <cellStyle name="Normal 2 2 5 2 2" xfId="17108"/>
    <cellStyle name="Normal 2 2 5 2 2 2" xfId="17109"/>
    <cellStyle name="Normal 2 2 5 2 2 3" xfId="17110"/>
    <cellStyle name="Normal 2 2 5 2 3" xfId="17111"/>
    <cellStyle name="Normal 2 2 5 2 4" xfId="17112"/>
    <cellStyle name="Normal 2 2 5 3" xfId="17113"/>
    <cellStyle name="Normal 2 2 5 3 2" xfId="17114"/>
    <cellStyle name="Normal 2 2 5 3 3" xfId="17115"/>
    <cellStyle name="Normal 2 2 5 4" xfId="17116"/>
    <cellStyle name="Normal 2 2 5 5" xfId="17117"/>
    <cellStyle name="Normal 2 2 6" xfId="17118"/>
    <cellStyle name="Normal 2 2 6 2" xfId="17119"/>
    <cellStyle name="Normal 2 2 6 2 2" xfId="17120"/>
    <cellStyle name="Normal 2 2 6 2 3" xfId="17121"/>
    <cellStyle name="Normal 2 2 6 3" xfId="17122"/>
    <cellStyle name="Normal 2 2 6 4" xfId="17123"/>
    <cellStyle name="Normal 2 2 7" xfId="17124"/>
    <cellStyle name="Normal 2 2 7 2" xfId="17125"/>
    <cellStyle name="Normal 2 2 7 2 2" xfId="17126"/>
    <cellStyle name="Normal 2 2 7 2 3" xfId="17127"/>
    <cellStyle name="Normal 2 2 7 3" xfId="17128"/>
    <cellStyle name="Normal 2 2 7 4" xfId="17129"/>
    <cellStyle name="Normal 2 2 8" xfId="17130"/>
    <cellStyle name="Normal 2 2 8 2" xfId="17131"/>
    <cellStyle name="Normal 2 2 8 2 2" xfId="17132"/>
    <cellStyle name="Normal 2 2 8 2 3" xfId="17133"/>
    <cellStyle name="Normal 2 2 8 3" xfId="17134"/>
    <cellStyle name="Normal 2 2 8 4" xfId="17135"/>
    <cellStyle name="Normal 2 2 9" xfId="17136"/>
    <cellStyle name="Normal 2 2 9 2" xfId="17137"/>
    <cellStyle name="Normal 2 2 9 2 2" xfId="17138"/>
    <cellStyle name="Normal 2 2 9 2 3" xfId="17139"/>
    <cellStyle name="Normal 2 2 9 3" xfId="17140"/>
    <cellStyle name="Normal 2 2 9 4" xfId="17141"/>
    <cellStyle name="Normal 2 2_2011 PCI Provision Workpapers Q1" xfId="17142"/>
    <cellStyle name="Normal 2 20" xfId="17143"/>
    <cellStyle name="Normal 2 20 2" xfId="17144"/>
    <cellStyle name="Normal 2 21" xfId="17145"/>
    <cellStyle name="Normal 2 21 2" xfId="17146"/>
    <cellStyle name="Normal 2 22" xfId="17147"/>
    <cellStyle name="Normal 2 22 2" xfId="17148"/>
    <cellStyle name="Normal 2 23" xfId="17149"/>
    <cellStyle name="Normal 2 23 2" xfId="17150"/>
    <cellStyle name="Normal 2 24" xfId="17151"/>
    <cellStyle name="Normal 2 24 2" xfId="17152"/>
    <cellStyle name="Normal 2 25" xfId="17153"/>
    <cellStyle name="Normal 2 25 2" xfId="17154"/>
    <cellStyle name="Normal 2 26" xfId="17155"/>
    <cellStyle name="Normal 2 26 2" xfId="17156"/>
    <cellStyle name="Normal 2 27" xfId="17157"/>
    <cellStyle name="Normal 2 27 2" xfId="17158"/>
    <cellStyle name="Normal 2 28" xfId="17159"/>
    <cellStyle name="Normal 2 28 2" xfId="17160"/>
    <cellStyle name="Normal 2 29" xfId="17161"/>
    <cellStyle name="Normal 2 29 2" xfId="17162"/>
    <cellStyle name="Normal 2 3" xfId="17163"/>
    <cellStyle name="Normal 2 3 2" xfId="17164"/>
    <cellStyle name="Normal 2 3 2 2" xfId="17165"/>
    <cellStyle name="Normal 2 3 2 3" xfId="17166"/>
    <cellStyle name="Normal 2 3 2 4" xfId="17167"/>
    <cellStyle name="Normal 2 3 2 5" xfId="17168"/>
    <cellStyle name="Normal 2 3 2 5 2" xfId="17169"/>
    <cellStyle name="Normal 2 3 2 5 3" xfId="17170"/>
    <cellStyle name="Normal 2 3 3" xfId="17171"/>
    <cellStyle name="Normal 2 3 3 2" xfId="17172"/>
    <cellStyle name="Normal 2 3 3 3" xfId="17173"/>
    <cellStyle name="Normal 2 3 3 3 2" xfId="17174"/>
    <cellStyle name="Normal 2 3 3 3 3" xfId="17175"/>
    <cellStyle name="Normal 2 3 4" xfId="17176"/>
    <cellStyle name="Normal 2 3 5" xfId="17177"/>
    <cellStyle name="Normal 2 3 6" xfId="17178"/>
    <cellStyle name="Normal 2 3 6 2" xfId="17179"/>
    <cellStyle name="Normal 2 3 6 2 2" xfId="17180"/>
    <cellStyle name="Normal 2 3 6 2 3" xfId="17181"/>
    <cellStyle name="Normal 2 3 6 3" xfId="17182"/>
    <cellStyle name="Normal 2 3 6 4" xfId="17183"/>
    <cellStyle name="Normal 2 30" xfId="17184"/>
    <cellStyle name="Normal 2 30 2" xfId="17185"/>
    <cellStyle name="Normal 2 31" xfId="17186"/>
    <cellStyle name="Normal 2 31 2" xfId="17187"/>
    <cellStyle name="Normal 2 32" xfId="17188"/>
    <cellStyle name="Normal 2 32 2" xfId="17189"/>
    <cellStyle name="Normal 2 33" xfId="17190"/>
    <cellStyle name="Normal 2 33 2" xfId="17191"/>
    <cellStyle name="Normal 2 34" xfId="17192"/>
    <cellStyle name="Normal 2 34 2" xfId="17193"/>
    <cellStyle name="Normal 2 35" xfId="17194"/>
    <cellStyle name="Normal 2 35 2" xfId="17195"/>
    <cellStyle name="Normal 2 36" xfId="17196"/>
    <cellStyle name="Normal 2 36 2" xfId="17197"/>
    <cellStyle name="Normal 2 37" xfId="17198"/>
    <cellStyle name="Normal 2 37 2" xfId="17199"/>
    <cellStyle name="Normal 2 38" xfId="17200"/>
    <cellStyle name="Normal 2 38 2" xfId="17201"/>
    <cellStyle name="Normal 2 39" xfId="17202"/>
    <cellStyle name="Normal 2 39 2" xfId="17203"/>
    <cellStyle name="Normal 2 4" xfId="17204"/>
    <cellStyle name="Normal 2 4 2" xfId="17205"/>
    <cellStyle name="Normal 2 4 2 2" xfId="17206"/>
    <cellStyle name="Normal 2 4 2 2 2" xfId="17207"/>
    <cellStyle name="Normal 2 4 2 2 3" xfId="17208"/>
    <cellStyle name="Normal 2 4 2 3" xfId="17209"/>
    <cellStyle name="Normal 2 4 2 3 2" xfId="17210"/>
    <cellStyle name="Normal 2 4 2 4" xfId="17211"/>
    <cellStyle name="Normal 2 4 2 5" xfId="17212"/>
    <cellStyle name="Normal 2 4 2 5 2" xfId="17213"/>
    <cellStyle name="Normal 2 4 2 5 3" xfId="17214"/>
    <cellStyle name="Normal 2 4 2 6" xfId="17215"/>
    <cellStyle name="Normal 2 4 3" xfId="17216"/>
    <cellStyle name="Normal 2 4 3 2" xfId="17217"/>
    <cellStyle name="Normal 2 4 3 2 2" xfId="17218"/>
    <cellStyle name="Normal 2 4 3 3" xfId="17219"/>
    <cellStyle name="Normal 2 4 3 4" xfId="17220"/>
    <cellStyle name="Normal 2 4 4" xfId="17221"/>
    <cellStyle name="Normal 2 4 5" xfId="17222"/>
    <cellStyle name="Normal 2 4 6" xfId="17223"/>
    <cellStyle name="Normal 2 4 6 2" xfId="17224"/>
    <cellStyle name="Normal 2 4 6 2 2" xfId="17225"/>
    <cellStyle name="Normal 2 4 6 2 3" xfId="17226"/>
    <cellStyle name="Normal 2 4 6 3" xfId="17227"/>
    <cellStyle name="Normal 2 4 6 4" xfId="17228"/>
    <cellStyle name="Normal 2 4 7" xfId="17229"/>
    <cellStyle name="Normal 2 4 7 2" xfId="17230"/>
    <cellStyle name="Normal 2 4 7 3" xfId="17231"/>
    <cellStyle name="Normal 2 4 8" xfId="17232"/>
    <cellStyle name="Normal 2 4 8 2" xfId="17233"/>
    <cellStyle name="Normal 2 4 8 3" xfId="17234"/>
    <cellStyle name="Normal 2 40" xfId="17235"/>
    <cellStyle name="Normal 2 40 2" xfId="17236"/>
    <cellStyle name="Normal 2 41" xfId="17237"/>
    <cellStyle name="Normal 2 41 2" xfId="17238"/>
    <cellStyle name="Normal 2 42" xfId="17239"/>
    <cellStyle name="Normal 2 42 2" xfId="17240"/>
    <cellStyle name="Normal 2 43" xfId="17241"/>
    <cellStyle name="Normal 2 43 2" xfId="17242"/>
    <cellStyle name="Normal 2 44" xfId="17243"/>
    <cellStyle name="Normal 2 44 2" xfId="17244"/>
    <cellStyle name="Normal 2 45" xfId="17245"/>
    <cellStyle name="Normal 2 45 2" xfId="17246"/>
    <cellStyle name="Normal 2 46" xfId="17247"/>
    <cellStyle name="Normal 2 46 2" xfId="17248"/>
    <cellStyle name="Normal 2 47" xfId="17249"/>
    <cellStyle name="Normal 2 47 2" xfId="17250"/>
    <cellStyle name="Normal 2 48" xfId="17251"/>
    <cellStyle name="Normal 2 48 2" xfId="17252"/>
    <cellStyle name="Normal 2 49" xfId="17253"/>
    <cellStyle name="Normal 2 49 2" xfId="17254"/>
    <cellStyle name="Normal 2 5" xfId="17255"/>
    <cellStyle name="Normal 2 5 2" xfId="17256"/>
    <cellStyle name="Normal 2 5 2 2" xfId="17257"/>
    <cellStyle name="Normal 2 5 2 2 2" xfId="17258"/>
    <cellStyle name="Normal 2 5 2 2 3" xfId="17259"/>
    <cellStyle name="Normal 2 5 2 3" xfId="17260"/>
    <cellStyle name="Normal 2 5 2 3 2" xfId="17261"/>
    <cellStyle name="Normal 2 5 2 4" xfId="17262"/>
    <cellStyle name="Normal 2 5 2 5" xfId="17263"/>
    <cellStyle name="Normal 2 5 2 5 2" xfId="17264"/>
    <cellStyle name="Normal 2 5 2 5 3" xfId="17265"/>
    <cellStyle name="Normal 2 5 2 6" xfId="17266"/>
    <cellStyle name="Normal 2 5 3" xfId="17267"/>
    <cellStyle name="Normal 2 5 3 2" xfId="17268"/>
    <cellStyle name="Normal 2 5 3 2 2" xfId="17269"/>
    <cellStyle name="Normal 2 5 3 3" xfId="17270"/>
    <cellStyle name="Normal 2 5 3 4" xfId="17271"/>
    <cellStyle name="Normal 2 5 4" xfId="17272"/>
    <cellStyle name="Normal 2 5 5" xfId="17273"/>
    <cellStyle name="Normal 2 5 5 2" xfId="17274"/>
    <cellStyle name="Normal 2 5 5 2 2" xfId="17275"/>
    <cellStyle name="Normal 2 5 5 2 3" xfId="17276"/>
    <cellStyle name="Normal 2 5 5 3" xfId="17277"/>
    <cellStyle name="Normal 2 5 5 4" xfId="17278"/>
    <cellStyle name="Normal 2 50" xfId="17279"/>
    <cellStyle name="Normal 2 50 2" xfId="17280"/>
    <cellStyle name="Normal 2 51" xfId="17281"/>
    <cellStyle name="Normal 2 51 2" xfId="17282"/>
    <cellStyle name="Normal 2 52" xfId="17283"/>
    <cellStyle name="Normal 2 52 2" xfId="17284"/>
    <cellStyle name="Normal 2 53" xfId="17285"/>
    <cellStyle name="Normal 2 53 2" xfId="17286"/>
    <cellStyle name="Normal 2 54" xfId="17287"/>
    <cellStyle name="Normal 2 54 2" xfId="17288"/>
    <cellStyle name="Normal 2 55" xfId="17289"/>
    <cellStyle name="Normal 2 55 2" xfId="17290"/>
    <cellStyle name="Normal 2 56" xfId="17291"/>
    <cellStyle name="Normal 2 56 2" xfId="17292"/>
    <cellStyle name="Normal 2 57" xfId="17293"/>
    <cellStyle name="Normal 2 57 2" xfId="17294"/>
    <cellStyle name="Normal 2 58" xfId="17295"/>
    <cellStyle name="Normal 2 58 2" xfId="17296"/>
    <cellStyle name="Normal 2 59" xfId="17297"/>
    <cellStyle name="Normal 2 59 2" xfId="17298"/>
    <cellStyle name="Normal 2 6" xfId="17299"/>
    <cellStyle name="Normal 2 6 2" xfId="17300"/>
    <cellStyle name="Normal 2 6 2 2" xfId="17301"/>
    <cellStyle name="Normal 2 6 2 2 2" xfId="17302"/>
    <cellStyle name="Normal 2 6 2 2 3" xfId="17303"/>
    <cellStyle name="Normal 2 6 2 3" xfId="17304"/>
    <cellStyle name="Normal 2 6 2 3 2" xfId="17305"/>
    <cellStyle name="Normal 2 6 2 4" xfId="17306"/>
    <cellStyle name="Normal 2 6 3" xfId="17307"/>
    <cellStyle name="Normal 2 6 3 2" xfId="17308"/>
    <cellStyle name="Normal 2 6 3 2 2" xfId="17309"/>
    <cellStyle name="Normal 2 6 3 3" xfId="17310"/>
    <cellStyle name="Normal 2 6 3 4" xfId="17311"/>
    <cellStyle name="Normal 2 6 4" xfId="17312"/>
    <cellStyle name="Normal 2 6 5" xfId="17313"/>
    <cellStyle name="Normal 2 6 6" xfId="17314"/>
    <cellStyle name="Normal 2 6 6 2" xfId="17315"/>
    <cellStyle name="Normal 2 6 6 3" xfId="17316"/>
    <cellStyle name="Normal 2 60" xfId="17317"/>
    <cellStyle name="Normal 2 60 2" xfId="17318"/>
    <cellStyle name="Normal 2 61" xfId="17319"/>
    <cellStyle name="Normal 2 61 2" xfId="17320"/>
    <cellStyle name="Normal 2 62" xfId="17321"/>
    <cellStyle name="Normal 2 62 2" xfId="17322"/>
    <cellStyle name="Normal 2 63" xfId="17323"/>
    <cellStyle name="Normal 2 63 2" xfId="17324"/>
    <cellStyle name="Normal 2 64" xfId="17325"/>
    <cellStyle name="Normal 2 64 2" xfId="17326"/>
    <cellStyle name="Normal 2 65" xfId="17327"/>
    <cellStyle name="Normal 2 65 2" xfId="17328"/>
    <cellStyle name="Normal 2 66" xfId="17329"/>
    <cellStyle name="Normal 2 66 2" xfId="17330"/>
    <cellStyle name="Normal 2 67" xfId="17331"/>
    <cellStyle name="Normal 2 67 2" xfId="17332"/>
    <cellStyle name="Normal 2 68" xfId="17333"/>
    <cellStyle name="Normal 2 68 2" xfId="17334"/>
    <cellStyle name="Normal 2 69" xfId="17335"/>
    <cellStyle name="Normal 2 69 2" xfId="17336"/>
    <cellStyle name="Normal 2 7" xfId="17337"/>
    <cellStyle name="Normal 2 7 2" xfId="17338"/>
    <cellStyle name="Normal 2 7 2 2" xfId="17339"/>
    <cellStyle name="Normal 2 7 2 3" xfId="17340"/>
    <cellStyle name="Normal 2 7 3" xfId="17341"/>
    <cellStyle name="Normal 2 7 4" xfId="17342"/>
    <cellStyle name="Normal 2 70" xfId="17343"/>
    <cellStyle name="Normal 2 70 2" xfId="17344"/>
    <cellStyle name="Normal 2 71" xfId="17345"/>
    <cellStyle name="Normal 2 71 2" xfId="17346"/>
    <cellStyle name="Normal 2 72" xfId="17347"/>
    <cellStyle name="Normal 2 72 2" xfId="17348"/>
    <cellStyle name="Normal 2 73" xfId="17349"/>
    <cellStyle name="Normal 2 73 2" xfId="17350"/>
    <cellStyle name="Normal 2 74" xfId="17351"/>
    <cellStyle name="Normal 2 74 2" xfId="17352"/>
    <cellStyle name="Normal 2 75" xfId="17353"/>
    <cellStyle name="Normal 2 75 2" xfId="17354"/>
    <cellStyle name="Normal 2 76" xfId="17355"/>
    <cellStyle name="Normal 2 76 2" xfId="17356"/>
    <cellStyle name="Normal 2 77" xfId="17357"/>
    <cellStyle name="Normal 2 77 2" xfId="17358"/>
    <cellStyle name="Normal 2 78" xfId="17359"/>
    <cellStyle name="Normal 2 78 2" xfId="17360"/>
    <cellStyle name="Normal 2 79" xfId="17361"/>
    <cellStyle name="Normal 2 79 2" xfId="17362"/>
    <cellStyle name="Normal 2 79 2 2" xfId="17363"/>
    <cellStyle name="Normal 2 79 2 3" xfId="17364"/>
    <cellStyle name="Normal 2 79 3" xfId="17365"/>
    <cellStyle name="Normal 2 79 4" xfId="17366"/>
    <cellStyle name="Normal 2 8" xfId="17367"/>
    <cellStyle name="Normal 2 8 2" xfId="17368"/>
    <cellStyle name="Normal 2 8 2 2" xfId="17369"/>
    <cellStyle name="Normal 2 8 2 3" xfId="17370"/>
    <cellStyle name="Normal 2 8 3" xfId="17371"/>
    <cellStyle name="Normal 2 8 4" xfId="17372"/>
    <cellStyle name="Normal 2 80" xfId="17373"/>
    <cellStyle name="Normal 2 9" xfId="17374"/>
    <cellStyle name="Normal 2 9 2" xfId="17375"/>
    <cellStyle name="Normal 2 9 2 2" xfId="17376"/>
    <cellStyle name="Normal 2 9 2 3" xfId="17377"/>
    <cellStyle name="Normal 2 9 3" xfId="17378"/>
    <cellStyle name="Normal 2 9 4" xfId="17379"/>
    <cellStyle name="Normal 2_12.31.2009 Sev TBBS # 82 (version 2)" xfId="17380"/>
    <cellStyle name="Normal 20" xfId="17381"/>
    <cellStyle name="Normal 20 2" xfId="17382"/>
    <cellStyle name="Normal 20 2 2" xfId="17383"/>
    <cellStyle name="Normal 20 2 3" xfId="17384"/>
    <cellStyle name="Normal 20 3" xfId="17385"/>
    <cellStyle name="Normal 20 4" xfId="17386"/>
    <cellStyle name="Normal 21" xfId="17387"/>
    <cellStyle name="Normal 21 2" xfId="17388"/>
    <cellStyle name="Normal 21 2 2" xfId="17389"/>
    <cellStyle name="Normal 21 2 2 2" xfId="17390"/>
    <cellStyle name="Normal 21 2 3" xfId="17391"/>
    <cellStyle name="Normal 21 2 4" xfId="17392"/>
    <cellStyle name="Normal 21 3" xfId="17393"/>
    <cellStyle name="Normal 21 4" xfId="17394"/>
    <cellStyle name="Normal 21 4 2" xfId="17395"/>
    <cellStyle name="Normal 21 5" xfId="17396"/>
    <cellStyle name="Normal 22" xfId="17397"/>
    <cellStyle name="Normal 22 2" xfId="17398"/>
    <cellStyle name="Normal 22 2 2" xfId="17399"/>
    <cellStyle name="Normal 22 2 2 2" xfId="17400"/>
    <cellStyle name="Normal 22 2 3" xfId="17401"/>
    <cellStyle name="Normal 22 2 4" xfId="17402"/>
    <cellStyle name="Normal 22 3" xfId="17403"/>
    <cellStyle name="Normal 22 4" xfId="17404"/>
    <cellStyle name="Normal 22 4 2" xfId="17405"/>
    <cellStyle name="Normal 22 5" xfId="17406"/>
    <cellStyle name="Normal 23" xfId="17407"/>
    <cellStyle name="Normal 23 2" xfId="17408"/>
    <cellStyle name="Normal 23 2 2" xfId="17409"/>
    <cellStyle name="Normal 23 2 3" xfId="17410"/>
    <cellStyle name="Normal 23 3" xfId="17411"/>
    <cellStyle name="Normal 23 3 2" xfId="17412"/>
    <cellStyle name="Normal 23 4" xfId="17413"/>
    <cellStyle name="Normal 23 4 2" xfId="17414"/>
    <cellStyle name="Normal 23 5" xfId="17415"/>
    <cellStyle name="Normal 23 5 2" xfId="17416"/>
    <cellStyle name="Normal 23 6" xfId="17417"/>
    <cellStyle name="Normal 23 6 2" xfId="17418"/>
    <cellStyle name="Normal 23 7" xfId="17419"/>
    <cellStyle name="Normal 23_11-03 - PHI Consolidated - Summary of FIN 48 Related To DC Q4 2010" xfId="17420"/>
    <cellStyle name="Normal 24" xfId="17421"/>
    <cellStyle name="Normal 24 2" xfId="17422"/>
    <cellStyle name="Normal 24 2 2" xfId="17423"/>
    <cellStyle name="Normal 24 2 3" xfId="17424"/>
    <cellStyle name="Normal 24 3" xfId="17425"/>
    <cellStyle name="Normal 24 3 2" xfId="17426"/>
    <cellStyle name="Normal 24 4" xfId="17427"/>
    <cellStyle name="Normal 24 4 2" xfId="17428"/>
    <cellStyle name="Normal 24 5" xfId="17429"/>
    <cellStyle name="Normal 24 5 2" xfId="17430"/>
    <cellStyle name="Normal 24 6" xfId="17431"/>
    <cellStyle name="Normal 24 6 2" xfId="17432"/>
    <cellStyle name="Normal 24 7" xfId="17433"/>
    <cellStyle name="Normal 24_11-03 - PHI Consolidated - Summary of FIN 48 Related To DC Q4 2010" xfId="17434"/>
    <cellStyle name="Normal 25" xfId="17435"/>
    <cellStyle name="Normal 25 2" xfId="17436"/>
    <cellStyle name="Normal 25 2 2" xfId="17437"/>
    <cellStyle name="Normal 25 2 3" xfId="17438"/>
    <cellStyle name="Normal 25 2 4" xfId="17439"/>
    <cellStyle name="Normal 25 2 5" xfId="17440"/>
    <cellStyle name="Normal 25 3" xfId="17441"/>
    <cellStyle name="Normal 25 3 2" xfId="17442"/>
    <cellStyle name="Normal 25 4" xfId="17443"/>
    <cellStyle name="Normal 25 5" xfId="17444"/>
    <cellStyle name="Normal 25 6" xfId="17445"/>
    <cellStyle name="Normal 25_PwrTax 51040" xfId="17446"/>
    <cellStyle name="Normal 26" xfId="17447"/>
    <cellStyle name="Normal 26 2" xfId="17448"/>
    <cellStyle name="Normal 26 2 2" xfId="17449"/>
    <cellStyle name="Normal 26 2 2 2" xfId="17450"/>
    <cellStyle name="Normal 26 2 2 3" xfId="17451"/>
    <cellStyle name="Normal 26 2 3" xfId="17452"/>
    <cellStyle name="Normal 26 2 4" xfId="17453"/>
    <cellStyle name="Normal 26 3" xfId="17454"/>
    <cellStyle name="Normal 26 3 2" xfId="17455"/>
    <cellStyle name="Normal 26 3 3" xfId="17456"/>
    <cellStyle name="Normal 26 4" xfId="17457"/>
    <cellStyle name="Normal 26 4 2" xfId="17458"/>
    <cellStyle name="Normal 26 5" xfId="17459"/>
    <cellStyle name="Normal 26 5 2" xfId="17460"/>
    <cellStyle name="Normal 26 6" xfId="17461"/>
    <cellStyle name="Normal 26 6 2" xfId="17462"/>
    <cellStyle name="Normal 26 7" xfId="17463"/>
    <cellStyle name="Normal 26_11-03 - PHI Consolidated - Summary of FIN 48 Related To DC Q4 2010" xfId="17464"/>
    <cellStyle name="Normal 27" xfId="17465"/>
    <cellStyle name="Normal 27 2" xfId="17466"/>
    <cellStyle name="Normal 27 2 2" xfId="17467"/>
    <cellStyle name="Normal 27 2 3" xfId="17468"/>
    <cellStyle name="Normal 27 3" xfId="17469"/>
    <cellStyle name="Normal 27 3 2" xfId="17470"/>
    <cellStyle name="Normal 27 4" xfId="17471"/>
    <cellStyle name="Normal 27 4 2" xfId="17472"/>
    <cellStyle name="Normal 27 5" xfId="17473"/>
    <cellStyle name="Normal 27 5 2" xfId="17474"/>
    <cellStyle name="Normal 27 6" xfId="17475"/>
    <cellStyle name="Normal 27 6 2" xfId="17476"/>
    <cellStyle name="Normal 27 7" xfId="17477"/>
    <cellStyle name="Normal 27 8" xfId="17478"/>
    <cellStyle name="Normal 27_11-03 - PHI Consolidated - Summary of FIN 48 Related To DC Q4 2010" xfId="17479"/>
    <cellStyle name="Normal 28" xfId="99"/>
    <cellStyle name="Normal 28 2" xfId="17480"/>
    <cellStyle name="Normal 28 2 2" xfId="17481"/>
    <cellStyle name="Normal 28 2 3" xfId="17482"/>
    <cellStyle name="Normal 28 3" xfId="17483"/>
    <cellStyle name="Normal 28 3 2" xfId="17484"/>
    <cellStyle name="Normal 28 4" xfId="17485"/>
    <cellStyle name="Normal 28 4 2" xfId="17486"/>
    <cellStyle name="Normal 28 5" xfId="17487"/>
    <cellStyle name="Normal 29" xfId="17488"/>
    <cellStyle name="Normal 29 2" xfId="17489"/>
    <cellStyle name="Normal 29 2 2" xfId="17490"/>
    <cellStyle name="Normal 29 2 2 2" xfId="17491"/>
    <cellStyle name="Normal 29 2 2 3" xfId="17492"/>
    <cellStyle name="Normal 29 2 3" xfId="17493"/>
    <cellStyle name="Normal 29 2 3 2" xfId="17494"/>
    <cellStyle name="Normal 29 2 4" xfId="17495"/>
    <cellStyle name="Normal 29 2 5" xfId="17496"/>
    <cellStyle name="Normal 29 2_PwrTax 51040" xfId="17497"/>
    <cellStyle name="Normal 29 3" xfId="17498"/>
    <cellStyle name="Normal 29 3 2" xfId="17499"/>
    <cellStyle name="Normal 29 3 3" xfId="17500"/>
    <cellStyle name="Normal 29 4" xfId="17501"/>
    <cellStyle name="Normal 29 4 2" xfId="17502"/>
    <cellStyle name="Normal 29 4 3" xfId="17503"/>
    <cellStyle name="Normal 29 5" xfId="17504"/>
    <cellStyle name="Normal 29_PwrTax 51040" xfId="17505"/>
    <cellStyle name="Normal 3" xfId="46"/>
    <cellStyle name="Normal 3 10" xfId="17506"/>
    <cellStyle name="Normal 3 10 2" xfId="17507"/>
    <cellStyle name="Normal 3 10 3" xfId="17508"/>
    <cellStyle name="Normal 3 11" xfId="17509"/>
    <cellStyle name="Normal 3 12" xfId="17510"/>
    <cellStyle name="Normal 3 13" xfId="17511"/>
    <cellStyle name="Normal 3 13 2" xfId="17512"/>
    <cellStyle name="Normal 3 13 3" xfId="17513"/>
    <cellStyle name="Normal 3 13 3 2" xfId="17514"/>
    <cellStyle name="Normal 3 13 3 3" xfId="17515"/>
    <cellStyle name="Normal 3 14" xfId="17516"/>
    <cellStyle name="Normal 3 14 2" xfId="17517"/>
    <cellStyle name="Normal 3 15" xfId="17518"/>
    <cellStyle name="Normal 3 16" xfId="17519"/>
    <cellStyle name="Normal 3 17" xfId="17520"/>
    <cellStyle name="Normal 3 18" xfId="32915"/>
    <cellStyle name="Normal 3 2" xfId="100"/>
    <cellStyle name="Normal 3 2 2" xfId="17521"/>
    <cellStyle name="Normal 3 2 2 2" xfId="17522"/>
    <cellStyle name="Normal 3 2 2 3" xfId="17523"/>
    <cellStyle name="Normal 3 2 3" xfId="17524"/>
    <cellStyle name="Normal 3 2 4" xfId="17525"/>
    <cellStyle name="Normal 3 2 5" xfId="17526"/>
    <cellStyle name="Normal 3 3" xfId="17527"/>
    <cellStyle name="Normal 3 3 2" xfId="17528"/>
    <cellStyle name="Normal 3 3 2 2" xfId="17529"/>
    <cellStyle name="Normal 3 3 2 3" xfId="17530"/>
    <cellStyle name="Normal 3 3 3" xfId="17531"/>
    <cellStyle name="Normal 3 3 4" xfId="17532"/>
    <cellStyle name="Normal 3 3 5" xfId="17533"/>
    <cellStyle name="Normal 3 4" xfId="17534"/>
    <cellStyle name="Normal 3 4 2" xfId="17535"/>
    <cellStyle name="Normal 3 4 2 2" xfId="17536"/>
    <cellStyle name="Normal 3 4 2 3" xfId="17537"/>
    <cellStyle name="Normal 3 4 3" xfId="17538"/>
    <cellStyle name="Normal 3 4 4" xfId="17539"/>
    <cellStyle name="Normal 3 4 5" xfId="17540"/>
    <cellStyle name="Normal 3 4 6" xfId="17541"/>
    <cellStyle name="Normal 3 5" xfId="17542"/>
    <cellStyle name="Normal 3 5 2" xfId="17543"/>
    <cellStyle name="Normal 3 5 2 2" xfId="17544"/>
    <cellStyle name="Normal 3 5 2 3" xfId="17545"/>
    <cellStyle name="Normal 3 5 3" xfId="17546"/>
    <cellStyle name="Normal 3 5 4" xfId="17547"/>
    <cellStyle name="Normal 3 5 5" xfId="17548"/>
    <cellStyle name="Normal 3 5 6" xfId="17549"/>
    <cellStyle name="Normal 3 5 7" xfId="17550"/>
    <cellStyle name="Normal 3 5 7 2" xfId="17551"/>
    <cellStyle name="Normal 3 5 7 3" xfId="17552"/>
    <cellStyle name="Normal 3 6" xfId="17553"/>
    <cellStyle name="Normal 3 6 2" xfId="17554"/>
    <cellStyle name="Normal 3 6 2 2" xfId="17555"/>
    <cellStyle name="Normal 3 6 2 3" xfId="17556"/>
    <cellStyle name="Normal 3 6 3" xfId="17557"/>
    <cellStyle name="Normal 3 6 4" xfId="17558"/>
    <cellStyle name="Normal 3 7" xfId="17559"/>
    <cellStyle name="Normal 3 7 2" xfId="17560"/>
    <cellStyle name="Normal 3 7 2 2" xfId="17561"/>
    <cellStyle name="Normal 3 7 2 3" xfId="17562"/>
    <cellStyle name="Normal 3 7 3" xfId="17563"/>
    <cellStyle name="Normal 3 7 4" xfId="17564"/>
    <cellStyle name="Normal 3 8" xfId="17565"/>
    <cellStyle name="Normal 3 8 2" xfId="17566"/>
    <cellStyle name="Normal 3 8 2 2" xfId="17567"/>
    <cellStyle name="Normal 3 8 2 3" xfId="17568"/>
    <cellStyle name="Normal 3 8 3" xfId="17569"/>
    <cellStyle name="Normal 3 8 4" xfId="17570"/>
    <cellStyle name="Normal 3 9" xfId="17571"/>
    <cellStyle name="Normal 3 9 2" xfId="17572"/>
    <cellStyle name="Normal 3 9 2 2" xfId="17573"/>
    <cellStyle name="Normal 3 9 2 3" xfId="17574"/>
    <cellStyle name="Normal 3 9 3" xfId="17575"/>
    <cellStyle name="Normal 3 9 4" xfId="17576"/>
    <cellStyle name="Normal 3_2009 DC WP &amp; attmts" xfId="17577"/>
    <cellStyle name="Normal 30" xfId="101"/>
    <cellStyle name="Normal 30 2" xfId="17578"/>
    <cellStyle name="Normal 30 2 2" xfId="17579"/>
    <cellStyle name="Normal 30 2 3" xfId="17580"/>
    <cellStyle name="Normal 30 3" xfId="17581"/>
    <cellStyle name="Normal 30 3 2" xfId="17582"/>
    <cellStyle name="Normal 30 3 2 2" xfId="17583"/>
    <cellStyle name="Normal 30 3 3" xfId="17584"/>
    <cellStyle name="Normal 30 3 4" xfId="17585"/>
    <cellStyle name="Normal 30 4" xfId="17586"/>
    <cellStyle name="Normal 30 5" xfId="17587"/>
    <cellStyle name="Normal 30 6" xfId="17588"/>
    <cellStyle name="Normal 30_PwrTax 51040" xfId="17589"/>
    <cellStyle name="Normal 31" xfId="17590"/>
    <cellStyle name="Normal 31 2" xfId="17591"/>
    <cellStyle name="Normal 31 2 2" xfId="17592"/>
    <cellStyle name="Normal 31 2 3" xfId="17593"/>
    <cellStyle name="Normal 31 2 4" xfId="17594"/>
    <cellStyle name="Normal 31 2 5" xfId="17595"/>
    <cellStyle name="Normal 31 3" xfId="17596"/>
    <cellStyle name="Normal 31 3 2" xfId="17597"/>
    <cellStyle name="Normal 31 4" xfId="17598"/>
    <cellStyle name="Normal 31 5" xfId="17599"/>
    <cellStyle name="Normal 31_PwrTax 51040" xfId="17600"/>
    <cellStyle name="Normal 32" xfId="17601"/>
    <cellStyle name="Normal 32 2" xfId="17602"/>
    <cellStyle name="Normal 32 2 2" xfId="17603"/>
    <cellStyle name="Normal 32 2 3" xfId="17604"/>
    <cellStyle name="Normal 32 3" xfId="17605"/>
    <cellStyle name="Normal 32 4" xfId="17606"/>
    <cellStyle name="Normal 33" xfId="17607"/>
    <cellStyle name="Normal 33 2" xfId="17608"/>
    <cellStyle name="Normal 33 2 2" xfId="17609"/>
    <cellStyle name="Normal 33 2 3" xfId="17610"/>
    <cellStyle name="Normal 33 3" xfId="17611"/>
    <cellStyle name="Normal 33 4" xfId="17612"/>
    <cellStyle name="Normal 33 5" xfId="17613"/>
    <cellStyle name="Normal 34" xfId="102"/>
    <cellStyle name="Normal 34 2" xfId="17614"/>
    <cellStyle name="Normal 34 2 2" xfId="17615"/>
    <cellStyle name="Normal 34 2 3" xfId="17616"/>
    <cellStyle name="Normal 34 3" xfId="17617"/>
    <cellStyle name="Normal 34 3 2" xfId="17618"/>
    <cellStyle name="Normal 34 4" xfId="17619"/>
    <cellStyle name="Normal 34 4 2" xfId="17620"/>
    <cellStyle name="Normal 34 5" xfId="17621"/>
    <cellStyle name="Normal 35" xfId="17622"/>
    <cellStyle name="Normal 35 2" xfId="17623"/>
    <cellStyle name="Normal 35 2 2" xfId="17624"/>
    <cellStyle name="Normal 35 2 3" xfId="17625"/>
    <cellStyle name="Normal 35 2 4" xfId="17626"/>
    <cellStyle name="Normal 35 3" xfId="17627"/>
    <cellStyle name="Normal 35 4" xfId="17628"/>
    <cellStyle name="Normal 35 4 2" xfId="17629"/>
    <cellStyle name="Normal 35 5" xfId="17630"/>
    <cellStyle name="Normal 36" xfId="17631"/>
    <cellStyle name="Normal 36 2" xfId="17632"/>
    <cellStyle name="Normal 36 3" xfId="17633"/>
    <cellStyle name="Normal 37" xfId="17634"/>
    <cellStyle name="Normal 37 2" xfId="17635"/>
    <cellStyle name="Normal 37 2 2" xfId="17636"/>
    <cellStyle name="Normal 37 3" xfId="17637"/>
    <cellStyle name="Normal 38" xfId="17638"/>
    <cellStyle name="Normal 38 2" xfId="17639"/>
    <cellStyle name="Normal 38 2 2" xfId="17640"/>
    <cellStyle name="Normal 38 3" xfId="17641"/>
    <cellStyle name="Normal 39" xfId="17642"/>
    <cellStyle name="Normal 39 2" xfId="17643"/>
    <cellStyle name="Normal 39 2 2" xfId="17644"/>
    <cellStyle name="Normal 39 3" xfId="17645"/>
    <cellStyle name="Normal 39 4" xfId="17646"/>
    <cellStyle name="Normal 39 5" xfId="17647"/>
    <cellStyle name="Normal 4" xfId="65"/>
    <cellStyle name="Normal 4 10" xfId="17648"/>
    <cellStyle name="Normal 4 10 2" xfId="17649"/>
    <cellStyle name="Normal 4 10 3" xfId="17650"/>
    <cellStyle name="Normal 4 10 4" xfId="17651"/>
    <cellStyle name="Normal 4 11" xfId="17652"/>
    <cellStyle name="Normal 4 11 2" xfId="17653"/>
    <cellStyle name="Normal 4 11 3" xfId="17654"/>
    <cellStyle name="Normal 4 11 4" xfId="17655"/>
    <cellStyle name="Normal 4 12" xfId="17656"/>
    <cellStyle name="Normal 4 12 2" xfId="17657"/>
    <cellStyle name="Normal 4 13" xfId="17658"/>
    <cellStyle name="Normal 4 13 2" xfId="17659"/>
    <cellStyle name="Normal 4 14" xfId="17660"/>
    <cellStyle name="Normal 4 14 2" xfId="17661"/>
    <cellStyle name="Normal 4 15" xfId="17662"/>
    <cellStyle name="Normal 4 16" xfId="17663"/>
    <cellStyle name="Normal 4 17" xfId="17664"/>
    <cellStyle name="Normal 4 18" xfId="17665"/>
    <cellStyle name="Normal 4 19" xfId="17666"/>
    <cellStyle name="Normal 4 2" xfId="17667"/>
    <cellStyle name="Normal 4 2 2" xfId="17668"/>
    <cellStyle name="Normal 4 2 2 2" xfId="17669"/>
    <cellStyle name="Normal 4 2 2 2 2" xfId="17670"/>
    <cellStyle name="Normal 4 2 2 2 3" xfId="17671"/>
    <cellStyle name="Normal 4 2 2 3" xfId="17672"/>
    <cellStyle name="Normal 4 2 2 4" xfId="17673"/>
    <cellStyle name="Normal 4 2 2 5" xfId="17674"/>
    <cellStyle name="Normal 4 2 3" xfId="17675"/>
    <cellStyle name="Normal 4 2 3 2" xfId="17676"/>
    <cellStyle name="Normal 4 2 3 3" xfId="17677"/>
    <cellStyle name="Normal 4 2 4" xfId="17678"/>
    <cellStyle name="Normal 4 2 5" xfId="17679"/>
    <cellStyle name="Normal 4 3" xfId="17680"/>
    <cellStyle name="Normal 4 3 2" xfId="17681"/>
    <cellStyle name="Normal 4 3 2 2" xfId="17682"/>
    <cellStyle name="Normal 4 3 2 3" xfId="17683"/>
    <cellStyle name="Normal 4 3 3" xfId="17684"/>
    <cellStyle name="Normal 4 3 4" xfId="17685"/>
    <cellStyle name="Normal 4 3 5" xfId="17686"/>
    <cellStyle name="Normal 4 3 6" xfId="17687"/>
    <cellStyle name="Normal 4 4" xfId="17688"/>
    <cellStyle name="Normal 4 4 2" xfId="17689"/>
    <cellStyle name="Normal 4 4 2 2" xfId="17690"/>
    <cellStyle name="Normal 4 4 2 3" xfId="17691"/>
    <cellStyle name="Normal 4 4 3" xfId="17692"/>
    <cellStyle name="Normal 4 4 4" xfId="17693"/>
    <cellStyle name="Normal 4 4 5" xfId="17694"/>
    <cellStyle name="Normal 4 5" xfId="17695"/>
    <cellStyle name="Normal 4 5 2" xfId="17696"/>
    <cellStyle name="Normal 4 5 2 2" xfId="17697"/>
    <cellStyle name="Normal 4 5 2 3" xfId="17698"/>
    <cellStyle name="Normal 4 5 3" xfId="17699"/>
    <cellStyle name="Normal 4 5 4" xfId="17700"/>
    <cellStyle name="Normal 4 5 5" xfId="17701"/>
    <cellStyle name="Normal 4 6" xfId="17702"/>
    <cellStyle name="Normal 4 6 2" xfId="17703"/>
    <cellStyle name="Normal 4 6 2 2" xfId="17704"/>
    <cellStyle name="Normal 4 6 2 3" xfId="17705"/>
    <cellStyle name="Normal 4 6 3" xfId="17706"/>
    <cellStyle name="Normal 4 6 4" xfId="17707"/>
    <cellStyle name="Normal 4 6 5" xfId="17708"/>
    <cellStyle name="Normal 4 6 6" xfId="17709"/>
    <cellStyle name="Normal 4 7" xfId="17710"/>
    <cellStyle name="Normal 4 7 2" xfId="17711"/>
    <cellStyle name="Normal 4 7 2 2" xfId="17712"/>
    <cellStyle name="Normal 4 7 2 3" xfId="17713"/>
    <cellStyle name="Normal 4 7 3" xfId="17714"/>
    <cellStyle name="Normal 4 7 4" xfId="17715"/>
    <cellStyle name="Normal 4 7 5" xfId="17716"/>
    <cellStyle name="Normal 4 7 6" xfId="17717"/>
    <cellStyle name="Normal 4 8" xfId="17718"/>
    <cellStyle name="Normal 4 8 2" xfId="17719"/>
    <cellStyle name="Normal 4 8 2 2" xfId="17720"/>
    <cellStyle name="Normal 4 8 2 3" xfId="17721"/>
    <cellStyle name="Normal 4 8 3" xfId="17722"/>
    <cellStyle name="Normal 4 8 4" xfId="17723"/>
    <cellStyle name="Normal 4 8 5" xfId="17724"/>
    <cellStyle name="Normal 4 9" xfId="17725"/>
    <cellStyle name="Normal 4 9 2" xfId="17726"/>
    <cellStyle name="Normal 4 9 2 2" xfId="17727"/>
    <cellStyle name="Normal 4 9 2 3" xfId="17728"/>
    <cellStyle name="Normal 4 9 3" xfId="17729"/>
    <cellStyle name="Normal 4 9 4" xfId="17730"/>
    <cellStyle name="Normal 4 9 5" xfId="17731"/>
    <cellStyle name="Normal 4_12.31.2009 Sev TBBS # 82 (version 2)" xfId="17732"/>
    <cellStyle name="Normal 40" xfId="17733"/>
    <cellStyle name="Normal 40 2" xfId="17734"/>
    <cellStyle name="Normal 40 2 2" xfId="17735"/>
    <cellStyle name="Normal 40 3" xfId="17736"/>
    <cellStyle name="Normal 40 4" xfId="17737"/>
    <cellStyle name="Normal 40 5" xfId="17738"/>
    <cellStyle name="Normal 40 6" xfId="17739"/>
    <cellStyle name="Normal 40 7" xfId="17740"/>
    <cellStyle name="Normal 41" xfId="17741"/>
    <cellStyle name="Normal 41 2" xfId="17742"/>
    <cellStyle name="Normal 41 2 2" xfId="17743"/>
    <cellStyle name="Normal 41 3" xfId="17744"/>
    <cellStyle name="Normal 42" xfId="17745"/>
    <cellStyle name="Normal 42 2" xfId="17746"/>
    <cellStyle name="Normal 42 2 2" xfId="17747"/>
    <cellStyle name="Normal 42 2 2 2" xfId="17748"/>
    <cellStyle name="Normal 42 2 2 2 2" xfId="17749"/>
    <cellStyle name="Normal 42 2 2 2 3" xfId="17750"/>
    <cellStyle name="Normal 42 2 2 3" xfId="17751"/>
    <cellStyle name="Normal 42 2 2 4" xfId="17752"/>
    <cellStyle name="Normal 42 2 3" xfId="17753"/>
    <cellStyle name="Normal 42 2 3 2" xfId="17754"/>
    <cellStyle name="Normal 42 2 3 3" xfId="17755"/>
    <cellStyle name="Normal 42 2 4" xfId="17756"/>
    <cellStyle name="Normal 42 2 5" xfId="17757"/>
    <cellStyle name="Normal 42 2 6" xfId="17758"/>
    <cellStyle name="Normal 42 3" xfId="17759"/>
    <cellStyle name="Normal 42 3 2" xfId="17760"/>
    <cellStyle name="Normal 42 3 2 2" xfId="17761"/>
    <cellStyle name="Normal 42 3 2 3" xfId="17762"/>
    <cellStyle name="Normal 42 3 3" xfId="17763"/>
    <cellStyle name="Normal 42 3 4" xfId="17764"/>
    <cellStyle name="Normal 42 4" xfId="17765"/>
    <cellStyle name="Normal 42 4 2" xfId="17766"/>
    <cellStyle name="Normal 42 4 3" xfId="17767"/>
    <cellStyle name="Normal 42 5" xfId="17768"/>
    <cellStyle name="Normal 43" xfId="17769"/>
    <cellStyle name="Normal 43 2" xfId="17770"/>
    <cellStyle name="Normal 43 2 2" xfId="17771"/>
    <cellStyle name="Normal 43 2 2 2" xfId="17772"/>
    <cellStyle name="Normal 43 2 2 3" xfId="17773"/>
    <cellStyle name="Normal 43 2 3" xfId="17774"/>
    <cellStyle name="Normal 43 3" xfId="17775"/>
    <cellStyle name="Normal 43 3 2" xfId="17776"/>
    <cellStyle name="Normal 43 3 3" xfId="17777"/>
    <cellStyle name="Normal 43 4" xfId="17778"/>
    <cellStyle name="Normal 44" xfId="17779"/>
    <cellStyle name="Normal 44 2" xfId="17780"/>
    <cellStyle name="Normal 44 2 2" xfId="17781"/>
    <cellStyle name="Normal 44 3" xfId="17782"/>
    <cellStyle name="Normal 45" xfId="17783"/>
    <cellStyle name="Normal 45 2" xfId="103"/>
    <cellStyle name="Normal 45 2 2" xfId="17784"/>
    <cellStyle name="Normal 45 3" xfId="17785"/>
    <cellStyle name="Normal 45 3 2" xfId="17786"/>
    <cellStyle name="Normal 45 3 3" xfId="17787"/>
    <cellStyle name="Normal 45 4" xfId="17788"/>
    <cellStyle name="Normal 45 4 2" xfId="17789"/>
    <cellStyle name="Normal 45 4 3" xfId="17790"/>
    <cellStyle name="Normal 45 5" xfId="17791"/>
    <cellStyle name="Normal 45 6" xfId="17792"/>
    <cellStyle name="Normal 46" xfId="17793"/>
    <cellStyle name="Normal 46 2" xfId="17794"/>
    <cellStyle name="Normal 46 2 2" xfId="17795"/>
    <cellStyle name="Normal 46 2 3" xfId="17796"/>
    <cellStyle name="Normal 46 3" xfId="17797"/>
    <cellStyle name="Normal 46 3 2" xfId="17798"/>
    <cellStyle name="Normal 46 3 3" xfId="17799"/>
    <cellStyle name="Normal 46 4" xfId="17800"/>
    <cellStyle name="Normal 46 5" xfId="17801"/>
    <cellStyle name="Normal 46 6" xfId="17802"/>
    <cellStyle name="Normal 46 7" xfId="17803"/>
    <cellStyle name="Normal 47" xfId="17804"/>
    <cellStyle name="Normal 47 2" xfId="17805"/>
    <cellStyle name="Normal 47 2 2" xfId="17806"/>
    <cellStyle name="Normal 47 3" xfId="17807"/>
    <cellStyle name="Normal 47 4" xfId="17808"/>
    <cellStyle name="Normal 48" xfId="17809"/>
    <cellStyle name="Normal 48 2" xfId="17810"/>
    <cellStyle name="Normal 48 2 2" xfId="17811"/>
    <cellStyle name="Normal 48 3" xfId="17812"/>
    <cellStyle name="Normal 48 4" xfId="17813"/>
    <cellStyle name="Normal 49" xfId="17814"/>
    <cellStyle name="Normal 49 2" xfId="17815"/>
    <cellStyle name="Normal 49 2 2" xfId="17816"/>
    <cellStyle name="Normal 49 3" xfId="17817"/>
    <cellStyle name="Normal 49 4" xfId="17818"/>
    <cellStyle name="Normal 5" xfId="104"/>
    <cellStyle name="Normal 5 10" xfId="17819"/>
    <cellStyle name="Normal 5 10 2" xfId="17820"/>
    <cellStyle name="Normal 5 10 3" xfId="17821"/>
    <cellStyle name="Normal 5 10 4" xfId="17822"/>
    <cellStyle name="Normal 5 11" xfId="17823"/>
    <cellStyle name="Normal 5 11 2" xfId="17824"/>
    <cellStyle name="Normal 5 11 3" xfId="17825"/>
    <cellStyle name="Normal 5 12" xfId="17826"/>
    <cellStyle name="Normal 5 12 2" xfId="17827"/>
    <cellStyle name="Normal 5 13" xfId="17828"/>
    <cellStyle name="Normal 5 13 2" xfId="17829"/>
    <cellStyle name="Normal 5 13 3" xfId="17830"/>
    <cellStyle name="Normal 5 14" xfId="17831"/>
    <cellStyle name="Normal 5 14 2" xfId="17832"/>
    <cellStyle name="Normal 5 15" xfId="17833"/>
    <cellStyle name="Normal 5 16" xfId="17834"/>
    <cellStyle name="Normal 5 17" xfId="17835"/>
    <cellStyle name="Normal 5 18" xfId="17836"/>
    <cellStyle name="Normal 5 2" xfId="17837"/>
    <cellStyle name="Normal 5 2 2" xfId="17838"/>
    <cellStyle name="Normal 5 2 2 2" xfId="17839"/>
    <cellStyle name="Normal 5 2 2 3" xfId="17840"/>
    <cellStyle name="Normal 5 2 3" xfId="17841"/>
    <cellStyle name="Normal 5 2 4" xfId="17842"/>
    <cellStyle name="Normal 5 2 5" xfId="17843"/>
    <cellStyle name="Normal 5 3" xfId="17844"/>
    <cellStyle name="Normal 5 3 2" xfId="17845"/>
    <cellStyle name="Normal 5 3 2 2" xfId="17846"/>
    <cellStyle name="Normal 5 3 2 2 2" xfId="17847"/>
    <cellStyle name="Normal 5 3 2 3" xfId="17848"/>
    <cellStyle name="Normal 5 3 2 4" xfId="17849"/>
    <cellStyle name="Normal 5 3 3" xfId="17850"/>
    <cellStyle name="Normal 5 3 4" xfId="17851"/>
    <cellStyle name="Normal 5 3 4 2" xfId="17852"/>
    <cellStyle name="Normal 5 3 5" xfId="17853"/>
    <cellStyle name="Normal 5 3 6" xfId="17854"/>
    <cellStyle name="Normal 5 4" xfId="17855"/>
    <cellStyle name="Normal 5 4 2" xfId="17856"/>
    <cellStyle name="Normal 5 4 2 2" xfId="17857"/>
    <cellStyle name="Normal 5 4 2 3" xfId="17858"/>
    <cellStyle name="Normal 5 4 3" xfId="17859"/>
    <cellStyle name="Normal 5 4 4" xfId="17860"/>
    <cellStyle name="Normal 5 4 5" xfId="17861"/>
    <cellStyle name="Normal 5 5" xfId="17862"/>
    <cellStyle name="Normal 5 5 2" xfId="17863"/>
    <cellStyle name="Normal 5 5 2 2" xfId="17864"/>
    <cellStyle name="Normal 5 5 2 3" xfId="17865"/>
    <cellStyle name="Normal 5 5 3" xfId="17866"/>
    <cellStyle name="Normal 5 5 4" xfId="17867"/>
    <cellStyle name="Normal 5 5 5" xfId="17868"/>
    <cellStyle name="Normal 5 6" xfId="17869"/>
    <cellStyle name="Normal 5 6 2" xfId="17870"/>
    <cellStyle name="Normal 5 6 2 2" xfId="17871"/>
    <cellStyle name="Normal 5 6 2 3" xfId="17872"/>
    <cellStyle name="Normal 5 6 3" xfId="17873"/>
    <cellStyle name="Normal 5 6 4" xfId="17874"/>
    <cellStyle name="Normal 5 6 5" xfId="17875"/>
    <cellStyle name="Normal 5 7" xfId="17876"/>
    <cellStyle name="Normal 5 7 2" xfId="17877"/>
    <cellStyle name="Normal 5 7 2 2" xfId="17878"/>
    <cellStyle name="Normal 5 7 2 3" xfId="17879"/>
    <cellStyle name="Normal 5 7 3" xfId="17880"/>
    <cellStyle name="Normal 5 7 4" xfId="17881"/>
    <cellStyle name="Normal 5 7 5" xfId="17882"/>
    <cellStyle name="Normal 5 8" xfId="17883"/>
    <cellStyle name="Normal 5 8 2" xfId="17884"/>
    <cellStyle name="Normal 5 8 2 2" xfId="17885"/>
    <cellStyle name="Normal 5 8 2 3" xfId="17886"/>
    <cellStyle name="Normal 5 8 3" xfId="17887"/>
    <cellStyle name="Normal 5 8 4" xfId="17888"/>
    <cellStyle name="Normal 5 8 5" xfId="17889"/>
    <cellStyle name="Normal 5 9" xfId="17890"/>
    <cellStyle name="Normal 5 9 2" xfId="17891"/>
    <cellStyle name="Normal 5 9 2 2" xfId="17892"/>
    <cellStyle name="Normal 5 9 2 3" xfId="17893"/>
    <cellStyle name="Normal 5 9 3" xfId="17894"/>
    <cellStyle name="Normal 5 9 4" xfId="17895"/>
    <cellStyle name="Normal 5 9 5" xfId="17896"/>
    <cellStyle name="Normal 5_12-31-2009 ELEC C&amp;I TBBS(NEW)" xfId="17897"/>
    <cellStyle name="Normal 50" xfId="17898"/>
    <cellStyle name="Normal 50 2" xfId="17899"/>
    <cellStyle name="Normal 50 3" xfId="17900"/>
    <cellStyle name="Normal 51" xfId="17901"/>
    <cellStyle name="Normal 51 2" xfId="17902"/>
    <cellStyle name="Normal 51 3" xfId="17903"/>
    <cellStyle name="Normal 51 4" xfId="17904"/>
    <cellStyle name="Normal 52" xfId="17905"/>
    <cellStyle name="Normal 52 2" xfId="17906"/>
    <cellStyle name="Normal 52 2 2" xfId="17907"/>
    <cellStyle name="Normal 52 3" xfId="17908"/>
    <cellStyle name="Normal 53" xfId="17909"/>
    <cellStyle name="Normal 53 2" xfId="17910"/>
    <cellStyle name="Normal 53 2 2" xfId="17911"/>
    <cellStyle name="Normal 53 3" xfId="17912"/>
    <cellStyle name="Normal 54" xfId="17913"/>
    <cellStyle name="Normal 54 2" xfId="17914"/>
    <cellStyle name="Normal 54 2 2" xfId="17915"/>
    <cellStyle name="Normal 54 3" xfId="17916"/>
    <cellStyle name="Normal 55" xfId="17917"/>
    <cellStyle name="Normal 55 2" xfId="17918"/>
    <cellStyle name="Normal 55 3" xfId="17919"/>
    <cellStyle name="Normal 56" xfId="17920"/>
    <cellStyle name="Normal 56 2" xfId="17921"/>
    <cellStyle name="Normal 56 3" xfId="17922"/>
    <cellStyle name="Normal 57" xfId="17923"/>
    <cellStyle name="Normal 57 2" xfId="17924"/>
    <cellStyle name="Normal 57 3" xfId="17925"/>
    <cellStyle name="Normal 58" xfId="17926"/>
    <cellStyle name="Normal 58 2" xfId="17927"/>
    <cellStyle name="Normal 58 3" xfId="17928"/>
    <cellStyle name="Normal 59" xfId="17929"/>
    <cellStyle name="Normal 59 2" xfId="17930"/>
    <cellStyle name="Normal 59 3" xfId="17931"/>
    <cellStyle name="Normal 6" xfId="105"/>
    <cellStyle name="Normal 6 10" xfId="17932"/>
    <cellStyle name="Normal 6 11" xfId="17933"/>
    <cellStyle name="Normal 6 2" xfId="17934"/>
    <cellStyle name="Normal 6 2 2" xfId="17935"/>
    <cellStyle name="Normal 6 2 2 2" xfId="17936"/>
    <cellStyle name="Normal 6 2 2 3" xfId="17937"/>
    <cellStyle name="Normal 6 2 3" xfId="17938"/>
    <cellStyle name="Normal 6 2 4" xfId="17939"/>
    <cellStyle name="Normal 6 3" xfId="17940"/>
    <cellStyle name="Normal 6 3 2" xfId="17941"/>
    <cellStyle name="Normal 6 3 3" xfId="17942"/>
    <cellStyle name="Normal 6 3 4" xfId="17943"/>
    <cellStyle name="Normal 6 4" xfId="17944"/>
    <cellStyle name="Normal 6 4 2" xfId="17945"/>
    <cellStyle name="Normal 6 5" xfId="17946"/>
    <cellStyle name="Normal 6 5 2" xfId="17947"/>
    <cellStyle name="Normal 6 6" xfId="17948"/>
    <cellStyle name="Normal 6 6 2" xfId="17949"/>
    <cellStyle name="Normal 6 6 3" xfId="17950"/>
    <cellStyle name="Normal 6 7" xfId="17951"/>
    <cellStyle name="Normal 6 8" xfId="17952"/>
    <cellStyle name="Normal 6 9" xfId="17953"/>
    <cellStyle name="Normal 60" xfId="17954"/>
    <cellStyle name="Normal 60 2" xfId="17955"/>
    <cellStyle name="Normal 60 3" xfId="17956"/>
    <cellStyle name="Normal 61" xfId="17957"/>
    <cellStyle name="Normal 61 2" xfId="17958"/>
    <cellStyle name="Normal 61 3" xfId="17959"/>
    <cellStyle name="Normal 62" xfId="17960"/>
    <cellStyle name="Normal 62 2" xfId="17961"/>
    <cellStyle name="Normal 62 3" xfId="17962"/>
    <cellStyle name="Normal 63" xfId="17963"/>
    <cellStyle name="Normal 63 2" xfId="17964"/>
    <cellStyle name="Normal 63 3" xfId="17965"/>
    <cellStyle name="Normal 64" xfId="17966"/>
    <cellStyle name="Normal 64 2" xfId="17967"/>
    <cellStyle name="Normal 64 3" xfId="17968"/>
    <cellStyle name="Normal 65" xfId="17969"/>
    <cellStyle name="Normal 65 2" xfId="17970"/>
    <cellStyle name="Normal 65 3" xfId="17971"/>
    <cellStyle name="Normal 66" xfId="17972"/>
    <cellStyle name="Normal 66 2" xfId="17973"/>
    <cellStyle name="Normal 66 3" xfId="17974"/>
    <cellStyle name="Normal 67" xfId="106"/>
    <cellStyle name="Normal 67 2" xfId="17975"/>
    <cellStyle name="Normal 67 2 2" xfId="17976"/>
    <cellStyle name="Normal 67 3" xfId="17977"/>
    <cellStyle name="Normal 67 3 2" xfId="17978"/>
    <cellStyle name="Normal 67 4" xfId="17979"/>
    <cellStyle name="Normal 67 4 2" xfId="17980"/>
    <cellStyle name="Normal 67 5" xfId="17981"/>
    <cellStyle name="Normal 68" xfId="107"/>
    <cellStyle name="Normal 68 2" xfId="17982"/>
    <cellStyle name="Normal 68 2 2" xfId="17983"/>
    <cellStyle name="Normal 68 3" xfId="17984"/>
    <cellStyle name="Normal 68 3 2" xfId="17985"/>
    <cellStyle name="Normal 68 4" xfId="17986"/>
    <cellStyle name="Normal 68 4 2" xfId="17987"/>
    <cellStyle name="Normal 68 5" xfId="17988"/>
    <cellStyle name="Normal 69" xfId="108"/>
    <cellStyle name="Normal 69 2" xfId="17989"/>
    <cellStyle name="Normal 69 2 2" xfId="17990"/>
    <cellStyle name="Normal 69 3" xfId="17991"/>
    <cellStyle name="Normal 69 3 2" xfId="17992"/>
    <cellStyle name="Normal 69 4" xfId="17993"/>
    <cellStyle name="Normal 69 4 2" xfId="17994"/>
    <cellStyle name="Normal 69 5" xfId="17995"/>
    <cellStyle name="Normal 7" xfId="109"/>
    <cellStyle name="Normal 7 10" xfId="17996"/>
    <cellStyle name="Normal 7 2" xfId="17997"/>
    <cellStyle name="Normal 7 2 2" xfId="17998"/>
    <cellStyle name="Normal 7 2 2 2" xfId="17999"/>
    <cellStyle name="Normal 7 2 2 3" xfId="18000"/>
    <cellStyle name="Normal 7 2 3" xfId="18001"/>
    <cellStyle name="Normal 7 2 4" xfId="18002"/>
    <cellStyle name="Normal 7 3" xfId="18003"/>
    <cellStyle name="Normal 7 3 2" xfId="18004"/>
    <cellStyle name="Normal 7 3 2 2" xfId="18005"/>
    <cellStyle name="Normal 7 3 3" xfId="18006"/>
    <cellStyle name="Normal 7 3 4" xfId="18007"/>
    <cellStyle name="Normal 7 4" xfId="18008"/>
    <cellStyle name="Normal 7 4 2" xfId="18009"/>
    <cellStyle name="Normal 7 4 3" xfId="18010"/>
    <cellStyle name="Normal 7 5" xfId="18011"/>
    <cellStyle name="Normal 7 5 2" xfId="18012"/>
    <cellStyle name="Normal 7 6" xfId="18013"/>
    <cellStyle name="Normal 7 6 2" xfId="18014"/>
    <cellStyle name="Normal 7 6 3" xfId="18015"/>
    <cellStyle name="Normal 7 7" xfId="18016"/>
    <cellStyle name="Normal 7 7 2" xfId="18017"/>
    <cellStyle name="Normal 7 8" xfId="18018"/>
    <cellStyle name="Normal 7 9" xfId="18019"/>
    <cellStyle name="Normal 7_2010-12 Current Payable Netting Rpt - FINAL" xfId="18020"/>
    <cellStyle name="Normal 70" xfId="110"/>
    <cellStyle name="Normal 70 2" xfId="18021"/>
    <cellStyle name="Normal 70 2 2" xfId="18022"/>
    <cellStyle name="Normal 70 3" xfId="18023"/>
    <cellStyle name="Normal 70 3 2" xfId="18024"/>
    <cellStyle name="Normal 70 4" xfId="18025"/>
    <cellStyle name="Normal 70 4 2" xfId="18026"/>
    <cellStyle name="Normal 70 5" xfId="18027"/>
    <cellStyle name="Normal 71" xfId="111"/>
    <cellStyle name="Normal 71 2" xfId="18028"/>
    <cellStyle name="Normal 71 2 2" xfId="18029"/>
    <cellStyle name="Normal 71 3" xfId="18030"/>
    <cellStyle name="Normal 71 3 2" xfId="18031"/>
    <cellStyle name="Normal 71 4" xfId="18032"/>
    <cellStyle name="Normal 71 4 2" xfId="18033"/>
    <cellStyle name="Normal 71 5" xfId="18034"/>
    <cellStyle name="Normal 72" xfId="112"/>
    <cellStyle name="Normal 72 2" xfId="18035"/>
    <cellStyle name="Normal 72 2 2" xfId="18036"/>
    <cellStyle name="Normal 72 3" xfId="18037"/>
    <cellStyle name="Normal 72 3 2" xfId="18038"/>
    <cellStyle name="Normal 72 4" xfId="18039"/>
    <cellStyle name="Normal 72 4 2" xfId="18040"/>
    <cellStyle name="Normal 72 5" xfId="18041"/>
    <cellStyle name="Normal 73" xfId="18042"/>
    <cellStyle name="Normal 73 2" xfId="18043"/>
    <cellStyle name="Normal 73 3" xfId="18044"/>
    <cellStyle name="Normal 74" xfId="18045"/>
    <cellStyle name="Normal 74 2" xfId="18046"/>
    <cellStyle name="Normal 74 3" xfId="18047"/>
    <cellStyle name="Normal 75" xfId="18048"/>
    <cellStyle name="Normal 75 2" xfId="18049"/>
    <cellStyle name="Normal 75 3" xfId="18050"/>
    <cellStyle name="Normal 76" xfId="18051"/>
    <cellStyle name="Normal 76 2" xfId="18052"/>
    <cellStyle name="Normal 76 3" xfId="18053"/>
    <cellStyle name="Normal 77" xfId="18054"/>
    <cellStyle name="Normal 77 2" xfId="18055"/>
    <cellStyle name="Normal 77 3" xfId="18056"/>
    <cellStyle name="Normal 78" xfId="18057"/>
    <cellStyle name="Normal 78 2" xfId="18058"/>
    <cellStyle name="Normal 78 3" xfId="18059"/>
    <cellStyle name="Normal 79" xfId="18060"/>
    <cellStyle name="Normal 79 2" xfId="18061"/>
    <cellStyle name="Normal 79 3" xfId="18062"/>
    <cellStyle name="Normal 8" xfId="113"/>
    <cellStyle name="Normal 8 2" xfId="18063"/>
    <cellStyle name="Normal 8 2 2" xfId="114"/>
    <cellStyle name="Normal 8 2 2 2" xfId="18064"/>
    <cellStyle name="Normal 8 2 2 2 2" xfId="18065"/>
    <cellStyle name="Normal 8 2 2 3" xfId="18066"/>
    <cellStyle name="Normal 8 2 2 3 2" xfId="18067"/>
    <cellStyle name="Normal 8 2 2 4" xfId="18068"/>
    <cellStyle name="Normal 8 2 2 5" xfId="18069"/>
    <cellStyle name="Normal 8 2 3" xfId="18070"/>
    <cellStyle name="Normal 8 2 4" xfId="18071"/>
    <cellStyle name="Normal 8 3" xfId="18072"/>
    <cellStyle name="Normal 8 3 2" xfId="18073"/>
    <cellStyle name="Normal 8 3 2 2" xfId="18074"/>
    <cellStyle name="Normal 8 3 2 3" xfId="18075"/>
    <cellStyle name="Normal 8 3 3" xfId="18076"/>
    <cellStyle name="Normal 8 3 3 2" xfId="18077"/>
    <cellStyle name="Normal 8 3 3 3" xfId="18078"/>
    <cellStyle name="Normal 8 3 4" xfId="18079"/>
    <cellStyle name="Normal 8 3 5" xfId="18080"/>
    <cellStyle name="Normal 8 3 6" xfId="18081"/>
    <cellStyle name="Normal 8 4" xfId="18082"/>
    <cellStyle name="Normal 8 4 2" xfId="18083"/>
    <cellStyle name="Normal 8 5" xfId="18084"/>
    <cellStyle name="Normal 8 6" xfId="18085"/>
    <cellStyle name="Normal 8 6 2" xfId="18086"/>
    <cellStyle name="Normal 8 7" xfId="18087"/>
    <cellStyle name="Normal 8_PwrTax 51040" xfId="18088"/>
    <cellStyle name="Normal 80" xfId="18089"/>
    <cellStyle name="Normal 80 2" xfId="18090"/>
    <cellStyle name="Normal 80 3" xfId="18091"/>
    <cellStyle name="Normal 81" xfId="18092"/>
    <cellStyle name="Normal 81 2" xfId="18093"/>
    <cellStyle name="Normal 81 3" xfId="18094"/>
    <cellStyle name="Normal 82" xfId="18095"/>
    <cellStyle name="Normal 82 2" xfId="18096"/>
    <cellStyle name="Normal 82 3" xfId="18097"/>
    <cellStyle name="Normal 83" xfId="18098"/>
    <cellStyle name="Normal 83 2" xfId="18099"/>
    <cellStyle name="Normal 83 3" xfId="18100"/>
    <cellStyle name="Normal 84" xfId="18101"/>
    <cellStyle name="Normal 84 2" xfId="18102"/>
    <cellStyle name="Normal 84 3" xfId="18103"/>
    <cellStyle name="Normal 85" xfId="18104"/>
    <cellStyle name="Normal 85 2" xfId="18105"/>
    <cellStyle name="Normal 85 3" xfId="18106"/>
    <cellStyle name="Normal 86" xfId="18107"/>
    <cellStyle name="Normal 86 2" xfId="18108"/>
    <cellStyle name="Normal 86 3" xfId="18109"/>
    <cellStyle name="Normal 87" xfId="18110"/>
    <cellStyle name="Normal 87 2" xfId="18111"/>
    <cellStyle name="Normal 87 3" xfId="18112"/>
    <cellStyle name="Normal 88" xfId="18113"/>
    <cellStyle name="Normal 88 2" xfId="18114"/>
    <cellStyle name="Normal 88 3" xfId="18115"/>
    <cellStyle name="Normal 89" xfId="18116"/>
    <cellStyle name="Normal 89 2" xfId="18117"/>
    <cellStyle name="Normal 89 3" xfId="18118"/>
    <cellStyle name="Normal 9" xfId="171"/>
    <cellStyle name="Normal 9 2" xfId="18119"/>
    <cellStyle name="Normal 9 2 2" xfId="18120"/>
    <cellStyle name="Normal 9 2 2 2" xfId="18121"/>
    <cellStyle name="Normal 9 2 2 3" xfId="18122"/>
    <cellStyle name="Normal 9 2 3" xfId="18123"/>
    <cellStyle name="Normal 9 2 4" xfId="18124"/>
    <cellStyle name="Normal 9 3" xfId="18125"/>
    <cellStyle name="Normal 9 3 2" xfId="18126"/>
    <cellStyle name="Normal 9 3 2 2" xfId="18127"/>
    <cellStyle name="Normal 9 3 3" xfId="18128"/>
    <cellStyle name="Normal 9 3 4" xfId="18129"/>
    <cellStyle name="Normal 9 3 5" xfId="18130"/>
    <cellStyle name="Normal 9 4" xfId="18131"/>
    <cellStyle name="Normal 9 4 2" xfId="18132"/>
    <cellStyle name="Normal 9 4 3" xfId="18133"/>
    <cellStyle name="Normal 9 4 3 2" xfId="18134"/>
    <cellStyle name="Normal 9 4 3 3" xfId="18135"/>
    <cellStyle name="Normal 9 4 4" xfId="18136"/>
    <cellStyle name="Normal 9 5" xfId="18137"/>
    <cellStyle name="Normal 9 6" xfId="18138"/>
    <cellStyle name="Normal 9 6 2" xfId="18139"/>
    <cellStyle name="Normal 9 6 2 2" xfId="18140"/>
    <cellStyle name="Normal 9 6 2 3" xfId="18141"/>
    <cellStyle name="Normal 9 6 3" xfId="18142"/>
    <cellStyle name="Normal 9 6 4" xfId="18143"/>
    <cellStyle name="Normal 9 7" xfId="18144"/>
    <cellStyle name="Normal 9 7 2" xfId="18145"/>
    <cellStyle name="Normal 9 7 3" xfId="18146"/>
    <cellStyle name="Normal 9 8" xfId="18147"/>
    <cellStyle name="Normal 9_PwrTax 51040" xfId="18148"/>
    <cellStyle name="Normal 90" xfId="18149"/>
    <cellStyle name="Normal 90 2" xfId="18150"/>
    <cellStyle name="Normal 90 3" xfId="18151"/>
    <cellStyle name="Normal 91" xfId="18152"/>
    <cellStyle name="Normal 91 2" xfId="18153"/>
    <cellStyle name="Normal 91 3" xfId="18154"/>
    <cellStyle name="Normal 92" xfId="18155"/>
    <cellStyle name="Normal 92 2" xfId="18156"/>
    <cellStyle name="Normal 92 3" xfId="18157"/>
    <cellStyle name="Normal 93" xfId="18158"/>
    <cellStyle name="Normal 93 2" xfId="18159"/>
    <cellStyle name="Normal 93 3" xfId="18160"/>
    <cellStyle name="Normal 94" xfId="18161"/>
    <cellStyle name="Normal 94 2" xfId="18162"/>
    <cellStyle name="Normal 94 3" xfId="18163"/>
    <cellStyle name="Normal 94 4" xfId="18164"/>
    <cellStyle name="Normal 95" xfId="18165"/>
    <cellStyle name="Normal 95 2" xfId="18166"/>
    <cellStyle name="Normal 95 3" xfId="18167"/>
    <cellStyle name="Normal 96" xfId="18168"/>
    <cellStyle name="Normal 96 2" xfId="18169"/>
    <cellStyle name="Normal 96 2 2" xfId="18170"/>
    <cellStyle name="Normal 96 2 3" xfId="18171"/>
    <cellStyle name="Normal 96 3" xfId="18172"/>
    <cellStyle name="Normal 96 3 2" xfId="18173"/>
    <cellStyle name="Normal 96 4" xfId="18174"/>
    <cellStyle name="Normal 97" xfId="18175"/>
    <cellStyle name="Normal 97 2" xfId="18176"/>
    <cellStyle name="Normal 97 2 2" xfId="18177"/>
    <cellStyle name="Normal 97 2 3" xfId="18178"/>
    <cellStyle name="Normal 97 3" xfId="18179"/>
    <cellStyle name="Normal 97 4" xfId="18180"/>
    <cellStyle name="Normal 98" xfId="18181"/>
    <cellStyle name="Normal 98 2" xfId="18182"/>
    <cellStyle name="Normal 98 2 2" xfId="18183"/>
    <cellStyle name="Normal 98 3" xfId="18184"/>
    <cellStyle name="Normal 98 4" xfId="18185"/>
    <cellStyle name="Normal 99" xfId="18186"/>
    <cellStyle name="Normal 99 2" xfId="18187"/>
    <cellStyle name="Normal 99 3" xfId="18188"/>
    <cellStyle name="Normal_1995 FCWS" xfId="47"/>
    <cellStyle name="Normal_FN1 Ratebase Draft SPP template (6-11-04) v2" xfId="48"/>
    <cellStyle name="Normal_TrAILCo attach 6 &amp; 7 and Appendix A" xfId="49"/>
    <cellStyle name="Note" xfId="50" builtinId="10" customBuiltin="1"/>
    <cellStyle name="Note 10" xfId="18189"/>
    <cellStyle name="Note 10 10" xfId="18190"/>
    <cellStyle name="Note 10 11" xfId="18191"/>
    <cellStyle name="Note 10 2" xfId="18192"/>
    <cellStyle name="Note 10 2 2" xfId="18193"/>
    <cellStyle name="Note 10 2 2 2" xfId="18194"/>
    <cellStyle name="Note 10 2 2 2 2" xfId="18195"/>
    <cellStyle name="Note 10 2 2 2 3" xfId="18196"/>
    <cellStyle name="Note 10 2 2 3" xfId="18197"/>
    <cellStyle name="Note 10 2 2 3 2" xfId="18198"/>
    <cellStyle name="Note 10 2 2 3 3" xfId="18199"/>
    <cellStyle name="Note 10 2 2 4" xfId="18200"/>
    <cellStyle name="Note 10 2 2 5" xfId="18201"/>
    <cellStyle name="Note 10 2 3" xfId="18202"/>
    <cellStyle name="Note 10 2 3 2" xfId="18203"/>
    <cellStyle name="Note 10 2 3 3" xfId="18204"/>
    <cellStyle name="Note 10 2 3 4" xfId="18205"/>
    <cellStyle name="Note 10 2 3 5" xfId="18206"/>
    <cellStyle name="Note 10 2 4" xfId="18207"/>
    <cellStyle name="Note 10 2 4 2" xfId="18208"/>
    <cellStyle name="Note 10 2 4 3" xfId="18209"/>
    <cellStyle name="Note 10 2 5" xfId="18210"/>
    <cellStyle name="Note 10 2 6" xfId="18211"/>
    <cellStyle name="Note 10 2 7" xfId="18212"/>
    <cellStyle name="Note 10 2_JE 5 2002.2 FED" xfId="18213"/>
    <cellStyle name="Note 10 3" xfId="18214"/>
    <cellStyle name="Note 10 3 2" xfId="18215"/>
    <cellStyle name="Note 10 3 2 2" xfId="18216"/>
    <cellStyle name="Note 10 3 2 2 2" xfId="18217"/>
    <cellStyle name="Note 10 3 2 2 3" xfId="18218"/>
    <cellStyle name="Note 10 3 2 3" xfId="18219"/>
    <cellStyle name="Note 10 3 2 3 2" xfId="18220"/>
    <cellStyle name="Note 10 3 2 3 3" xfId="18221"/>
    <cellStyle name="Note 10 3 2 4" xfId="18222"/>
    <cellStyle name="Note 10 3 2 5" xfId="18223"/>
    <cellStyle name="Note 10 3 3" xfId="18224"/>
    <cellStyle name="Note 10 3 3 2" xfId="18225"/>
    <cellStyle name="Note 10 3 3 3" xfId="18226"/>
    <cellStyle name="Note 10 3 3 4" xfId="18227"/>
    <cellStyle name="Note 10 3 3 5" xfId="18228"/>
    <cellStyle name="Note 10 3 4" xfId="18229"/>
    <cellStyle name="Note 10 3 4 2" xfId="18230"/>
    <cellStyle name="Note 10 3 4 3" xfId="18231"/>
    <cellStyle name="Note 10 3 5" xfId="18232"/>
    <cellStyle name="Note 10 3 6" xfId="18233"/>
    <cellStyle name="Note 10 3 7" xfId="18234"/>
    <cellStyle name="Note 10 3_JE 5 2002.2 FED" xfId="18235"/>
    <cellStyle name="Note 10 4" xfId="18236"/>
    <cellStyle name="Note 10 4 2" xfId="18237"/>
    <cellStyle name="Note 10 4 2 2" xfId="18238"/>
    <cellStyle name="Note 10 4 2 2 2" xfId="18239"/>
    <cellStyle name="Note 10 4 2 2 3" xfId="18240"/>
    <cellStyle name="Note 10 4 2 3" xfId="18241"/>
    <cellStyle name="Note 10 4 2 3 2" xfId="18242"/>
    <cellStyle name="Note 10 4 2 3 3" xfId="18243"/>
    <cellStyle name="Note 10 4 2 4" xfId="18244"/>
    <cellStyle name="Note 10 4 2 5" xfId="18245"/>
    <cellStyle name="Note 10 4 3" xfId="18246"/>
    <cellStyle name="Note 10 4 3 2" xfId="18247"/>
    <cellStyle name="Note 10 4 3 3" xfId="18248"/>
    <cellStyle name="Note 10 4 4" xfId="18249"/>
    <cellStyle name="Note 10 4 4 2" xfId="18250"/>
    <cellStyle name="Note 10 4 4 3" xfId="18251"/>
    <cellStyle name="Note 10 4 5" xfId="18252"/>
    <cellStyle name="Note 10 4 6" xfId="18253"/>
    <cellStyle name="Note 10 4_JE 5 2002.2 FED" xfId="18254"/>
    <cellStyle name="Note 10 5" xfId="18255"/>
    <cellStyle name="Note 10 5 2" xfId="18256"/>
    <cellStyle name="Note 10 5 2 2" xfId="18257"/>
    <cellStyle name="Note 10 5 2 2 2" xfId="18258"/>
    <cellStyle name="Note 10 5 2 2 3" xfId="18259"/>
    <cellStyle name="Note 10 5 2 3" xfId="18260"/>
    <cellStyle name="Note 10 5 2 3 2" xfId="18261"/>
    <cellStyle name="Note 10 5 2 3 3" xfId="18262"/>
    <cellStyle name="Note 10 5 2 4" xfId="18263"/>
    <cellStyle name="Note 10 5 2 5" xfId="18264"/>
    <cellStyle name="Note 10 5 3" xfId="18265"/>
    <cellStyle name="Note 10 5 3 2" xfId="18266"/>
    <cellStyle name="Note 10 5 3 3" xfId="18267"/>
    <cellStyle name="Note 10 5 4" xfId="18268"/>
    <cellStyle name="Note 10 5 4 2" xfId="18269"/>
    <cellStyle name="Note 10 5 4 3" xfId="18270"/>
    <cellStyle name="Note 10 5 5" xfId="18271"/>
    <cellStyle name="Note 10 5 6" xfId="18272"/>
    <cellStyle name="Note 10 5_JE 5 2002.2 FED" xfId="18273"/>
    <cellStyle name="Note 10 6" xfId="18274"/>
    <cellStyle name="Note 10 6 2" xfId="18275"/>
    <cellStyle name="Note 10 6 2 2" xfId="18276"/>
    <cellStyle name="Note 10 6 2 3" xfId="18277"/>
    <cellStyle name="Note 10 6 3" xfId="18278"/>
    <cellStyle name="Note 10 6 3 2" xfId="18279"/>
    <cellStyle name="Note 10 6 3 3" xfId="18280"/>
    <cellStyle name="Note 10 6 4" xfId="18281"/>
    <cellStyle name="Note 10 6 5" xfId="18282"/>
    <cellStyle name="Note 10 7" xfId="18283"/>
    <cellStyle name="Note 10 7 2" xfId="18284"/>
    <cellStyle name="Note 10 7 3" xfId="18285"/>
    <cellStyle name="Note 10 7 4" xfId="18286"/>
    <cellStyle name="Note 10 7 5" xfId="18287"/>
    <cellStyle name="Note 10 8" xfId="18288"/>
    <cellStyle name="Note 10 8 2" xfId="18289"/>
    <cellStyle name="Note 10 8 3" xfId="18290"/>
    <cellStyle name="Note 10 9" xfId="18291"/>
    <cellStyle name="Note 10_JE 5 2002.2 FED" xfId="18292"/>
    <cellStyle name="Note 11" xfId="18293"/>
    <cellStyle name="Note 11 10" xfId="18294"/>
    <cellStyle name="Note 11 11" xfId="18295"/>
    <cellStyle name="Note 11 2" xfId="18296"/>
    <cellStyle name="Note 11 2 2" xfId="18297"/>
    <cellStyle name="Note 11 2 2 2" xfId="18298"/>
    <cellStyle name="Note 11 2 2 2 2" xfId="18299"/>
    <cellStyle name="Note 11 2 2 2 3" xfId="18300"/>
    <cellStyle name="Note 11 2 2 3" xfId="18301"/>
    <cellStyle name="Note 11 2 2 3 2" xfId="18302"/>
    <cellStyle name="Note 11 2 2 3 3" xfId="18303"/>
    <cellStyle name="Note 11 2 2 4" xfId="18304"/>
    <cellStyle name="Note 11 2 2 5" xfId="18305"/>
    <cellStyle name="Note 11 2 3" xfId="18306"/>
    <cellStyle name="Note 11 2 3 2" xfId="18307"/>
    <cellStyle name="Note 11 2 3 3" xfId="18308"/>
    <cellStyle name="Note 11 2 3 4" xfId="18309"/>
    <cellStyle name="Note 11 2 3 5" xfId="18310"/>
    <cellStyle name="Note 11 2 4" xfId="18311"/>
    <cellStyle name="Note 11 2 4 2" xfId="18312"/>
    <cellStyle name="Note 11 2 4 3" xfId="18313"/>
    <cellStyle name="Note 11 2 5" xfId="18314"/>
    <cellStyle name="Note 11 2 6" xfId="18315"/>
    <cellStyle name="Note 11 2 7" xfId="18316"/>
    <cellStyle name="Note 11 2_JE 5 2002.2 FED" xfId="18317"/>
    <cellStyle name="Note 11 3" xfId="18318"/>
    <cellStyle name="Note 11 3 2" xfId="18319"/>
    <cellStyle name="Note 11 3 2 2" xfId="18320"/>
    <cellStyle name="Note 11 3 2 2 2" xfId="18321"/>
    <cellStyle name="Note 11 3 2 2 3" xfId="18322"/>
    <cellStyle name="Note 11 3 2 3" xfId="18323"/>
    <cellStyle name="Note 11 3 2 3 2" xfId="18324"/>
    <cellStyle name="Note 11 3 2 3 3" xfId="18325"/>
    <cellStyle name="Note 11 3 2 4" xfId="18326"/>
    <cellStyle name="Note 11 3 2 5" xfId="18327"/>
    <cellStyle name="Note 11 3 3" xfId="18328"/>
    <cellStyle name="Note 11 3 3 2" xfId="18329"/>
    <cellStyle name="Note 11 3 3 3" xfId="18330"/>
    <cellStyle name="Note 11 3 3 4" xfId="18331"/>
    <cellStyle name="Note 11 3 3 5" xfId="18332"/>
    <cellStyle name="Note 11 3 4" xfId="18333"/>
    <cellStyle name="Note 11 3 4 2" xfId="18334"/>
    <cellStyle name="Note 11 3 4 3" xfId="18335"/>
    <cellStyle name="Note 11 3 5" xfId="18336"/>
    <cellStyle name="Note 11 3 6" xfId="18337"/>
    <cellStyle name="Note 11 3 7" xfId="18338"/>
    <cellStyle name="Note 11 3_JE 5 2002.2 FED" xfId="18339"/>
    <cellStyle name="Note 11 4" xfId="18340"/>
    <cellStyle name="Note 11 4 2" xfId="18341"/>
    <cellStyle name="Note 11 4 2 2" xfId="18342"/>
    <cellStyle name="Note 11 4 2 2 2" xfId="18343"/>
    <cellStyle name="Note 11 4 2 2 3" xfId="18344"/>
    <cellStyle name="Note 11 4 2 3" xfId="18345"/>
    <cellStyle name="Note 11 4 2 3 2" xfId="18346"/>
    <cellStyle name="Note 11 4 2 3 3" xfId="18347"/>
    <cellStyle name="Note 11 4 2 4" xfId="18348"/>
    <cellStyle name="Note 11 4 2 5" xfId="18349"/>
    <cellStyle name="Note 11 4 3" xfId="18350"/>
    <cellStyle name="Note 11 4 3 2" xfId="18351"/>
    <cellStyle name="Note 11 4 3 3" xfId="18352"/>
    <cellStyle name="Note 11 4 4" xfId="18353"/>
    <cellStyle name="Note 11 4 4 2" xfId="18354"/>
    <cellStyle name="Note 11 4 4 3" xfId="18355"/>
    <cellStyle name="Note 11 4 5" xfId="18356"/>
    <cellStyle name="Note 11 4 6" xfId="18357"/>
    <cellStyle name="Note 11 4_JE 5 2002.2 FED" xfId="18358"/>
    <cellStyle name="Note 11 5" xfId="18359"/>
    <cellStyle name="Note 11 5 2" xfId="18360"/>
    <cellStyle name="Note 11 5 2 2" xfId="18361"/>
    <cellStyle name="Note 11 5 2 2 2" xfId="18362"/>
    <cellStyle name="Note 11 5 2 2 3" xfId="18363"/>
    <cellStyle name="Note 11 5 2 3" xfId="18364"/>
    <cellStyle name="Note 11 5 2 3 2" xfId="18365"/>
    <cellStyle name="Note 11 5 2 3 3" xfId="18366"/>
    <cellStyle name="Note 11 5 2 4" xfId="18367"/>
    <cellStyle name="Note 11 5 2 5" xfId="18368"/>
    <cellStyle name="Note 11 5 3" xfId="18369"/>
    <cellStyle name="Note 11 5 3 2" xfId="18370"/>
    <cellStyle name="Note 11 5 3 3" xfId="18371"/>
    <cellStyle name="Note 11 5 4" xfId="18372"/>
    <cellStyle name="Note 11 5 4 2" xfId="18373"/>
    <cellStyle name="Note 11 5 4 3" xfId="18374"/>
    <cellStyle name="Note 11 5 5" xfId="18375"/>
    <cellStyle name="Note 11 5 6" xfId="18376"/>
    <cellStyle name="Note 11 5_JE 5 2002.2 FED" xfId="18377"/>
    <cellStyle name="Note 11 6" xfId="18378"/>
    <cellStyle name="Note 11 6 2" xfId="18379"/>
    <cellStyle name="Note 11 6 2 2" xfId="18380"/>
    <cellStyle name="Note 11 6 2 3" xfId="18381"/>
    <cellStyle name="Note 11 6 3" xfId="18382"/>
    <cellStyle name="Note 11 6 3 2" xfId="18383"/>
    <cellStyle name="Note 11 6 3 3" xfId="18384"/>
    <cellStyle name="Note 11 6 4" xfId="18385"/>
    <cellStyle name="Note 11 6 5" xfId="18386"/>
    <cellStyle name="Note 11 7" xfId="18387"/>
    <cellStyle name="Note 11 7 2" xfId="18388"/>
    <cellStyle name="Note 11 7 3" xfId="18389"/>
    <cellStyle name="Note 11 7 4" xfId="18390"/>
    <cellStyle name="Note 11 7 5" xfId="18391"/>
    <cellStyle name="Note 11 8" xfId="18392"/>
    <cellStyle name="Note 11 8 2" xfId="18393"/>
    <cellStyle name="Note 11 8 3" xfId="18394"/>
    <cellStyle name="Note 11 9" xfId="18395"/>
    <cellStyle name="Note 11_JE 5 2002.2 FED" xfId="18396"/>
    <cellStyle name="Note 12" xfId="18397"/>
    <cellStyle name="Note 12 10" xfId="18398"/>
    <cellStyle name="Note 12 11" xfId="18399"/>
    <cellStyle name="Note 12 2" xfId="18400"/>
    <cellStyle name="Note 12 2 2" xfId="18401"/>
    <cellStyle name="Note 12 2 2 2" xfId="18402"/>
    <cellStyle name="Note 12 2 2 2 2" xfId="18403"/>
    <cellStyle name="Note 12 2 2 2 3" xfId="18404"/>
    <cellStyle name="Note 12 2 2 3" xfId="18405"/>
    <cellStyle name="Note 12 2 2 3 2" xfId="18406"/>
    <cellStyle name="Note 12 2 2 3 3" xfId="18407"/>
    <cellStyle name="Note 12 2 2 4" xfId="18408"/>
    <cellStyle name="Note 12 2 2 5" xfId="18409"/>
    <cellStyle name="Note 12 2 3" xfId="18410"/>
    <cellStyle name="Note 12 2 3 2" xfId="18411"/>
    <cellStyle name="Note 12 2 3 3" xfId="18412"/>
    <cellStyle name="Note 12 2 3 4" xfId="18413"/>
    <cellStyle name="Note 12 2 3 5" xfId="18414"/>
    <cellStyle name="Note 12 2 4" xfId="18415"/>
    <cellStyle name="Note 12 2 4 2" xfId="18416"/>
    <cellStyle name="Note 12 2 4 3" xfId="18417"/>
    <cellStyle name="Note 12 2 5" xfId="18418"/>
    <cellStyle name="Note 12 2 6" xfId="18419"/>
    <cellStyle name="Note 12 2 7" xfId="18420"/>
    <cellStyle name="Note 12 2_JE 5 2002.2 FED" xfId="18421"/>
    <cellStyle name="Note 12 3" xfId="18422"/>
    <cellStyle name="Note 12 3 2" xfId="18423"/>
    <cellStyle name="Note 12 3 2 2" xfId="18424"/>
    <cellStyle name="Note 12 3 2 2 2" xfId="18425"/>
    <cellStyle name="Note 12 3 2 2 3" xfId="18426"/>
    <cellStyle name="Note 12 3 2 3" xfId="18427"/>
    <cellStyle name="Note 12 3 2 3 2" xfId="18428"/>
    <cellStyle name="Note 12 3 2 3 3" xfId="18429"/>
    <cellStyle name="Note 12 3 2 4" xfId="18430"/>
    <cellStyle name="Note 12 3 2 5" xfId="18431"/>
    <cellStyle name="Note 12 3 3" xfId="18432"/>
    <cellStyle name="Note 12 3 3 2" xfId="18433"/>
    <cellStyle name="Note 12 3 3 3" xfId="18434"/>
    <cellStyle name="Note 12 3 4" xfId="18435"/>
    <cellStyle name="Note 12 3 4 2" xfId="18436"/>
    <cellStyle name="Note 12 3 4 3" xfId="18437"/>
    <cellStyle name="Note 12 3 5" xfId="18438"/>
    <cellStyle name="Note 12 3 6" xfId="18439"/>
    <cellStyle name="Note 12 3_JE 5 2002.2 FED" xfId="18440"/>
    <cellStyle name="Note 12 4" xfId="18441"/>
    <cellStyle name="Note 12 4 2" xfId="18442"/>
    <cellStyle name="Note 12 4 2 2" xfId="18443"/>
    <cellStyle name="Note 12 4 2 2 2" xfId="18444"/>
    <cellStyle name="Note 12 4 2 2 3" xfId="18445"/>
    <cellStyle name="Note 12 4 2 3" xfId="18446"/>
    <cellStyle name="Note 12 4 2 3 2" xfId="18447"/>
    <cellStyle name="Note 12 4 2 3 3" xfId="18448"/>
    <cellStyle name="Note 12 4 2 4" xfId="18449"/>
    <cellStyle name="Note 12 4 2 5" xfId="18450"/>
    <cellStyle name="Note 12 4 3" xfId="18451"/>
    <cellStyle name="Note 12 4 3 2" xfId="18452"/>
    <cellStyle name="Note 12 4 3 3" xfId="18453"/>
    <cellStyle name="Note 12 4 4" xfId="18454"/>
    <cellStyle name="Note 12 4 4 2" xfId="18455"/>
    <cellStyle name="Note 12 4 4 3" xfId="18456"/>
    <cellStyle name="Note 12 4 5" xfId="18457"/>
    <cellStyle name="Note 12 4 6" xfId="18458"/>
    <cellStyle name="Note 12 4_JE 5 2002.2 FED" xfId="18459"/>
    <cellStyle name="Note 12 5" xfId="18460"/>
    <cellStyle name="Note 12 5 2" xfId="18461"/>
    <cellStyle name="Note 12 5 2 2" xfId="18462"/>
    <cellStyle name="Note 12 5 2 2 2" xfId="18463"/>
    <cellStyle name="Note 12 5 2 2 3" xfId="18464"/>
    <cellStyle name="Note 12 5 2 3" xfId="18465"/>
    <cellStyle name="Note 12 5 2 3 2" xfId="18466"/>
    <cellStyle name="Note 12 5 2 3 3" xfId="18467"/>
    <cellStyle name="Note 12 5 2 4" xfId="18468"/>
    <cellStyle name="Note 12 5 2 5" xfId="18469"/>
    <cellStyle name="Note 12 5 3" xfId="18470"/>
    <cellStyle name="Note 12 5 3 2" xfId="18471"/>
    <cellStyle name="Note 12 5 3 3" xfId="18472"/>
    <cellStyle name="Note 12 5 4" xfId="18473"/>
    <cellStyle name="Note 12 5 4 2" xfId="18474"/>
    <cellStyle name="Note 12 5 4 3" xfId="18475"/>
    <cellStyle name="Note 12 5 5" xfId="18476"/>
    <cellStyle name="Note 12 5 6" xfId="18477"/>
    <cellStyle name="Note 12 5_JE 5 2002.2 FED" xfId="18478"/>
    <cellStyle name="Note 12 6" xfId="18479"/>
    <cellStyle name="Note 12 6 2" xfId="18480"/>
    <cellStyle name="Note 12 6 2 2" xfId="18481"/>
    <cellStyle name="Note 12 6 2 3" xfId="18482"/>
    <cellStyle name="Note 12 6 3" xfId="18483"/>
    <cellStyle name="Note 12 6 3 2" xfId="18484"/>
    <cellStyle name="Note 12 6 3 3" xfId="18485"/>
    <cellStyle name="Note 12 6 4" xfId="18486"/>
    <cellStyle name="Note 12 6 5" xfId="18487"/>
    <cellStyle name="Note 12 7" xfId="18488"/>
    <cellStyle name="Note 12 7 2" xfId="18489"/>
    <cellStyle name="Note 12 7 3" xfId="18490"/>
    <cellStyle name="Note 12 7 4" xfId="18491"/>
    <cellStyle name="Note 12 7 5" xfId="18492"/>
    <cellStyle name="Note 12 8" xfId="18493"/>
    <cellStyle name="Note 12 8 2" xfId="18494"/>
    <cellStyle name="Note 12 8 3" xfId="18495"/>
    <cellStyle name="Note 12 9" xfId="18496"/>
    <cellStyle name="Note 12_JE 5 2002.2 FED" xfId="18497"/>
    <cellStyle name="Note 13" xfId="18498"/>
    <cellStyle name="Note 13 10" xfId="18499"/>
    <cellStyle name="Note 13 11" xfId="18500"/>
    <cellStyle name="Note 13 2" xfId="18501"/>
    <cellStyle name="Note 13 2 2" xfId="18502"/>
    <cellStyle name="Note 13 2 2 2" xfId="18503"/>
    <cellStyle name="Note 13 2 2 2 2" xfId="18504"/>
    <cellStyle name="Note 13 2 2 2 3" xfId="18505"/>
    <cellStyle name="Note 13 2 2 3" xfId="18506"/>
    <cellStyle name="Note 13 2 2 3 2" xfId="18507"/>
    <cellStyle name="Note 13 2 2 3 3" xfId="18508"/>
    <cellStyle name="Note 13 2 2 4" xfId="18509"/>
    <cellStyle name="Note 13 2 2 5" xfId="18510"/>
    <cellStyle name="Note 13 2 3" xfId="18511"/>
    <cellStyle name="Note 13 2 3 2" xfId="18512"/>
    <cellStyle name="Note 13 2 3 3" xfId="18513"/>
    <cellStyle name="Note 13 2 3 4" xfId="18514"/>
    <cellStyle name="Note 13 2 3 5" xfId="18515"/>
    <cellStyle name="Note 13 2 4" xfId="18516"/>
    <cellStyle name="Note 13 2 4 2" xfId="18517"/>
    <cellStyle name="Note 13 2 4 3" xfId="18518"/>
    <cellStyle name="Note 13 2 5" xfId="18519"/>
    <cellStyle name="Note 13 2 6" xfId="18520"/>
    <cellStyle name="Note 13 2 7" xfId="18521"/>
    <cellStyle name="Note 13 2_JE 5 2002.2 FED" xfId="18522"/>
    <cellStyle name="Note 13 3" xfId="18523"/>
    <cellStyle name="Note 13 3 2" xfId="18524"/>
    <cellStyle name="Note 13 3 2 2" xfId="18525"/>
    <cellStyle name="Note 13 3 2 2 2" xfId="18526"/>
    <cellStyle name="Note 13 3 2 2 3" xfId="18527"/>
    <cellStyle name="Note 13 3 2 3" xfId="18528"/>
    <cellStyle name="Note 13 3 2 3 2" xfId="18529"/>
    <cellStyle name="Note 13 3 2 3 3" xfId="18530"/>
    <cellStyle name="Note 13 3 2 4" xfId="18531"/>
    <cellStyle name="Note 13 3 2 5" xfId="18532"/>
    <cellStyle name="Note 13 3 3" xfId="18533"/>
    <cellStyle name="Note 13 3 3 2" xfId="18534"/>
    <cellStyle name="Note 13 3 3 3" xfId="18535"/>
    <cellStyle name="Note 13 3 4" xfId="18536"/>
    <cellStyle name="Note 13 3 4 2" xfId="18537"/>
    <cellStyle name="Note 13 3 4 3" xfId="18538"/>
    <cellStyle name="Note 13 3 5" xfId="18539"/>
    <cellStyle name="Note 13 3 6" xfId="18540"/>
    <cellStyle name="Note 13 3_JE 5 2002.2 FED" xfId="18541"/>
    <cellStyle name="Note 13 4" xfId="18542"/>
    <cellStyle name="Note 13 4 2" xfId="18543"/>
    <cellStyle name="Note 13 4 2 2" xfId="18544"/>
    <cellStyle name="Note 13 4 2 2 2" xfId="18545"/>
    <cellStyle name="Note 13 4 2 2 3" xfId="18546"/>
    <cellStyle name="Note 13 4 2 3" xfId="18547"/>
    <cellStyle name="Note 13 4 2 3 2" xfId="18548"/>
    <cellStyle name="Note 13 4 2 3 3" xfId="18549"/>
    <cellStyle name="Note 13 4 2 4" xfId="18550"/>
    <cellStyle name="Note 13 4 2 5" xfId="18551"/>
    <cellStyle name="Note 13 4 3" xfId="18552"/>
    <cellStyle name="Note 13 4 3 2" xfId="18553"/>
    <cellStyle name="Note 13 4 3 3" xfId="18554"/>
    <cellStyle name="Note 13 4 4" xfId="18555"/>
    <cellStyle name="Note 13 4 4 2" xfId="18556"/>
    <cellStyle name="Note 13 4 4 3" xfId="18557"/>
    <cellStyle name="Note 13 4 5" xfId="18558"/>
    <cellStyle name="Note 13 4 6" xfId="18559"/>
    <cellStyle name="Note 13 4_JE 5 2002.2 FED" xfId="18560"/>
    <cellStyle name="Note 13 5" xfId="18561"/>
    <cellStyle name="Note 13 5 2" xfId="18562"/>
    <cellStyle name="Note 13 5 2 2" xfId="18563"/>
    <cellStyle name="Note 13 5 2 2 2" xfId="18564"/>
    <cellStyle name="Note 13 5 2 2 3" xfId="18565"/>
    <cellStyle name="Note 13 5 2 3" xfId="18566"/>
    <cellStyle name="Note 13 5 2 3 2" xfId="18567"/>
    <cellStyle name="Note 13 5 2 3 3" xfId="18568"/>
    <cellStyle name="Note 13 5 2 4" xfId="18569"/>
    <cellStyle name="Note 13 5 2 5" xfId="18570"/>
    <cellStyle name="Note 13 5 3" xfId="18571"/>
    <cellStyle name="Note 13 5 3 2" xfId="18572"/>
    <cellStyle name="Note 13 5 3 3" xfId="18573"/>
    <cellStyle name="Note 13 5 4" xfId="18574"/>
    <cellStyle name="Note 13 5 4 2" xfId="18575"/>
    <cellStyle name="Note 13 5 4 3" xfId="18576"/>
    <cellStyle name="Note 13 5 5" xfId="18577"/>
    <cellStyle name="Note 13 5 6" xfId="18578"/>
    <cellStyle name="Note 13 5_JE 5 2002.2 FED" xfId="18579"/>
    <cellStyle name="Note 13 6" xfId="18580"/>
    <cellStyle name="Note 13 6 2" xfId="18581"/>
    <cellStyle name="Note 13 6 2 2" xfId="18582"/>
    <cellStyle name="Note 13 6 2 3" xfId="18583"/>
    <cellStyle name="Note 13 6 3" xfId="18584"/>
    <cellStyle name="Note 13 6 3 2" xfId="18585"/>
    <cellStyle name="Note 13 6 3 3" xfId="18586"/>
    <cellStyle name="Note 13 6 4" xfId="18587"/>
    <cellStyle name="Note 13 6 5" xfId="18588"/>
    <cellStyle name="Note 13 7" xfId="18589"/>
    <cellStyle name="Note 13 7 2" xfId="18590"/>
    <cellStyle name="Note 13 7 3" xfId="18591"/>
    <cellStyle name="Note 13 7 4" xfId="18592"/>
    <cellStyle name="Note 13 7 5" xfId="18593"/>
    <cellStyle name="Note 13 8" xfId="18594"/>
    <cellStyle name="Note 13 8 2" xfId="18595"/>
    <cellStyle name="Note 13 8 3" xfId="18596"/>
    <cellStyle name="Note 13 9" xfId="18597"/>
    <cellStyle name="Note 13_JE 5 2002.2 FED" xfId="18598"/>
    <cellStyle name="Note 14" xfId="18599"/>
    <cellStyle name="Note 14 10" xfId="18600"/>
    <cellStyle name="Note 14 11" xfId="18601"/>
    <cellStyle name="Note 14 2" xfId="18602"/>
    <cellStyle name="Note 14 2 2" xfId="18603"/>
    <cellStyle name="Note 14 2 2 2" xfId="18604"/>
    <cellStyle name="Note 14 2 2 2 2" xfId="18605"/>
    <cellStyle name="Note 14 2 2 2 3" xfId="18606"/>
    <cellStyle name="Note 14 2 2 3" xfId="18607"/>
    <cellStyle name="Note 14 2 2 3 2" xfId="18608"/>
    <cellStyle name="Note 14 2 2 3 3" xfId="18609"/>
    <cellStyle name="Note 14 2 2 4" xfId="18610"/>
    <cellStyle name="Note 14 2 2 5" xfId="18611"/>
    <cellStyle name="Note 14 2 3" xfId="18612"/>
    <cellStyle name="Note 14 2 3 2" xfId="18613"/>
    <cellStyle name="Note 14 2 3 3" xfId="18614"/>
    <cellStyle name="Note 14 2 3 4" xfId="18615"/>
    <cellStyle name="Note 14 2 3 5" xfId="18616"/>
    <cellStyle name="Note 14 2 4" xfId="18617"/>
    <cellStyle name="Note 14 2 4 2" xfId="18618"/>
    <cellStyle name="Note 14 2 4 3" xfId="18619"/>
    <cellStyle name="Note 14 2 5" xfId="18620"/>
    <cellStyle name="Note 14 2 6" xfId="18621"/>
    <cellStyle name="Note 14 2 7" xfId="18622"/>
    <cellStyle name="Note 14 2_JE 5 2002.2 FED" xfId="18623"/>
    <cellStyle name="Note 14 3" xfId="18624"/>
    <cellStyle name="Note 14 3 2" xfId="18625"/>
    <cellStyle name="Note 14 3 2 2" xfId="18626"/>
    <cellStyle name="Note 14 3 2 2 2" xfId="18627"/>
    <cellStyle name="Note 14 3 2 2 3" xfId="18628"/>
    <cellStyle name="Note 14 3 2 3" xfId="18629"/>
    <cellStyle name="Note 14 3 2 3 2" xfId="18630"/>
    <cellStyle name="Note 14 3 2 3 3" xfId="18631"/>
    <cellStyle name="Note 14 3 2 4" xfId="18632"/>
    <cellStyle name="Note 14 3 2 5" xfId="18633"/>
    <cellStyle name="Note 14 3 3" xfId="18634"/>
    <cellStyle name="Note 14 3 3 2" xfId="18635"/>
    <cellStyle name="Note 14 3 3 3" xfId="18636"/>
    <cellStyle name="Note 14 3 4" xfId="18637"/>
    <cellStyle name="Note 14 3 4 2" xfId="18638"/>
    <cellStyle name="Note 14 3 4 3" xfId="18639"/>
    <cellStyle name="Note 14 3 5" xfId="18640"/>
    <cellStyle name="Note 14 3 6" xfId="18641"/>
    <cellStyle name="Note 14 3_JE 5 2002.2 FED" xfId="18642"/>
    <cellStyle name="Note 14 4" xfId="18643"/>
    <cellStyle name="Note 14 4 2" xfId="18644"/>
    <cellStyle name="Note 14 4 2 2" xfId="18645"/>
    <cellStyle name="Note 14 4 2 2 2" xfId="18646"/>
    <cellStyle name="Note 14 4 2 2 3" xfId="18647"/>
    <cellStyle name="Note 14 4 2 3" xfId="18648"/>
    <cellStyle name="Note 14 4 2 3 2" xfId="18649"/>
    <cellStyle name="Note 14 4 2 3 3" xfId="18650"/>
    <cellStyle name="Note 14 4 2 4" xfId="18651"/>
    <cellStyle name="Note 14 4 2 5" xfId="18652"/>
    <cellStyle name="Note 14 4 3" xfId="18653"/>
    <cellStyle name="Note 14 4 3 2" xfId="18654"/>
    <cellStyle name="Note 14 4 3 3" xfId="18655"/>
    <cellStyle name="Note 14 4 4" xfId="18656"/>
    <cellStyle name="Note 14 4 4 2" xfId="18657"/>
    <cellStyle name="Note 14 4 4 3" xfId="18658"/>
    <cellStyle name="Note 14 4 5" xfId="18659"/>
    <cellStyle name="Note 14 4 6" xfId="18660"/>
    <cellStyle name="Note 14 4_JE 5 2002.2 FED" xfId="18661"/>
    <cellStyle name="Note 14 5" xfId="18662"/>
    <cellStyle name="Note 14 5 2" xfId="18663"/>
    <cellStyle name="Note 14 5 2 2" xfId="18664"/>
    <cellStyle name="Note 14 5 2 2 2" xfId="18665"/>
    <cellStyle name="Note 14 5 2 2 3" xfId="18666"/>
    <cellStyle name="Note 14 5 2 3" xfId="18667"/>
    <cellStyle name="Note 14 5 2 3 2" xfId="18668"/>
    <cellStyle name="Note 14 5 2 3 3" xfId="18669"/>
    <cellStyle name="Note 14 5 2 4" xfId="18670"/>
    <cellStyle name="Note 14 5 2 5" xfId="18671"/>
    <cellStyle name="Note 14 5 3" xfId="18672"/>
    <cellStyle name="Note 14 5 3 2" xfId="18673"/>
    <cellStyle name="Note 14 5 3 3" xfId="18674"/>
    <cellStyle name="Note 14 5 4" xfId="18675"/>
    <cellStyle name="Note 14 5 4 2" xfId="18676"/>
    <cellStyle name="Note 14 5 4 3" xfId="18677"/>
    <cellStyle name="Note 14 5 5" xfId="18678"/>
    <cellStyle name="Note 14 5 6" xfId="18679"/>
    <cellStyle name="Note 14 5_JE 5 2002.2 FED" xfId="18680"/>
    <cellStyle name="Note 14 6" xfId="18681"/>
    <cellStyle name="Note 14 6 2" xfId="18682"/>
    <cellStyle name="Note 14 6 2 2" xfId="18683"/>
    <cellStyle name="Note 14 6 2 3" xfId="18684"/>
    <cellStyle name="Note 14 6 3" xfId="18685"/>
    <cellStyle name="Note 14 6 3 2" xfId="18686"/>
    <cellStyle name="Note 14 6 3 3" xfId="18687"/>
    <cellStyle name="Note 14 6 4" xfId="18688"/>
    <cellStyle name="Note 14 6 5" xfId="18689"/>
    <cellStyle name="Note 14 7" xfId="18690"/>
    <cellStyle name="Note 14 7 2" xfId="18691"/>
    <cellStyle name="Note 14 7 3" xfId="18692"/>
    <cellStyle name="Note 14 7 4" xfId="18693"/>
    <cellStyle name="Note 14 7 5" xfId="18694"/>
    <cellStyle name="Note 14 8" xfId="18695"/>
    <cellStyle name="Note 14 8 2" xfId="18696"/>
    <cellStyle name="Note 14 8 3" xfId="18697"/>
    <cellStyle name="Note 14 9" xfId="18698"/>
    <cellStyle name="Note 14_JE 5 2002.2 FED" xfId="18699"/>
    <cellStyle name="Note 15" xfId="18700"/>
    <cellStyle name="Note 15 10" xfId="18701"/>
    <cellStyle name="Note 15 11" xfId="18702"/>
    <cellStyle name="Note 15 2" xfId="18703"/>
    <cellStyle name="Note 15 2 2" xfId="18704"/>
    <cellStyle name="Note 15 2 2 2" xfId="18705"/>
    <cellStyle name="Note 15 2 2 2 2" xfId="18706"/>
    <cellStyle name="Note 15 2 2 2 3" xfId="18707"/>
    <cellStyle name="Note 15 2 2 3" xfId="18708"/>
    <cellStyle name="Note 15 2 2 3 2" xfId="18709"/>
    <cellStyle name="Note 15 2 2 3 3" xfId="18710"/>
    <cellStyle name="Note 15 2 2 4" xfId="18711"/>
    <cellStyle name="Note 15 2 2 5" xfId="18712"/>
    <cellStyle name="Note 15 2 3" xfId="18713"/>
    <cellStyle name="Note 15 2 3 2" xfId="18714"/>
    <cellStyle name="Note 15 2 3 3" xfId="18715"/>
    <cellStyle name="Note 15 2 3 4" xfId="18716"/>
    <cellStyle name="Note 15 2 3 5" xfId="18717"/>
    <cellStyle name="Note 15 2 4" xfId="18718"/>
    <cellStyle name="Note 15 2 4 2" xfId="18719"/>
    <cellStyle name="Note 15 2 4 3" xfId="18720"/>
    <cellStyle name="Note 15 2 5" xfId="18721"/>
    <cellStyle name="Note 15 2 6" xfId="18722"/>
    <cellStyle name="Note 15 2 7" xfId="18723"/>
    <cellStyle name="Note 15 2_JE 5 2002.2 FED" xfId="18724"/>
    <cellStyle name="Note 15 3" xfId="18725"/>
    <cellStyle name="Note 15 3 2" xfId="18726"/>
    <cellStyle name="Note 15 3 2 2" xfId="18727"/>
    <cellStyle name="Note 15 3 2 2 2" xfId="18728"/>
    <cellStyle name="Note 15 3 2 2 3" xfId="18729"/>
    <cellStyle name="Note 15 3 2 3" xfId="18730"/>
    <cellStyle name="Note 15 3 2 3 2" xfId="18731"/>
    <cellStyle name="Note 15 3 2 3 3" xfId="18732"/>
    <cellStyle name="Note 15 3 2 4" xfId="18733"/>
    <cellStyle name="Note 15 3 2 5" xfId="18734"/>
    <cellStyle name="Note 15 3 3" xfId="18735"/>
    <cellStyle name="Note 15 3 3 2" xfId="18736"/>
    <cellStyle name="Note 15 3 3 3" xfId="18737"/>
    <cellStyle name="Note 15 3 4" xfId="18738"/>
    <cellStyle name="Note 15 3 4 2" xfId="18739"/>
    <cellStyle name="Note 15 3 4 3" xfId="18740"/>
    <cellStyle name="Note 15 3 5" xfId="18741"/>
    <cellStyle name="Note 15 3 6" xfId="18742"/>
    <cellStyle name="Note 15 3_JE 5 2002.2 FED" xfId="18743"/>
    <cellStyle name="Note 15 4" xfId="18744"/>
    <cellStyle name="Note 15 4 2" xfId="18745"/>
    <cellStyle name="Note 15 4 2 2" xfId="18746"/>
    <cellStyle name="Note 15 4 2 2 2" xfId="18747"/>
    <cellStyle name="Note 15 4 2 2 3" xfId="18748"/>
    <cellStyle name="Note 15 4 2 3" xfId="18749"/>
    <cellStyle name="Note 15 4 2 3 2" xfId="18750"/>
    <cellStyle name="Note 15 4 2 3 3" xfId="18751"/>
    <cellStyle name="Note 15 4 2 4" xfId="18752"/>
    <cellStyle name="Note 15 4 2 5" xfId="18753"/>
    <cellStyle name="Note 15 4 3" xfId="18754"/>
    <cellStyle name="Note 15 4 3 2" xfId="18755"/>
    <cellStyle name="Note 15 4 3 3" xfId="18756"/>
    <cellStyle name="Note 15 4 4" xfId="18757"/>
    <cellStyle name="Note 15 4 4 2" xfId="18758"/>
    <cellStyle name="Note 15 4 4 3" xfId="18759"/>
    <cellStyle name="Note 15 4 5" xfId="18760"/>
    <cellStyle name="Note 15 4 6" xfId="18761"/>
    <cellStyle name="Note 15 4_JE 5 2002.2 FED" xfId="18762"/>
    <cellStyle name="Note 15 5" xfId="18763"/>
    <cellStyle name="Note 15 5 2" xfId="18764"/>
    <cellStyle name="Note 15 5 2 2" xfId="18765"/>
    <cellStyle name="Note 15 5 2 2 2" xfId="18766"/>
    <cellStyle name="Note 15 5 2 2 3" xfId="18767"/>
    <cellStyle name="Note 15 5 2 3" xfId="18768"/>
    <cellStyle name="Note 15 5 2 3 2" xfId="18769"/>
    <cellStyle name="Note 15 5 2 3 3" xfId="18770"/>
    <cellStyle name="Note 15 5 2 4" xfId="18771"/>
    <cellStyle name="Note 15 5 2 5" xfId="18772"/>
    <cellStyle name="Note 15 5 3" xfId="18773"/>
    <cellStyle name="Note 15 5 3 2" xfId="18774"/>
    <cellStyle name="Note 15 5 3 3" xfId="18775"/>
    <cellStyle name="Note 15 5 4" xfId="18776"/>
    <cellStyle name="Note 15 5 4 2" xfId="18777"/>
    <cellStyle name="Note 15 5 4 3" xfId="18778"/>
    <cellStyle name="Note 15 5 5" xfId="18779"/>
    <cellStyle name="Note 15 5 6" xfId="18780"/>
    <cellStyle name="Note 15 5_JE 5 2002.2 FED" xfId="18781"/>
    <cellStyle name="Note 15 6" xfId="18782"/>
    <cellStyle name="Note 15 6 2" xfId="18783"/>
    <cellStyle name="Note 15 6 2 2" xfId="18784"/>
    <cellStyle name="Note 15 6 2 3" xfId="18785"/>
    <cellStyle name="Note 15 6 3" xfId="18786"/>
    <cellStyle name="Note 15 6 3 2" xfId="18787"/>
    <cellStyle name="Note 15 6 3 3" xfId="18788"/>
    <cellStyle name="Note 15 6 4" xfId="18789"/>
    <cellStyle name="Note 15 6 5" xfId="18790"/>
    <cellStyle name="Note 15 7" xfId="18791"/>
    <cellStyle name="Note 15 7 2" xfId="18792"/>
    <cellStyle name="Note 15 7 3" xfId="18793"/>
    <cellStyle name="Note 15 7 4" xfId="18794"/>
    <cellStyle name="Note 15 7 5" xfId="18795"/>
    <cellStyle name="Note 15 8" xfId="18796"/>
    <cellStyle name="Note 15 8 2" xfId="18797"/>
    <cellStyle name="Note 15 8 3" xfId="18798"/>
    <cellStyle name="Note 15 9" xfId="18799"/>
    <cellStyle name="Note 15_JE 5 2002.2 FED" xfId="18800"/>
    <cellStyle name="Note 16" xfId="18801"/>
    <cellStyle name="Note 16 2" xfId="18802"/>
    <cellStyle name="Note 16 2 2" xfId="18803"/>
    <cellStyle name="Note 16 2 2 2" xfId="18804"/>
    <cellStyle name="Note 16 2 2 3" xfId="18805"/>
    <cellStyle name="Note 16 2 2 4" xfId="18806"/>
    <cellStyle name="Note 16 2 2 5" xfId="18807"/>
    <cellStyle name="Note 16 2 3" xfId="18808"/>
    <cellStyle name="Note 16 2 3 2" xfId="18809"/>
    <cellStyle name="Note 16 2 3 3" xfId="18810"/>
    <cellStyle name="Note 16 2 3 4" xfId="18811"/>
    <cellStyle name="Note 16 2 3 5" xfId="18812"/>
    <cellStyle name="Note 16 2 4" xfId="18813"/>
    <cellStyle name="Note 16 2 5" xfId="18814"/>
    <cellStyle name="Note 16 2 6" xfId="18815"/>
    <cellStyle name="Note 16 2 7" xfId="18816"/>
    <cellStyle name="Note 16 3" xfId="18817"/>
    <cellStyle name="Note 16 3 2" xfId="18818"/>
    <cellStyle name="Note 16 3 3" xfId="18819"/>
    <cellStyle name="Note 16 3 4" xfId="18820"/>
    <cellStyle name="Note 16 3 5" xfId="18821"/>
    <cellStyle name="Note 16 4" xfId="18822"/>
    <cellStyle name="Note 16 4 2" xfId="18823"/>
    <cellStyle name="Note 16 4 3" xfId="18824"/>
    <cellStyle name="Note 16 4 4" xfId="18825"/>
    <cellStyle name="Note 16 4 5" xfId="18826"/>
    <cellStyle name="Note 16 5" xfId="18827"/>
    <cellStyle name="Note 16 6" xfId="18828"/>
    <cellStyle name="Note 16 7" xfId="18829"/>
    <cellStyle name="Note 16 8" xfId="18830"/>
    <cellStyle name="Note 16_JE 5 2002.2 FED" xfId="18831"/>
    <cellStyle name="Note 17" xfId="18832"/>
    <cellStyle name="Note 17 2" xfId="18833"/>
    <cellStyle name="Note 17 2 2" xfId="18834"/>
    <cellStyle name="Note 17 2 2 2" xfId="18835"/>
    <cellStyle name="Note 17 2 2 3" xfId="18836"/>
    <cellStyle name="Note 17 2 2 4" xfId="18837"/>
    <cellStyle name="Note 17 2 2 5" xfId="18838"/>
    <cellStyle name="Note 17 2 3" xfId="18839"/>
    <cellStyle name="Note 17 2 3 2" xfId="18840"/>
    <cellStyle name="Note 17 2 3 3" xfId="18841"/>
    <cellStyle name="Note 17 2 3 4" xfId="18842"/>
    <cellStyle name="Note 17 2 3 5" xfId="18843"/>
    <cellStyle name="Note 17 2 4" xfId="18844"/>
    <cellStyle name="Note 17 2 5" xfId="18845"/>
    <cellStyle name="Note 17 2 6" xfId="18846"/>
    <cellStyle name="Note 17 2 7" xfId="18847"/>
    <cellStyle name="Note 17 3" xfId="18848"/>
    <cellStyle name="Note 17 3 2" xfId="18849"/>
    <cellStyle name="Note 17 3 3" xfId="18850"/>
    <cellStyle name="Note 17 3 4" xfId="18851"/>
    <cellStyle name="Note 17 3 5" xfId="18852"/>
    <cellStyle name="Note 17 4" xfId="18853"/>
    <cellStyle name="Note 17 4 2" xfId="18854"/>
    <cellStyle name="Note 17 4 3" xfId="18855"/>
    <cellStyle name="Note 17 4 4" xfId="18856"/>
    <cellStyle name="Note 17 4 5" xfId="18857"/>
    <cellStyle name="Note 17 5" xfId="18858"/>
    <cellStyle name="Note 17 6" xfId="18859"/>
    <cellStyle name="Note 17 7" xfId="18860"/>
    <cellStyle name="Note 17 8" xfId="18861"/>
    <cellStyle name="Note 17_JE 5 2002.2 FED" xfId="18862"/>
    <cellStyle name="Note 18" xfId="18863"/>
    <cellStyle name="Note 18 2" xfId="18864"/>
    <cellStyle name="Note 18 2 2" xfId="18865"/>
    <cellStyle name="Note 18 2 2 2" xfId="18866"/>
    <cellStyle name="Note 18 2 2 3" xfId="18867"/>
    <cellStyle name="Note 18 2 2 4" xfId="18868"/>
    <cellStyle name="Note 18 2 3" xfId="18869"/>
    <cellStyle name="Note 18 2 3 2" xfId="18870"/>
    <cellStyle name="Note 18 2 3 3" xfId="18871"/>
    <cellStyle name="Note 18 2 4" xfId="18872"/>
    <cellStyle name="Note 18 2 5" xfId="18873"/>
    <cellStyle name="Note 18 2 6" xfId="18874"/>
    <cellStyle name="Note 18 2 7" xfId="18875"/>
    <cellStyle name="Note 18 3" xfId="18876"/>
    <cellStyle name="Note 18 3 2" xfId="18877"/>
    <cellStyle name="Note 18 3 3" xfId="18878"/>
    <cellStyle name="Note 18 3 4" xfId="18879"/>
    <cellStyle name="Note 18 3 5" xfId="18880"/>
    <cellStyle name="Note 18 4" xfId="18881"/>
    <cellStyle name="Note 18 4 2" xfId="18882"/>
    <cellStyle name="Note 18 4 3" xfId="18883"/>
    <cellStyle name="Note 18 5" xfId="18884"/>
    <cellStyle name="Note 18 6" xfId="18885"/>
    <cellStyle name="Note 18 7" xfId="18886"/>
    <cellStyle name="Note 18 8" xfId="18887"/>
    <cellStyle name="Note 19" xfId="18888"/>
    <cellStyle name="Note 19 2" xfId="18889"/>
    <cellStyle name="Note 19 2 2" xfId="18890"/>
    <cellStyle name="Note 19 2 2 2" xfId="18891"/>
    <cellStyle name="Note 19 2 2 3" xfId="18892"/>
    <cellStyle name="Note 19 2 2 4" xfId="18893"/>
    <cellStyle name="Note 19 2 3" xfId="18894"/>
    <cellStyle name="Note 19 2 3 2" xfId="18895"/>
    <cellStyle name="Note 19 2 3 3" xfId="18896"/>
    <cellStyle name="Note 19 2 4" xfId="18897"/>
    <cellStyle name="Note 19 2 5" xfId="18898"/>
    <cellStyle name="Note 19 2 6" xfId="18899"/>
    <cellStyle name="Note 19 2 7" xfId="18900"/>
    <cellStyle name="Note 19 3" xfId="18901"/>
    <cellStyle name="Note 19 3 2" xfId="18902"/>
    <cellStyle name="Note 19 3 3" xfId="18903"/>
    <cellStyle name="Note 19 3 4" xfId="18904"/>
    <cellStyle name="Note 19 3 5" xfId="18905"/>
    <cellStyle name="Note 19 4" xfId="18906"/>
    <cellStyle name="Note 19 4 2" xfId="18907"/>
    <cellStyle name="Note 19 4 3" xfId="18908"/>
    <cellStyle name="Note 19 5" xfId="18909"/>
    <cellStyle name="Note 19 6" xfId="18910"/>
    <cellStyle name="Note 19 7" xfId="18911"/>
    <cellStyle name="Note 19 8" xfId="18912"/>
    <cellStyle name="Note 2" xfId="18913"/>
    <cellStyle name="Note 2 10" xfId="18914"/>
    <cellStyle name="Note 2 10 2" xfId="18915"/>
    <cellStyle name="Note 2 10 2 2" xfId="18916"/>
    <cellStyle name="Note 2 10 2 2 2" xfId="18917"/>
    <cellStyle name="Note 2 10 2 2 3" xfId="18918"/>
    <cellStyle name="Note 2 10 2 3" xfId="18919"/>
    <cellStyle name="Note 2 10 2 3 2" xfId="18920"/>
    <cellStyle name="Note 2 10 2 3 3" xfId="18921"/>
    <cellStyle name="Note 2 10 2 4" xfId="18922"/>
    <cellStyle name="Note 2 10 2 5" xfId="18923"/>
    <cellStyle name="Note 2 10 2 6" xfId="18924"/>
    <cellStyle name="Note 2 10 2 7" xfId="18925"/>
    <cellStyle name="Note 2 10 3" xfId="18926"/>
    <cellStyle name="Note 2 10 3 2" xfId="18927"/>
    <cellStyle name="Note 2 10 3 2 2" xfId="18928"/>
    <cellStyle name="Note 2 10 3 2 3" xfId="18929"/>
    <cellStyle name="Note 2 10 3 3" xfId="18930"/>
    <cellStyle name="Note 2 10 3 4" xfId="18931"/>
    <cellStyle name="Note 2 10 3 5" xfId="18932"/>
    <cellStyle name="Note 2 10 3 6" xfId="18933"/>
    <cellStyle name="Note 2 10 4" xfId="18934"/>
    <cellStyle name="Note 2 10 4 2" xfId="18935"/>
    <cellStyle name="Note 2 10 4 3" xfId="18936"/>
    <cellStyle name="Note 2 10 5" xfId="18937"/>
    <cellStyle name="Note 2 10 6" xfId="18938"/>
    <cellStyle name="Note 2 10 7" xfId="18939"/>
    <cellStyle name="Note 2 10 8" xfId="18940"/>
    <cellStyle name="Note 2 11" xfId="18941"/>
    <cellStyle name="Note 2 11 2" xfId="18942"/>
    <cellStyle name="Note 2 11 2 2" xfId="18943"/>
    <cellStyle name="Note 2 11 2 2 2" xfId="18944"/>
    <cellStyle name="Note 2 11 2 2 3" xfId="18945"/>
    <cellStyle name="Note 2 11 2 3" xfId="18946"/>
    <cellStyle name="Note 2 11 2 3 2" xfId="18947"/>
    <cellStyle name="Note 2 11 2 3 3" xfId="18948"/>
    <cellStyle name="Note 2 11 2 4" xfId="18949"/>
    <cellStyle name="Note 2 11 2 5" xfId="18950"/>
    <cellStyle name="Note 2 11 2 6" xfId="18951"/>
    <cellStyle name="Note 2 11 2 7" xfId="18952"/>
    <cellStyle name="Note 2 11 3" xfId="18953"/>
    <cellStyle name="Note 2 11 3 2" xfId="18954"/>
    <cellStyle name="Note 2 11 3 2 2" xfId="18955"/>
    <cellStyle name="Note 2 11 3 2 3" xfId="18956"/>
    <cellStyle name="Note 2 11 3 3" xfId="18957"/>
    <cellStyle name="Note 2 11 3 4" xfId="18958"/>
    <cellStyle name="Note 2 11 3 5" xfId="18959"/>
    <cellStyle name="Note 2 11 3 6" xfId="18960"/>
    <cellStyle name="Note 2 11 4" xfId="18961"/>
    <cellStyle name="Note 2 11 4 2" xfId="18962"/>
    <cellStyle name="Note 2 11 4 3" xfId="18963"/>
    <cellStyle name="Note 2 11 5" xfId="18964"/>
    <cellStyle name="Note 2 11 6" xfId="18965"/>
    <cellStyle name="Note 2 11 7" xfId="18966"/>
    <cellStyle name="Note 2 11 8" xfId="18967"/>
    <cellStyle name="Note 2 12" xfId="18968"/>
    <cellStyle name="Note 2 12 2" xfId="18969"/>
    <cellStyle name="Note 2 12 2 2" xfId="18970"/>
    <cellStyle name="Note 2 12 2 2 2" xfId="18971"/>
    <cellStyle name="Note 2 12 2 2 3" xfId="18972"/>
    <cellStyle name="Note 2 12 2 3" xfId="18973"/>
    <cellStyle name="Note 2 12 2 3 2" xfId="18974"/>
    <cellStyle name="Note 2 12 2 3 3" xfId="18975"/>
    <cellStyle name="Note 2 12 2 4" xfId="18976"/>
    <cellStyle name="Note 2 12 2 5" xfId="18977"/>
    <cellStyle name="Note 2 12 2 6" xfId="18978"/>
    <cellStyle name="Note 2 12 2 7" xfId="18979"/>
    <cellStyle name="Note 2 12 3" xfId="18980"/>
    <cellStyle name="Note 2 12 3 2" xfId="18981"/>
    <cellStyle name="Note 2 12 3 2 2" xfId="18982"/>
    <cellStyle name="Note 2 12 3 2 3" xfId="18983"/>
    <cellStyle name="Note 2 12 3 3" xfId="18984"/>
    <cellStyle name="Note 2 12 3 4" xfId="18985"/>
    <cellStyle name="Note 2 12 3 5" xfId="18986"/>
    <cellStyle name="Note 2 12 3 6" xfId="18987"/>
    <cellStyle name="Note 2 12 4" xfId="18988"/>
    <cellStyle name="Note 2 12 4 2" xfId="18989"/>
    <cellStyle name="Note 2 12 4 3" xfId="18990"/>
    <cellStyle name="Note 2 12 5" xfId="18991"/>
    <cellStyle name="Note 2 12 6" xfId="18992"/>
    <cellStyle name="Note 2 12 7" xfId="18993"/>
    <cellStyle name="Note 2 12 8" xfId="18994"/>
    <cellStyle name="Note 2 13" xfId="18995"/>
    <cellStyle name="Note 2 13 2" xfId="18996"/>
    <cellStyle name="Note 2 13 2 2" xfId="18997"/>
    <cellStyle name="Note 2 13 2 2 2" xfId="18998"/>
    <cellStyle name="Note 2 13 2 2 3" xfId="18999"/>
    <cellStyle name="Note 2 13 2 3" xfId="19000"/>
    <cellStyle name="Note 2 13 2 3 2" xfId="19001"/>
    <cellStyle name="Note 2 13 2 3 3" xfId="19002"/>
    <cellStyle name="Note 2 13 2 4" xfId="19003"/>
    <cellStyle name="Note 2 13 2 5" xfId="19004"/>
    <cellStyle name="Note 2 13 2 6" xfId="19005"/>
    <cellStyle name="Note 2 13 2 7" xfId="19006"/>
    <cellStyle name="Note 2 13 3" xfId="19007"/>
    <cellStyle name="Note 2 13 3 2" xfId="19008"/>
    <cellStyle name="Note 2 13 3 2 2" xfId="19009"/>
    <cellStyle name="Note 2 13 3 2 3" xfId="19010"/>
    <cellStyle name="Note 2 13 3 3" xfId="19011"/>
    <cellStyle name="Note 2 13 3 4" xfId="19012"/>
    <cellStyle name="Note 2 13 3 5" xfId="19013"/>
    <cellStyle name="Note 2 13 3 6" xfId="19014"/>
    <cellStyle name="Note 2 13 4" xfId="19015"/>
    <cellStyle name="Note 2 13 4 2" xfId="19016"/>
    <cellStyle name="Note 2 13 4 3" xfId="19017"/>
    <cellStyle name="Note 2 13 5" xfId="19018"/>
    <cellStyle name="Note 2 13 6" xfId="19019"/>
    <cellStyle name="Note 2 13 7" xfId="19020"/>
    <cellStyle name="Note 2 13 8" xfId="19021"/>
    <cellStyle name="Note 2 14" xfId="19022"/>
    <cellStyle name="Note 2 14 2" xfId="19023"/>
    <cellStyle name="Note 2 14 2 2" xfId="19024"/>
    <cellStyle name="Note 2 14 2 3" xfId="19025"/>
    <cellStyle name="Note 2 14 3" xfId="19026"/>
    <cellStyle name="Note 2 14 3 2" xfId="19027"/>
    <cellStyle name="Note 2 14 3 3" xfId="19028"/>
    <cellStyle name="Note 2 14 3 4" xfId="19029"/>
    <cellStyle name="Note 2 14 3 5" xfId="19030"/>
    <cellStyle name="Note 2 14 4" xfId="19031"/>
    <cellStyle name="Note 2 14 5" xfId="19032"/>
    <cellStyle name="Note 2 14 5 2" xfId="19033"/>
    <cellStyle name="Note 2 14 5 3" xfId="19034"/>
    <cellStyle name="Note 2 14 6" xfId="19035"/>
    <cellStyle name="Note 2 15" xfId="19036"/>
    <cellStyle name="Note 2 15 2" xfId="19037"/>
    <cellStyle name="Note 2 15 2 2" xfId="19038"/>
    <cellStyle name="Note 2 15 2 3" xfId="19039"/>
    <cellStyle name="Note 2 15 3" xfId="19040"/>
    <cellStyle name="Note 2 15 3 2" xfId="19041"/>
    <cellStyle name="Note 2 15 3 3" xfId="19042"/>
    <cellStyle name="Note 2 15 4" xfId="19043"/>
    <cellStyle name="Note 2 15 5" xfId="19044"/>
    <cellStyle name="Note 2 16" xfId="19045"/>
    <cellStyle name="Note 2 16 2" xfId="19046"/>
    <cellStyle name="Note 2 16 3" xfId="19047"/>
    <cellStyle name="Note 2 17" xfId="19048"/>
    <cellStyle name="Note 2 17 2" xfId="19049"/>
    <cellStyle name="Note 2 17 3" xfId="19050"/>
    <cellStyle name="Note 2 17 4" xfId="19051"/>
    <cellStyle name="Note 2 17 5" xfId="19052"/>
    <cellStyle name="Note 2 18" xfId="19053"/>
    <cellStyle name="Note 2 18 2" xfId="19054"/>
    <cellStyle name="Note 2 19" xfId="19055"/>
    <cellStyle name="Note 2 2" xfId="19056"/>
    <cellStyle name="Note 2 2 10" xfId="19057"/>
    <cellStyle name="Note 2 2 11" xfId="19058"/>
    <cellStyle name="Note 2 2 2" xfId="19059"/>
    <cellStyle name="Note 2 2 2 2" xfId="19060"/>
    <cellStyle name="Note 2 2 2 2 2" xfId="19061"/>
    <cellStyle name="Note 2 2 2 2 3" xfId="19062"/>
    <cellStyle name="Note 2 2 2 2 4" xfId="19063"/>
    <cellStyle name="Note 2 2 2 2 5" xfId="19064"/>
    <cellStyle name="Note 2 2 2 3" xfId="19065"/>
    <cellStyle name="Note 2 2 2 3 2" xfId="19066"/>
    <cellStyle name="Note 2 2 2 3 3" xfId="19067"/>
    <cellStyle name="Note 2 2 2 3 4" xfId="19068"/>
    <cellStyle name="Note 2 2 2 3 5" xfId="19069"/>
    <cellStyle name="Note 2 2 2 4" xfId="19070"/>
    <cellStyle name="Note 2 2 2 4 2" xfId="19071"/>
    <cellStyle name="Note 2 2 2 4 3" xfId="19072"/>
    <cellStyle name="Note 2 2 2 5" xfId="19073"/>
    <cellStyle name="Note 2 2 2 6" xfId="19074"/>
    <cellStyle name="Note 2 2 2 7" xfId="19075"/>
    <cellStyle name="Note 2 2 2 8" xfId="19076"/>
    <cellStyle name="Note 2 2 2 9" xfId="19077"/>
    <cellStyle name="Note 2 2 3" xfId="19078"/>
    <cellStyle name="Note 2 2 3 2" xfId="19079"/>
    <cellStyle name="Note 2 2 3 3" xfId="19080"/>
    <cellStyle name="Note 2 2 3 4" xfId="19081"/>
    <cellStyle name="Note 2 2 4" xfId="19082"/>
    <cellStyle name="Note 2 2 4 2" xfId="19083"/>
    <cellStyle name="Note 2 2 4 2 2" xfId="19084"/>
    <cellStyle name="Note 2 2 4 2 3" xfId="19085"/>
    <cellStyle name="Note 2 2 4 3" xfId="19086"/>
    <cellStyle name="Note 2 2 4 4" xfId="19087"/>
    <cellStyle name="Note 2 2 4 5" xfId="19088"/>
    <cellStyle name="Note 2 2 4 6" xfId="19089"/>
    <cellStyle name="Note 2 2 5" xfId="19090"/>
    <cellStyle name="Note 2 2 5 2" xfId="19091"/>
    <cellStyle name="Note 2 2 5 2 2" xfId="19092"/>
    <cellStyle name="Note 2 2 5 2 3" xfId="19093"/>
    <cellStyle name="Note 2 2 5 3" xfId="19094"/>
    <cellStyle name="Note 2 2 5 4" xfId="19095"/>
    <cellStyle name="Note 2 2 6" xfId="19096"/>
    <cellStyle name="Note 2 2 6 2" xfId="19097"/>
    <cellStyle name="Note 2 2 6 2 2" xfId="19098"/>
    <cellStyle name="Note 2 2 6 2 3" xfId="19099"/>
    <cellStyle name="Note 2 2 6 3" xfId="19100"/>
    <cellStyle name="Note 2 2 6 4" xfId="19101"/>
    <cellStyle name="Note 2 2 7" xfId="19102"/>
    <cellStyle name="Note 2 2 8" xfId="19103"/>
    <cellStyle name="Note 2 2 9" xfId="19104"/>
    <cellStyle name="Note 2 2_JE 5 2002.2 FED" xfId="19105"/>
    <cellStyle name="Note 2 20" xfId="19106"/>
    <cellStyle name="Note 2 3" xfId="19107"/>
    <cellStyle name="Note 2 3 10" xfId="19108"/>
    <cellStyle name="Note 2 3 11" xfId="19109"/>
    <cellStyle name="Note 2 3 2" xfId="19110"/>
    <cellStyle name="Note 2 3 2 2" xfId="19111"/>
    <cellStyle name="Note 2 3 2 2 2" xfId="19112"/>
    <cellStyle name="Note 2 3 2 2 3" xfId="19113"/>
    <cellStyle name="Note 2 3 2 2 4" xfId="19114"/>
    <cellStyle name="Note 2 3 2 2 5" xfId="19115"/>
    <cellStyle name="Note 2 3 2 3" xfId="19116"/>
    <cellStyle name="Note 2 3 2 3 2" xfId="19117"/>
    <cellStyle name="Note 2 3 2 3 3" xfId="19118"/>
    <cellStyle name="Note 2 3 2 3 4" xfId="19119"/>
    <cellStyle name="Note 2 3 2 3 5" xfId="19120"/>
    <cellStyle name="Note 2 3 2 4" xfId="19121"/>
    <cellStyle name="Note 2 3 2 5" xfId="19122"/>
    <cellStyle name="Note 2 3 2 6" xfId="19123"/>
    <cellStyle name="Note 2 3 2 7" xfId="19124"/>
    <cellStyle name="Note 2 3 3" xfId="19125"/>
    <cellStyle name="Note 2 3 3 2" xfId="19126"/>
    <cellStyle name="Note 2 3 3 2 2" xfId="19127"/>
    <cellStyle name="Note 2 3 3 2 3" xfId="19128"/>
    <cellStyle name="Note 2 3 3 3" xfId="19129"/>
    <cellStyle name="Note 2 3 3 4" xfId="19130"/>
    <cellStyle name="Note 2 3 3 5" xfId="19131"/>
    <cellStyle name="Note 2 3 3 6" xfId="19132"/>
    <cellStyle name="Note 2 3 4" xfId="19133"/>
    <cellStyle name="Note 2 3 4 2" xfId="19134"/>
    <cellStyle name="Note 2 3 4 2 2" xfId="19135"/>
    <cellStyle name="Note 2 3 4 2 3" xfId="19136"/>
    <cellStyle name="Note 2 3 4 3" xfId="19137"/>
    <cellStyle name="Note 2 3 4 4" xfId="19138"/>
    <cellStyle name="Note 2 3 4 5" xfId="19139"/>
    <cellStyle name="Note 2 3 4 6" xfId="19140"/>
    <cellStyle name="Note 2 3 5" xfId="19141"/>
    <cellStyle name="Note 2 3 5 2" xfId="19142"/>
    <cellStyle name="Note 2 3 5 2 2" xfId="19143"/>
    <cellStyle name="Note 2 3 5 2 3" xfId="19144"/>
    <cellStyle name="Note 2 3 5 3" xfId="19145"/>
    <cellStyle name="Note 2 3 5 4" xfId="19146"/>
    <cellStyle name="Note 2 3 5 5" xfId="19147"/>
    <cellStyle name="Note 2 3 6" xfId="19148"/>
    <cellStyle name="Note 2 3 6 2" xfId="19149"/>
    <cellStyle name="Note 2 3 6 3" xfId="19150"/>
    <cellStyle name="Note 2 3 7" xfId="19151"/>
    <cellStyle name="Note 2 3 8" xfId="19152"/>
    <cellStyle name="Note 2 3 9" xfId="19153"/>
    <cellStyle name="Note 2 3_JE 5 2002.2 FED" xfId="19154"/>
    <cellStyle name="Note 2 4" xfId="19155"/>
    <cellStyle name="Note 2 4 2" xfId="19156"/>
    <cellStyle name="Note 2 4 2 2" xfId="19157"/>
    <cellStyle name="Note 2 4 2 2 2" xfId="19158"/>
    <cellStyle name="Note 2 4 2 2 3" xfId="19159"/>
    <cellStyle name="Note 2 4 2 2 4" xfId="19160"/>
    <cellStyle name="Note 2 4 2 2 5" xfId="19161"/>
    <cellStyle name="Note 2 4 2 3" xfId="19162"/>
    <cellStyle name="Note 2 4 2 3 2" xfId="19163"/>
    <cellStyle name="Note 2 4 2 3 3" xfId="19164"/>
    <cellStyle name="Note 2 4 2 3 4" xfId="19165"/>
    <cellStyle name="Note 2 4 2 3 5" xfId="19166"/>
    <cellStyle name="Note 2 4 2 4" xfId="19167"/>
    <cellStyle name="Note 2 4 2 5" xfId="19168"/>
    <cellStyle name="Note 2 4 2 6" xfId="19169"/>
    <cellStyle name="Note 2 4 2 7" xfId="19170"/>
    <cellStyle name="Note 2 4 3" xfId="19171"/>
    <cellStyle name="Note 2 4 3 2" xfId="19172"/>
    <cellStyle name="Note 2 4 3 2 2" xfId="19173"/>
    <cellStyle name="Note 2 4 3 2 3" xfId="19174"/>
    <cellStyle name="Note 2 4 3 3" xfId="19175"/>
    <cellStyle name="Note 2 4 3 4" xfId="19176"/>
    <cellStyle name="Note 2 4 3 5" xfId="19177"/>
    <cellStyle name="Note 2 4 3 6" xfId="19178"/>
    <cellStyle name="Note 2 4 4" xfId="19179"/>
    <cellStyle name="Note 2 4 4 2" xfId="19180"/>
    <cellStyle name="Note 2 4 4 3" xfId="19181"/>
    <cellStyle name="Note 2 4 4 4" xfId="19182"/>
    <cellStyle name="Note 2 4 4 5" xfId="19183"/>
    <cellStyle name="Note 2 4 5" xfId="19184"/>
    <cellStyle name="Note 2 4 5 2" xfId="19185"/>
    <cellStyle name="Note 2 4 6" xfId="19186"/>
    <cellStyle name="Note 2 4 7" xfId="19187"/>
    <cellStyle name="Note 2 4 8" xfId="19188"/>
    <cellStyle name="Note 2 4 9" xfId="19189"/>
    <cellStyle name="Note 2 4_JE 5 2002.2 FED" xfId="19190"/>
    <cellStyle name="Note 2 5" xfId="19191"/>
    <cellStyle name="Note 2 5 2" xfId="19192"/>
    <cellStyle name="Note 2 5 2 2" xfId="19193"/>
    <cellStyle name="Note 2 5 2 2 2" xfId="19194"/>
    <cellStyle name="Note 2 5 2 2 3" xfId="19195"/>
    <cellStyle name="Note 2 5 2 2 4" xfId="19196"/>
    <cellStyle name="Note 2 5 2 2 5" xfId="19197"/>
    <cellStyle name="Note 2 5 2 3" xfId="19198"/>
    <cellStyle name="Note 2 5 2 3 2" xfId="19199"/>
    <cellStyle name="Note 2 5 2 3 3" xfId="19200"/>
    <cellStyle name="Note 2 5 2 3 4" xfId="19201"/>
    <cellStyle name="Note 2 5 2 3 5" xfId="19202"/>
    <cellStyle name="Note 2 5 2 4" xfId="19203"/>
    <cellStyle name="Note 2 5 2 5" xfId="19204"/>
    <cellStyle name="Note 2 5 2 6" xfId="19205"/>
    <cellStyle name="Note 2 5 2 7" xfId="19206"/>
    <cellStyle name="Note 2 5 3" xfId="19207"/>
    <cellStyle name="Note 2 5 3 2" xfId="19208"/>
    <cellStyle name="Note 2 5 3 2 2" xfId="19209"/>
    <cellStyle name="Note 2 5 3 2 3" xfId="19210"/>
    <cellStyle name="Note 2 5 3 3" xfId="19211"/>
    <cellStyle name="Note 2 5 3 4" xfId="19212"/>
    <cellStyle name="Note 2 5 3 5" xfId="19213"/>
    <cellStyle name="Note 2 5 3 6" xfId="19214"/>
    <cellStyle name="Note 2 5 4" xfId="19215"/>
    <cellStyle name="Note 2 5 4 2" xfId="19216"/>
    <cellStyle name="Note 2 5 4 3" xfId="19217"/>
    <cellStyle name="Note 2 5 4 4" xfId="19218"/>
    <cellStyle name="Note 2 5 4 5" xfId="19219"/>
    <cellStyle name="Note 2 5 5" xfId="19220"/>
    <cellStyle name="Note 2 5 6" xfId="19221"/>
    <cellStyle name="Note 2 5 7" xfId="19222"/>
    <cellStyle name="Note 2 5 8" xfId="19223"/>
    <cellStyle name="Note 2 5 9" xfId="19224"/>
    <cellStyle name="Note 2 5_JE 5 2002.2 FED" xfId="19225"/>
    <cellStyle name="Note 2 6" xfId="19226"/>
    <cellStyle name="Note 2 6 2" xfId="19227"/>
    <cellStyle name="Note 2 6 2 2" xfId="19228"/>
    <cellStyle name="Note 2 6 2 2 2" xfId="19229"/>
    <cellStyle name="Note 2 6 2 2 3" xfId="19230"/>
    <cellStyle name="Note 2 6 2 2 4" xfId="19231"/>
    <cellStyle name="Note 2 6 2 2 5" xfId="19232"/>
    <cellStyle name="Note 2 6 2 3" xfId="19233"/>
    <cellStyle name="Note 2 6 2 3 2" xfId="19234"/>
    <cellStyle name="Note 2 6 2 3 3" xfId="19235"/>
    <cellStyle name="Note 2 6 2 3 4" xfId="19236"/>
    <cellStyle name="Note 2 6 2 3 5" xfId="19237"/>
    <cellStyle name="Note 2 6 2 4" xfId="19238"/>
    <cellStyle name="Note 2 6 2 5" xfId="19239"/>
    <cellStyle name="Note 2 6 2 6" xfId="19240"/>
    <cellStyle name="Note 2 6 2 7" xfId="19241"/>
    <cellStyle name="Note 2 6 3" xfId="19242"/>
    <cellStyle name="Note 2 6 3 2" xfId="19243"/>
    <cellStyle name="Note 2 6 3 2 2" xfId="19244"/>
    <cellStyle name="Note 2 6 3 2 3" xfId="19245"/>
    <cellStyle name="Note 2 6 3 3" xfId="19246"/>
    <cellStyle name="Note 2 6 3 4" xfId="19247"/>
    <cellStyle name="Note 2 6 3 5" xfId="19248"/>
    <cellStyle name="Note 2 6 3 6" xfId="19249"/>
    <cellStyle name="Note 2 6 4" xfId="19250"/>
    <cellStyle name="Note 2 6 4 2" xfId="19251"/>
    <cellStyle name="Note 2 6 4 3" xfId="19252"/>
    <cellStyle name="Note 2 6 4 4" xfId="19253"/>
    <cellStyle name="Note 2 6 4 5" xfId="19254"/>
    <cellStyle name="Note 2 6 5" xfId="19255"/>
    <cellStyle name="Note 2 6 6" xfId="19256"/>
    <cellStyle name="Note 2 6 7" xfId="19257"/>
    <cellStyle name="Note 2 6 8" xfId="19258"/>
    <cellStyle name="Note 2 6 9" xfId="19259"/>
    <cellStyle name="Note 2 6_JE 5 2002.2 FED" xfId="19260"/>
    <cellStyle name="Note 2 7" xfId="19261"/>
    <cellStyle name="Note 2 7 2" xfId="19262"/>
    <cellStyle name="Note 2 7 2 2" xfId="19263"/>
    <cellStyle name="Note 2 7 2 2 2" xfId="19264"/>
    <cellStyle name="Note 2 7 2 2 3" xfId="19265"/>
    <cellStyle name="Note 2 7 2 2 4" xfId="19266"/>
    <cellStyle name="Note 2 7 2 2 5" xfId="19267"/>
    <cellStyle name="Note 2 7 2 3" xfId="19268"/>
    <cellStyle name="Note 2 7 2 3 2" xfId="19269"/>
    <cellStyle name="Note 2 7 2 3 3" xfId="19270"/>
    <cellStyle name="Note 2 7 2 3 4" xfId="19271"/>
    <cellStyle name="Note 2 7 2 3 5" xfId="19272"/>
    <cellStyle name="Note 2 7 2 4" xfId="19273"/>
    <cellStyle name="Note 2 7 2 5" xfId="19274"/>
    <cellStyle name="Note 2 7 2 6" xfId="19275"/>
    <cellStyle name="Note 2 7 2 7" xfId="19276"/>
    <cellStyle name="Note 2 7 3" xfId="19277"/>
    <cellStyle name="Note 2 7 3 2" xfId="19278"/>
    <cellStyle name="Note 2 7 3 2 2" xfId="19279"/>
    <cellStyle name="Note 2 7 3 2 3" xfId="19280"/>
    <cellStyle name="Note 2 7 3 3" xfId="19281"/>
    <cellStyle name="Note 2 7 3 4" xfId="19282"/>
    <cellStyle name="Note 2 7 3 5" xfId="19283"/>
    <cellStyle name="Note 2 7 3 6" xfId="19284"/>
    <cellStyle name="Note 2 7 4" xfId="19285"/>
    <cellStyle name="Note 2 7 4 2" xfId="19286"/>
    <cellStyle name="Note 2 7 4 3" xfId="19287"/>
    <cellStyle name="Note 2 7 4 4" xfId="19288"/>
    <cellStyle name="Note 2 7 4 5" xfId="19289"/>
    <cellStyle name="Note 2 7 5" xfId="19290"/>
    <cellStyle name="Note 2 7 6" xfId="19291"/>
    <cellStyle name="Note 2 7 7" xfId="19292"/>
    <cellStyle name="Note 2 7 8" xfId="19293"/>
    <cellStyle name="Note 2 7 9" xfId="19294"/>
    <cellStyle name="Note 2 7_JE 5 2002.2 FED" xfId="19295"/>
    <cellStyle name="Note 2 8" xfId="19296"/>
    <cellStyle name="Note 2 8 2" xfId="19297"/>
    <cellStyle name="Note 2 8 2 2" xfId="19298"/>
    <cellStyle name="Note 2 8 2 2 2" xfId="19299"/>
    <cellStyle name="Note 2 8 2 2 3" xfId="19300"/>
    <cellStyle name="Note 2 8 2 2 4" xfId="19301"/>
    <cellStyle name="Note 2 8 2 2 5" xfId="19302"/>
    <cellStyle name="Note 2 8 2 3" xfId="19303"/>
    <cellStyle name="Note 2 8 2 3 2" xfId="19304"/>
    <cellStyle name="Note 2 8 2 3 3" xfId="19305"/>
    <cellStyle name="Note 2 8 2 3 4" xfId="19306"/>
    <cellStyle name="Note 2 8 2 3 5" xfId="19307"/>
    <cellStyle name="Note 2 8 2 4" xfId="19308"/>
    <cellStyle name="Note 2 8 2 5" xfId="19309"/>
    <cellStyle name="Note 2 8 2 6" xfId="19310"/>
    <cellStyle name="Note 2 8 2 7" xfId="19311"/>
    <cellStyle name="Note 2 8 3" xfId="19312"/>
    <cellStyle name="Note 2 8 3 2" xfId="19313"/>
    <cellStyle name="Note 2 8 3 2 2" xfId="19314"/>
    <cellStyle name="Note 2 8 3 2 3" xfId="19315"/>
    <cellStyle name="Note 2 8 3 3" xfId="19316"/>
    <cellStyle name="Note 2 8 3 4" xfId="19317"/>
    <cellStyle name="Note 2 8 3 5" xfId="19318"/>
    <cellStyle name="Note 2 8 3 6" xfId="19319"/>
    <cellStyle name="Note 2 8 4" xfId="19320"/>
    <cellStyle name="Note 2 8 4 2" xfId="19321"/>
    <cellStyle name="Note 2 8 4 3" xfId="19322"/>
    <cellStyle name="Note 2 8 4 4" xfId="19323"/>
    <cellStyle name="Note 2 8 4 5" xfId="19324"/>
    <cellStyle name="Note 2 8 5" xfId="19325"/>
    <cellStyle name="Note 2 8 6" xfId="19326"/>
    <cellStyle name="Note 2 8 7" xfId="19327"/>
    <cellStyle name="Note 2 8 8" xfId="19328"/>
    <cellStyle name="Note 2 8 9" xfId="19329"/>
    <cellStyle name="Note 2 8_JE 5 2002.2 FED" xfId="19330"/>
    <cellStyle name="Note 2 9" xfId="19331"/>
    <cellStyle name="Note 2 9 2" xfId="19332"/>
    <cellStyle name="Note 2 9 2 2" xfId="19333"/>
    <cellStyle name="Note 2 9 2 2 2" xfId="19334"/>
    <cellStyle name="Note 2 9 2 2 3" xfId="19335"/>
    <cellStyle name="Note 2 9 2 2 4" xfId="19336"/>
    <cellStyle name="Note 2 9 2 2 5" xfId="19337"/>
    <cellStyle name="Note 2 9 2 3" xfId="19338"/>
    <cellStyle name="Note 2 9 2 3 2" xfId="19339"/>
    <cellStyle name="Note 2 9 2 3 3" xfId="19340"/>
    <cellStyle name="Note 2 9 2 3 4" xfId="19341"/>
    <cellStyle name="Note 2 9 2 3 5" xfId="19342"/>
    <cellStyle name="Note 2 9 2 4" xfId="19343"/>
    <cellStyle name="Note 2 9 2 5" xfId="19344"/>
    <cellStyle name="Note 2 9 2 6" xfId="19345"/>
    <cellStyle name="Note 2 9 2 7" xfId="19346"/>
    <cellStyle name="Note 2 9 3" xfId="19347"/>
    <cellStyle name="Note 2 9 3 2" xfId="19348"/>
    <cellStyle name="Note 2 9 3 2 2" xfId="19349"/>
    <cellStyle name="Note 2 9 3 2 3" xfId="19350"/>
    <cellStyle name="Note 2 9 3 3" xfId="19351"/>
    <cellStyle name="Note 2 9 3 4" xfId="19352"/>
    <cellStyle name="Note 2 9 3 5" xfId="19353"/>
    <cellStyle name="Note 2 9 3 6" xfId="19354"/>
    <cellStyle name="Note 2 9 4" xfId="19355"/>
    <cellStyle name="Note 2 9 4 2" xfId="19356"/>
    <cellStyle name="Note 2 9 4 3" xfId="19357"/>
    <cellStyle name="Note 2 9 4 4" xfId="19358"/>
    <cellStyle name="Note 2 9 4 5" xfId="19359"/>
    <cellStyle name="Note 2 9 5" xfId="19360"/>
    <cellStyle name="Note 2 9 6" xfId="19361"/>
    <cellStyle name="Note 2 9 7" xfId="19362"/>
    <cellStyle name="Note 2 9 8" xfId="19363"/>
    <cellStyle name="Note 2 9_JE 5 2002.2 FED" xfId="19364"/>
    <cellStyle name="Note 2_JE 5 2002.2 FED" xfId="19365"/>
    <cellStyle name="Note 20" xfId="19366"/>
    <cellStyle name="Note 20 2" xfId="19367"/>
    <cellStyle name="Note 20 2 2" xfId="19368"/>
    <cellStyle name="Note 20 2 3" xfId="19369"/>
    <cellStyle name="Note 20 2 4" xfId="19370"/>
    <cellStyle name="Note 20 2 5" xfId="19371"/>
    <cellStyle name="Note 20 3" xfId="19372"/>
    <cellStyle name="Note 20 3 2" xfId="19373"/>
    <cellStyle name="Note 20 3 3" xfId="19374"/>
    <cellStyle name="Note 20 3 4" xfId="19375"/>
    <cellStyle name="Note 20 3 5" xfId="19376"/>
    <cellStyle name="Note 20 4" xfId="19377"/>
    <cellStyle name="Note 20 5" xfId="19378"/>
    <cellStyle name="Note 20 6" xfId="19379"/>
    <cellStyle name="Note 20 7" xfId="19380"/>
    <cellStyle name="Note 21" xfId="19381"/>
    <cellStyle name="Note 21 2" xfId="19382"/>
    <cellStyle name="Note 21 2 2" xfId="19383"/>
    <cellStyle name="Note 21 2 3" xfId="19384"/>
    <cellStyle name="Note 21 2 4" xfId="19385"/>
    <cellStyle name="Note 21 2 5" xfId="19386"/>
    <cellStyle name="Note 21 3" xfId="19387"/>
    <cellStyle name="Note 21 3 2" xfId="19388"/>
    <cellStyle name="Note 21 3 3" xfId="19389"/>
    <cellStyle name="Note 21 3 4" xfId="19390"/>
    <cellStyle name="Note 21 3 5" xfId="19391"/>
    <cellStyle name="Note 21 4" xfId="19392"/>
    <cellStyle name="Note 21 5" xfId="19393"/>
    <cellStyle name="Note 21 6" xfId="19394"/>
    <cellStyle name="Note 21 7" xfId="19395"/>
    <cellStyle name="Note 22" xfId="19396"/>
    <cellStyle name="Note 22 2" xfId="19397"/>
    <cellStyle name="Note 22 2 2" xfId="19398"/>
    <cellStyle name="Note 22 2 3" xfId="19399"/>
    <cellStyle name="Note 22 2 4" xfId="19400"/>
    <cellStyle name="Note 22 2 5" xfId="19401"/>
    <cellStyle name="Note 22 3" xfId="19402"/>
    <cellStyle name="Note 22 3 2" xfId="19403"/>
    <cellStyle name="Note 22 3 3" xfId="19404"/>
    <cellStyle name="Note 22 3 4" xfId="19405"/>
    <cellStyle name="Note 22 3 5" xfId="19406"/>
    <cellStyle name="Note 22 4" xfId="19407"/>
    <cellStyle name="Note 22 5" xfId="19408"/>
    <cellStyle name="Note 22 6" xfId="19409"/>
    <cellStyle name="Note 22 7" xfId="19410"/>
    <cellStyle name="Note 23" xfId="19411"/>
    <cellStyle name="Note 23 2" xfId="19412"/>
    <cellStyle name="Note 23 2 2" xfId="19413"/>
    <cellStyle name="Note 23 2 3" xfId="19414"/>
    <cellStyle name="Note 23 2 4" xfId="19415"/>
    <cellStyle name="Note 23 2 5" xfId="19416"/>
    <cellStyle name="Note 23 3" xfId="19417"/>
    <cellStyle name="Note 23 3 2" xfId="19418"/>
    <cellStyle name="Note 23 3 3" xfId="19419"/>
    <cellStyle name="Note 23 3 4" xfId="19420"/>
    <cellStyle name="Note 23 3 5" xfId="19421"/>
    <cellStyle name="Note 23 4" xfId="19422"/>
    <cellStyle name="Note 23 5" xfId="19423"/>
    <cellStyle name="Note 23 6" xfId="19424"/>
    <cellStyle name="Note 23 7" xfId="19425"/>
    <cellStyle name="Note 24" xfId="19426"/>
    <cellStyle name="Note 24 2" xfId="19427"/>
    <cellStyle name="Note 24 2 2" xfId="19428"/>
    <cellStyle name="Note 24 2 3" xfId="19429"/>
    <cellStyle name="Note 24 2 4" xfId="19430"/>
    <cellStyle name="Note 24 2 5" xfId="19431"/>
    <cellStyle name="Note 24 3" xfId="19432"/>
    <cellStyle name="Note 24 3 2" xfId="19433"/>
    <cellStyle name="Note 24 3 3" xfId="19434"/>
    <cellStyle name="Note 24 3 4" xfId="19435"/>
    <cellStyle name="Note 24 4" xfId="19436"/>
    <cellStyle name="Note 24 5" xfId="19437"/>
    <cellStyle name="Note 24 6" xfId="19438"/>
    <cellStyle name="Note 24 7" xfId="19439"/>
    <cellStyle name="Note 25" xfId="19440"/>
    <cellStyle name="Note 25 2" xfId="19441"/>
    <cellStyle name="Note 25 2 2" xfId="19442"/>
    <cellStyle name="Note 25 2 3" xfId="19443"/>
    <cellStyle name="Note 25 2 4" xfId="19444"/>
    <cellStyle name="Note 25 2 5" xfId="19445"/>
    <cellStyle name="Note 25 3" xfId="19446"/>
    <cellStyle name="Note 25 3 2" xfId="19447"/>
    <cellStyle name="Note 25 3 3" xfId="19448"/>
    <cellStyle name="Note 25 4" xfId="19449"/>
    <cellStyle name="Note 25 5" xfId="19450"/>
    <cellStyle name="Note 25 6" xfId="19451"/>
    <cellStyle name="Note 25 7" xfId="19452"/>
    <cellStyle name="Note 26" xfId="19453"/>
    <cellStyle name="Note 26 2" xfId="19454"/>
    <cellStyle name="Note 26 2 2" xfId="19455"/>
    <cellStyle name="Note 26 2 3" xfId="19456"/>
    <cellStyle name="Note 26 2 4" xfId="19457"/>
    <cellStyle name="Note 26 2 5" xfId="19458"/>
    <cellStyle name="Note 26 3" xfId="19459"/>
    <cellStyle name="Note 26 3 2" xfId="19460"/>
    <cellStyle name="Note 26 3 3" xfId="19461"/>
    <cellStyle name="Note 26 4" xfId="19462"/>
    <cellStyle name="Note 26 5" xfId="19463"/>
    <cellStyle name="Note 26 6" xfId="19464"/>
    <cellStyle name="Note 26 7" xfId="19465"/>
    <cellStyle name="Note 27" xfId="19466"/>
    <cellStyle name="Note 27 2" xfId="19467"/>
    <cellStyle name="Note 27 2 2" xfId="19468"/>
    <cellStyle name="Note 27 2 3" xfId="19469"/>
    <cellStyle name="Note 27 2 4" xfId="19470"/>
    <cellStyle name="Note 27 2 5" xfId="19471"/>
    <cellStyle name="Note 27 3" xfId="19472"/>
    <cellStyle name="Note 27 3 2" xfId="19473"/>
    <cellStyle name="Note 27 3 3" xfId="19474"/>
    <cellStyle name="Note 27 4" xfId="19475"/>
    <cellStyle name="Note 27 5" xfId="19476"/>
    <cellStyle name="Note 27 6" xfId="19477"/>
    <cellStyle name="Note 27 7" xfId="19478"/>
    <cellStyle name="Note 28" xfId="19479"/>
    <cellStyle name="Note 28 2" xfId="19480"/>
    <cellStyle name="Note 28 2 2" xfId="19481"/>
    <cellStyle name="Note 28 2 3" xfId="19482"/>
    <cellStyle name="Note 28 2 4" xfId="19483"/>
    <cellStyle name="Note 28 3" xfId="19484"/>
    <cellStyle name="Note 28 3 2" xfId="19485"/>
    <cellStyle name="Note 28 3 3" xfId="19486"/>
    <cellStyle name="Note 28 4" xfId="19487"/>
    <cellStyle name="Note 28 5" xfId="19488"/>
    <cellStyle name="Note 28 6" xfId="19489"/>
    <cellStyle name="Note 28 7" xfId="19490"/>
    <cellStyle name="Note 29" xfId="19491"/>
    <cellStyle name="Note 29 2" xfId="19492"/>
    <cellStyle name="Note 29 2 2" xfId="19493"/>
    <cellStyle name="Note 29 2 3" xfId="19494"/>
    <cellStyle name="Note 29 2 4" xfId="19495"/>
    <cellStyle name="Note 29 3" xfId="19496"/>
    <cellStyle name="Note 29 3 2" xfId="19497"/>
    <cellStyle name="Note 29 3 3" xfId="19498"/>
    <cellStyle name="Note 29 4" xfId="19499"/>
    <cellStyle name="Note 29 5" xfId="19500"/>
    <cellStyle name="Note 29 6" xfId="19501"/>
    <cellStyle name="Note 29 7" xfId="19502"/>
    <cellStyle name="Note 3" xfId="19503"/>
    <cellStyle name="Note 3 10" xfId="19504"/>
    <cellStyle name="Note 3 10 2" xfId="19505"/>
    <cellStyle name="Note 3 10 2 2" xfId="19506"/>
    <cellStyle name="Note 3 10 2 3" xfId="19507"/>
    <cellStyle name="Note 3 10 2 4" xfId="19508"/>
    <cellStyle name="Note 3 10 2 5" xfId="19509"/>
    <cellStyle name="Note 3 10 3" xfId="19510"/>
    <cellStyle name="Note 3 10 3 2" xfId="19511"/>
    <cellStyle name="Note 3 10 3 3" xfId="19512"/>
    <cellStyle name="Note 3 10 3 4" xfId="19513"/>
    <cellStyle name="Note 3 10 3 5" xfId="19514"/>
    <cellStyle name="Note 3 10 4" xfId="19515"/>
    <cellStyle name="Note 3 10 5" xfId="19516"/>
    <cellStyle name="Note 3 10 6" xfId="19517"/>
    <cellStyle name="Note 3 10 7" xfId="19518"/>
    <cellStyle name="Note 3 11" xfId="19519"/>
    <cellStyle name="Note 3 11 2" xfId="19520"/>
    <cellStyle name="Note 3 11 2 2" xfId="19521"/>
    <cellStyle name="Note 3 11 2 3" xfId="19522"/>
    <cellStyle name="Note 3 11 2 4" xfId="19523"/>
    <cellStyle name="Note 3 11 3" xfId="19524"/>
    <cellStyle name="Note 3 11 3 2" xfId="19525"/>
    <cellStyle name="Note 3 11 3 3" xfId="19526"/>
    <cellStyle name="Note 3 11 4" xfId="19527"/>
    <cellStyle name="Note 3 11 5" xfId="19528"/>
    <cellStyle name="Note 3 11 6" xfId="19529"/>
    <cellStyle name="Note 3 11 7" xfId="19530"/>
    <cellStyle name="Note 3 12" xfId="19531"/>
    <cellStyle name="Note 3 12 2" xfId="19532"/>
    <cellStyle name="Note 3 12 2 2" xfId="19533"/>
    <cellStyle name="Note 3 12 2 3" xfId="19534"/>
    <cellStyle name="Note 3 12 2 4" xfId="19535"/>
    <cellStyle name="Note 3 12 3" xfId="19536"/>
    <cellStyle name="Note 3 12 3 2" xfId="19537"/>
    <cellStyle name="Note 3 12 3 3" xfId="19538"/>
    <cellStyle name="Note 3 12 4" xfId="19539"/>
    <cellStyle name="Note 3 12 5" xfId="19540"/>
    <cellStyle name="Note 3 12 6" xfId="19541"/>
    <cellStyle name="Note 3 12 7" xfId="19542"/>
    <cellStyle name="Note 3 13" xfId="19543"/>
    <cellStyle name="Note 3 13 2" xfId="19544"/>
    <cellStyle name="Note 3 13 2 2" xfId="19545"/>
    <cellStyle name="Note 3 13 2 3" xfId="19546"/>
    <cellStyle name="Note 3 13 2 4" xfId="19547"/>
    <cellStyle name="Note 3 13 3" xfId="19548"/>
    <cellStyle name="Note 3 13 3 2" xfId="19549"/>
    <cellStyle name="Note 3 13 3 3" xfId="19550"/>
    <cellStyle name="Note 3 13 4" xfId="19551"/>
    <cellStyle name="Note 3 13 5" xfId="19552"/>
    <cellStyle name="Note 3 13 6" xfId="19553"/>
    <cellStyle name="Note 3 13 7" xfId="19554"/>
    <cellStyle name="Note 3 14" xfId="19555"/>
    <cellStyle name="Note 3 14 2" xfId="19556"/>
    <cellStyle name="Note 3 14 3" xfId="19557"/>
    <cellStyle name="Note 3 15" xfId="19558"/>
    <cellStyle name="Note 3 15 2" xfId="19559"/>
    <cellStyle name="Note 3 15 3" xfId="19560"/>
    <cellStyle name="Note 3 16" xfId="19561"/>
    <cellStyle name="Note 3 17" xfId="19562"/>
    <cellStyle name="Note 3 18" xfId="19563"/>
    <cellStyle name="Note 3 19" xfId="19564"/>
    <cellStyle name="Note 3 2" xfId="19565"/>
    <cellStyle name="Note 3 2 2" xfId="19566"/>
    <cellStyle name="Note 3 2 2 2" xfId="19567"/>
    <cellStyle name="Note 3 2 2 2 2" xfId="19568"/>
    <cellStyle name="Note 3 2 2 2 3" xfId="19569"/>
    <cellStyle name="Note 3 2 2 3" xfId="19570"/>
    <cellStyle name="Note 3 2 2 3 2" xfId="19571"/>
    <cellStyle name="Note 3 2 2 3 3" xfId="19572"/>
    <cellStyle name="Note 3 2 2 4" xfId="19573"/>
    <cellStyle name="Note 3 2 2 5" xfId="19574"/>
    <cellStyle name="Note 3 2 3" xfId="19575"/>
    <cellStyle name="Note 3 2 3 2" xfId="19576"/>
    <cellStyle name="Note 3 2 3 3" xfId="19577"/>
    <cellStyle name="Note 3 2 3 4" xfId="19578"/>
    <cellStyle name="Note 3 2 3 5" xfId="19579"/>
    <cellStyle name="Note 3 2 4" xfId="19580"/>
    <cellStyle name="Note 3 2 4 2" xfId="19581"/>
    <cellStyle name="Note 3 2 4 3" xfId="19582"/>
    <cellStyle name="Note 3 2 5" xfId="19583"/>
    <cellStyle name="Note 3 2 6" xfId="19584"/>
    <cellStyle name="Note 3 2 7" xfId="19585"/>
    <cellStyle name="Note 3 2 8" xfId="19586"/>
    <cellStyle name="Note 3 2_JE 5 2002.2 FED" xfId="19587"/>
    <cellStyle name="Note 3 20" xfId="19588"/>
    <cellStyle name="Note 3 3" xfId="19589"/>
    <cellStyle name="Note 3 3 2" xfId="19590"/>
    <cellStyle name="Note 3 3 2 2" xfId="19591"/>
    <cellStyle name="Note 3 3 2 2 2" xfId="19592"/>
    <cellStyle name="Note 3 3 2 2 3" xfId="19593"/>
    <cellStyle name="Note 3 3 2 3" xfId="19594"/>
    <cellStyle name="Note 3 3 2 3 2" xfId="19595"/>
    <cellStyle name="Note 3 3 2 3 3" xfId="19596"/>
    <cellStyle name="Note 3 3 2 4" xfId="19597"/>
    <cellStyle name="Note 3 3 2 5" xfId="19598"/>
    <cellStyle name="Note 3 3 3" xfId="19599"/>
    <cellStyle name="Note 3 3 3 2" xfId="19600"/>
    <cellStyle name="Note 3 3 3 3" xfId="19601"/>
    <cellStyle name="Note 3 3 3 4" xfId="19602"/>
    <cellStyle name="Note 3 3 3 5" xfId="19603"/>
    <cellStyle name="Note 3 3 4" xfId="19604"/>
    <cellStyle name="Note 3 3 4 2" xfId="19605"/>
    <cellStyle name="Note 3 3 4 3" xfId="19606"/>
    <cellStyle name="Note 3 3 5" xfId="19607"/>
    <cellStyle name="Note 3 3 5 2" xfId="19608"/>
    <cellStyle name="Note 3 3 6" xfId="19609"/>
    <cellStyle name="Note 3 3 7" xfId="19610"/>
    <cellStyle name="Note 3 3 8" xfId="19611"/>
    <cellStyle name="Note 3 3_JE 5 2002.2 FED" xfId="19612"/>
    <cellStyle name="Note 3 4" xfId="19613"/>
    <cellStyle name="Note 3 4 2" xfId="19614"/>
    <cellStyle name="Note 3 4 2 2" xfId="19615"/>
    <cellStyle name="Note 3 4 2 2 2" xfId="19616"/>
    <cellStyle name="Note 3 4 2 2 3" xfId="19617"/>
    <cellStyle name="Note 3 4 2 3" xfId="19618"/>
    <cellStyle name="Note 3 4 2 3 2" xfId="19619"/>
    <cellStyle name="Note 3 4 2 3 3" xfId="19620"/>
    <cellStyle name="Note 3 4 2 4" xfId="19621"/>
    <cellStyle name="Note 3 4 2 5" xfId="19622"/>
    <cellStyle name="Note 3 4 3" xfId="19623"/>
    <cellStyle name="Note 3 4 3 2" xfId="19624"/>
    <cellStyle name="Note 3 4 3 3" xfId="19625"/>
    <cellStyle name="Note 3 4 3 4" xfId="19626"/>
    <cellStyle name="Note 3 4 3 5" xfId="19627"/>
    <cellStyle name="Note 3 4 4" xfId="19628"/>
    <cellStyle name="Note 3 4 4 2" xfId="19629"/>
    <cellStyle name="Note 3 4 4 3" xfId="19630"/>
    <cellStyle name="Note 3 4 5" xfId="19631"/>
    <cellStyle name="Note 3 4 6" xfId="19632"/>
    <cellStyle name="Note 3 4 7" xfId="19633"/>
    <cellStyle name="Note 3 4 8" xfId="19634"/>
    <cellStyle name="Note 3 4_JE 5 2002.2 FED" xfId="19635"/>
    <cellStyle name="Note 3 5" xfId="19636"/>
    <cellStyle name="Note 3 5 2" xfId="19637"/>
    <cellStyle name="Note 3 5 2 2" xfId="19638"/>
    <cellStyle name="Note 3 5 2 2 2" xfId="19639"/>
    <cellStyle name="Note 3 5 2 2 3" xfId="19640"/>
    <cellStyle name="Note 3 5 2 3" xfId="19641"/>
    <cellStyle name="Note 3 5 2 3 2" xfId="19642"/>
    <cellStyle name="Note 3 5 2 3 3" xfId="19643"/>
    <cellStyle name="Note 3 5 2 4" xfId="19644"/>
    <cellStyle name="Note 3 5 2 5" xfId="19645"/>
    <cellStyle name="Note 3 5 3" xfId="19646"/>
    <cellStyle name="Note 3 5 3 2" xfId="19647"/>
    <cellStyle name="Note 3 5 3 3" xfId="19648"/>
    <cellStyle name="Note 3 5 3 4" xfId="19649"/>
    <cellStyle name="Note 3 5 3 5" xfId="19650"/>
    <cellStyle name="Note 3 5 4" xfId="19651"/>
    <cellStyle name="Note 3 5 4 2" xfId="19652"/>
    <cellStyle name="Note 3 5 4 3" xfId="19653"/>
    <cellStyle name="Note 3 5 5" xfId="19654"/>
    <cellStyle name="Note 3 5 6" xfId="19655"/>
    <cellStyle name="Note 3 5 7" xfId="19656"/>
    <cellStyle name="Note 3 5 8" xfId="19657"/>
    <cellStyle name="Note 3 5_JE 5 2002.2 FED" xfId="19658"/>
    <cellStyle name="Note 3 6" xfId="19659"/>
    <cellStyle name="Note 3 6 2" xfId="19660"/>
    <cellStyle name="Note 3 6 2 2" xfId="19661"/>
    <cellStyle name="Note 3 6 2 2 2" xfId="19662"/>
    <cellStyle name="Note 3 6 2 2 3" xfId="19663"/>
    <cellStyle name="Note 3 6 2 3" xfId="19664"/>
    <cellStyle name="Note 3 6 2 3 2" xfId="19665"/>
    <cellStyle name="Note 3 6 2 3 3" xfId="19666"/>
    <cellStyle name="Note 3 6 2 4" xfId="19667"/>
    <cellStyle name="Note 3 6 2 5" xfId="19668"/>
    <cellStyle name="Note 3 6 3" xfId="19669"/>
    <cellStyle name="Note 3 6 3 2" xfId="19670"/>
    <cellStyle name="Note 3 6 3 3" xfId="19671"/>
    <cellStyle name="Note 3 6 3 4" xfId="19672"/>
    <cellStyle name="Note 3 6 3 5" xfId="19673"/>
    <cellStyle name="Note 3 6 4" xfId="19674"/>
    <cellStyle name="Note 3 6 4 2" xfId="19675"/>
    <cellStyle name="Note 3 6 4 3" xfId="19676"/>
    <cellStyle name="Note 3 6 5" xfId="19677"/>
    <cellStyle name="Note 3 6 6" xfId="19678"/>
    <cellStyle name="Note 3 6 7" xfId="19679"/>
    <cellStyle name="Note 3 6 8" xfId="19680"/>
    <cellStyle name="Note 3 6_JE 5 2002.2 FED" xfId="19681"/>
    <cellStyle name="Note 3 7" xfId="19682"/>
    <cellStyle name="Note 3 7 2" xfId="19683"/>
    <cellStyle name="Note 3 7 2 2" xfId="19684"/>
    <cellStyle name="Note 3 7 2 2 2" xfId="19685"/>
    <cellStyle name="Note 3 7 2 2 3" xfId="19686"/>
    <cellStyle name="Note 3 7 2 3" xfId="19687"/>
    <cellStyle name="Note 3 7 2 3 2" xfId="19688"/>
    <cellStyle name="Note 3 7 2 3 3" xfId="19689"/>
    <cellStyle name="Note 3 7 2 4" xfId="19690"/>
    <cellStyle name="Note 3 7 2 5" xfId="19691"/>
    <cellStyle name="Note 3 7 3" xfId="19692"/>
    <cellStyle name="Note 3 7 3 2" xfId="19693"/>
    <cellStyle name="Note 3 7 3 3" xfId="19694"/>
    <cellStyle name="Note 3 7 3 4" xfId="19695"/>
    <cellStyle name="Note 3 7 3 5" xfId="19696"/>
    <cellStyle name="Note 3 7 4" xfId="19697"/>
    <cellStyle name="Note 3 7 4 2" xfId="19698"/>
    <cellStyle name="Note 3 7 4 3" xfId="19699"/>
    <cellStyle name="Note 3 7 5" xfId="19700"/>
    <cellStyle name="Note 3 7 6" xfId="19701"/>
    <cellStyle name="Note 3 7 7" xfId="19702"/>
    <cellStyle name="Note 3 7 8" xfId="19703"/>
    <cellStyle name="Note 3 7_JE 5 2002.2 FED" xfId="19704"/>
    <cellStyle name="Note 3 8" xfId="19705"/>
    <cellStyle name="Note 3 8 2" xfId="19706"/>
    <cellStyle name="Note 3 8 2 2" xfId="19707"/>
    <cellStyle name="Note 3 8 2 2 2" xfId="19708"/>
    <cellStyle name="Note 3 8 2 2 3" xfId="19709"/>
    <cellStyle name="Note 3 8 2 3" xfId="19710"/>
    <cellStyle name="Note 3 8 2 3 2" xfId="19711"/>
    <cellStyle name="Note 3 8 2 3 3" xfId="19712"/>
    <cellStyle name="Note 3 8 2 4" xfId="19713"/>
    <cellStyle name="Note 3 8 2 5" xfId="19714"/>
    <cellStyle name="Note 3 8 3" xfId="19715"/>
    <cellStyle name="Note 3 8 3 2" xfId="19716"/>
    <cellStyle name="Note 3 8 3 3" xfId="19717"/>
    <cellStyle name="Note 3 8 3 4" xfId="19718"/>
    <cellStyle name="Note 3 8 3 5" xfId="19719"/>
    <cellStyle name="Note 3 8 4" xfId="19720"/>
    <cellStyle name="Note 3 8 4 2" xfId="19721"/>
    <cellStyle name="Note 3 8 4 3" xfId="19722"/>
    <cellStyle name="Note 3 8 5" xfId="19723"/>
    <cellStyle name="Note 3 8 6" xfId="19724"/>
    <cellStyle name="Note 3 8 7" xfId="19725"/>
    <cellStyle name="Note 3 8 8" xfId="19726"/>
    <cellStyle name="Note 3 8_JE 5 2002.2 FED" xfId="19727"/>
    <cellStyle name="Note 3 9" xfId="19728"/>
    <cellStyle name="Note 3 9 2" xfId="19729"/>
    <cellStyle name="Note 3 9 2 2" xfId="19730"/>
    <cellStyle name="Note 3 9 2 2 2" xfId="19731"/>
    <cellStyle name="Note 3 9 2 2 3" xfId="19732"/>
    <cellStyle name="Note 3 9 2 3" xfId="19733"/>
    <cellStyle name="Note 3 9 2 3 2" xfId="19734"/>
    <cellStyle name="Note 3 9 2 3 3" xfId="19735"/>
    <cellStyle name="Note 3 9 2 4" xfId="19736"/>
    <cellStyle name="Note 3 9 2 5" xfId="19737"/>
    <cellStyle name="Note 3 9 3" xfId="19738"/>
    <cellStyle name="Note 3 9 3 2" xfId="19739"/>
    <cellStyle name="Note 3 9 3 3" xfId="19740"/>
    <cellStyle name="Note 3 9 3 4" xfId="19741"/>
    <cellStyle name="Note 3 9 3 5" xfId="19742"/>
    <cellStyle name="Note 3 9 4" xfId="19743"/>
    <cellStyle name="Note 3 9 4 2" xfId="19744"/>
    <cellStyle name="Note 3 9 4 3" xfId="19745"/>
    <cellStyle name="Note 3 9 5" xfId="19746"/>
    <cellStyle name="Note 3 9 6" xfId="19747"/>
    <cellStyle name="Note 3 9 7" xfId="19748"/>
    <cellStyle name="Note 3 9_JE 5 2002.2 FED" xfId="19749"/>
    <cellStyle name="Note 3_JE 5 2002.2 FED" xfId="19750"/>
    <cellStyle name="Note 30" xfId="19751"/>
    <cellStyle name="Note 30 2" xfId="19752"/>
    <cellStyle name="Note 30 2 2" xfId="19753"/>
    <cellStyle name="Note 30 2 3" xfId="19754"/>
    <cellStyle name="Note 30 2 4" xfId="19755"/>
    <cellStyle name="Note 30 3" xfId="19756"/>
    <cellStyle name="Note 30 3 2" xfId="19757"/>
    <cellStyle name="Note 30 3 3" xfId="19758"/>
    <cellStyle name="Note 30 4" xfId="19759"/>
    <cellStyle name="Note 30 5" xfId="19760"/>
    <cellStyle name="Note 30 6" xfId="19761"/>
    <cellStyle name="Note 30 7" xfId="19762"/>
    <cellStyle name="Note 31" xfId="19763"/>
    <cellStyle name="Note 31 2" xfId="19764"/>
    <cellStyle name="Note 31 2 2" xfId="19765"/>
    <cellStyle name="Note 31 2 3" xfId="19766"/>
    <cellStyle name="Note 31 2 4" xfId="19767"/>
    <cellStyle name="Note 31 3" xfId="19768"/>
    <cellStyle name="Note 31 3 2" xfId="19769"/>
    <cellStyle name="Note 31 3 3" xfId="19770"/>
    <cellStyle name="Note 31 4" xfId="19771"/>
    <cellStyle name="Note 31 5" xfId="19772"/>
    <cellStyle name="Note 31 6" xfId="19773"/>
    <cellStyle name="Note 31 7" xfId="19774"/>
    <cellStyle name="Note 32" xfId="19775"/>
    <cellStyle name="Note 32 2" xfId="19776"/>
    <cellStyle name="Note 32 2 2" xfId="19777"/>
    <cellStyle name="Note 32 2 3" xfId="19778"/>
    <cellStyle name="Note 32 2 4" xfId="19779"/>
    <cellStyle name="Note 32 3" xfId="19780"/>
    <cellStyle name="Note 32 3 2" xfId="19781"/>
    <cellStyle name="Note 32 3 3" xfId="19782"/>
    <cellStyle name="Note 32 4" xfId="19783"/>
    <cellStyle name="Note 32 5" xfId="19784"/>
    <cellStyle name="Note 32 6" xfId="19785"/>
    <cellStyle name="Note 32 7" xfId="19786"/>
    <cellStyle name="Note 33" xfId="19787"/>
    <cellStyle name="Note 33 2" xfId="19788"/>
    <cellStyle name="Note 33 2 2" xfId="19789"/>
    <cellStyle name="Note 33 2 3" xfId="19790"/>
    <cellStyle name="Note 33 2 4" xfId="19791"/>
    <cellStyle name="Note 33 3" xfId="19792"/>
    <cellStyle name="Note 33 3 2" xfId="19793"/>
    <cellStyle name="Note 33 3 3" xfId="19794"/>
    <cellStyle name="Note 33 4" xfId="19795"/>
    <cellStyle name="Note 33 5" xfId="19796"/>
    <cellStyle name="Note 33 6" xfId="19797"/>
    <cellStyle name="Note 33 7" xfId="19798"/>
    <cellStyle name="Note 34" xfId="19799"/>
    <cellStyle name="Note 34 2" xfId="19800"/>
    <cellStyle name="Note 34 2 2" xfId="19801"/>
    <cellStyle name="Note 34 2 3" xfId="19802"/>
    <cellStyle name="Note 34 2 4" xfId="19803"/>
    <cellStyle name="Note 34 3" xfId="19804"/>
    <cellStyle name="Note 34 3 2" xfId="19805"/>
    <cellStyle name="Note 34 3 3" xfId="19806"/>
    <cellStyle name="Note 34 4" xfId="19807"/>
    <cellStyle name="Note 34 5" xfId="19808"/>
    <cellStyle name="Note 34 6" xfId="19809"/>
    <cellStyle name="Note 34 7" xfId="19810"/>
    <cellStyle name="Note 35" xfId="19811"/>
    <cellStyle name="Note 35 2" xfId="19812"/>
    <cellStyle name="Note 35 2 2" xfId="19813"/>
    <cellStyle name="Note 35 2 3" xfId="19814"/>
    <cellStyle name="Note 35 2 4" xfId="19815"/>
    <cellStyle name="Note 35 3" xfId="19816"/>
    <cellStyle name="Note 35 3 2" xfId="19817"/>
    <cellStyle name="Note 35 3 3" xfId="19818"/>
    <cellStyle name="Note 35 4" xfId="19819"/>
    <cellStyle name="Note 35 5" xfId="19820"/>
    <cellStyle name="Note 35 6" xfId="19821"/>
    <cellStyle name="Note 35 7" xfId="19822"/>
    <cellStyle name="Note 36" xfId="19823"/>
    <cellStyle name="Note 36 10" xfId="19824"/>
    <cellStyle name="Note 36 11" xfId="19825"/>
    <cellStyle name="Note 36 12" xfId="19826"/>
    <cellStyle name="Note 36 2" xfId="19827"/>
    <cellStyle name="Note 36 2 2" xfId="19828"/>
    <cellStyle name="Note 36 2 2 2" xfId="19829"/>
    <cellStyle name="Note 36 2 2 3" xfId="19830"/>
    <cellStyle name="Note 36 2 3" xfId="19831"/>
    <cellStyle name="Note 36 2 4" xfId="19832"/>
    <cellStyle name="Note 36 2 5" xfId="19833"/>
    <cellStyle name="Note 36 2 6" xfId="19834"/>
    <cellStyle name="Note 36 3" xfId="19835"/>
    <cellStyle name="Note 36 3 2" xfId="19836"/>
    <cellStyle name="Note 36 3 2 2" xfId="19837"/>
    <cellStyle name="Note 36 3 2 3" xfId="19838"/>
    <cellStyle name="Note 36 3 3" xfId="19839"/>
    <cellStyle name="Note 36 3 4" xfId="19840"/>
    <cellStyle name="Note 36 3 5" xfId="19841"/>
    <cellStyle name="Note 36 3 6" xfId="19842"/>
    <cellStyle name="Note 36 4" xfId="19843"/>
    <cellStyle name="Note 36 4 2" xfId="19844"/>
    <cellStyle name="Note 36 4 2 2" xfId="19845"/>
    <cellStyle name="Note 36 4 2 3" xfId="19846"/>
    <cellStyle name="Note 36 4 3" xfId="19847"/>
    <cellStyle name="Note 36 4 4" xfId="19848"/>
    <cellStyle name="Note 36 4 5" xfId="19849"/>
    <cellStyle name="Note 36 4 6" xfId="19850"/>
    <cellStyle name="Note 36 5" xfId="19851"/>
    <cellStyle name="Note 36 5 2" xfId="19852"/>
    <cellStyle name="Note 36 5 2 2" xfId="19853"/>
    <cellStyle name="Note 36 5 2 3" xfId="19854"/>
    <cellStyle name="Note 36 5 3" xfId="19855"/>
    <cellStyle name="Note 36 5 4" xfId="19856"/>
    <cellStyle name="Note 36 5 5" xfId="19857"/>
    <cellStyle name="Note 36 5 6" xfId="19858"/>
    <cellStyle name="Note 36 6" xfId="19859"/>
    <cellStyle name="Note 36 6 2" xfId="19860"/>
    <cellStyle name="Note 36 6 2 2" xfId="19861"/>
    <cellStyle name="Note 36 6 2 3" xfId="19862"/>
    <cellStyle name="Note 36 6 3" xfId="19863"/>
    <cellStyle name="Note 36 6 4" xfId="19864"/>
    <cellStyle name="Note 36 6 5" xfId="19865"/>
    <cellStyle name="Note 36 6 6" xfId="19866"/>
    <cellStyle name="Note 36 7" xfId="19867"/>
    <cellStyle name="Note 36 7 2" xfId="19868"/>
    <cellStyle name="Note 36 7 2 2" xfId="19869"/>
    <cellStyle name="Note 36 7 2 3" xfId="19870"/>
    <cellStyle name="Note 36 7 3" xfId="19871"/>
    <cellStyle name="Note 36 7 4" xfId="19872"/>
    <cellStyle name="Note 36 8" xfId="19873"/>
    <cellStyle name="Note 36 8 2" xfId="19874"/>
    <cellStyle name="Note 36 8 3" xfId="19875"/>
    <cellStyle name="Note 36 9" xfId="19876"/>
    <cellStyle name="Note 37" xfId="19877"/>
    <cellStyle name="Note 37 2" xfId="19878"/>
    <cellStyle name="Note 37 2 2" xfId="19879"/>
    <cellStyle name="Note 37 3" xfId="19880"/>
    <cellStyle name="Note 37 4" xfId="19881"/>
    <cellStyle name="Note 37_PwrTax 51040" xfId="19882"/>
    <cellStyle name="Note 38" xfId="19883"/>
    <cellStyle name="Note 38 2" xfId="19884"/>
    <cellStyle name="Note 38 2 2" xfId="19885"/>
    <cellStyle name="Note 38 2 3" xfId="19886"/>
    <cellStyle name="Note 38 2 4" xfId="19887"/>
    <cellStyle name="Note 38 2 5" xfId="19888"/>
    <cellStyle name="Note 38 3" xfId="19889"/>
    <cellStyle name="Note 38 4" xfId="19890"/>
    <cellStyle name="Note 38 5" xfId="19891"/>
    <cellStyle name="Note 38 6" xfId="19892"/>
    <cellStyle name="Note 39" xfId="19893"/>
    <cellStyle name="Note 39 2" xfId="19894"/>
    <cellStyle name="Note 4" xfId="19895"/>
    <cellStyle name="Note 4 10" xfId="19896"/>
    <cellStyle name="Note 4 10 2" xfId="19897"/>
    <cellStyle name="Note 4 10 2 2" xfId="19898"/>
    <cellStyle name="Note 4 10 2 3" xfId="19899"/>
    <cellStyle name="Note 4 10 3" xfId="19900"/>
    <cellStyle name="Note 4 10 3 2" xfId="19901"/>
    <cellStyle name="Note 4 10 3 3" xfId="19902"/>
    <cellStyle name="Note 4 10 4" xfId="19903"/>
    <cellStyle name="Note 4 10 5" xfId="19904"/>
    <cellStyle name="Note 4 11" xfId="19905"/>
    <cellStyle name="Note 4 11 2" xfId="19906"/>
    <cellStyle name="Note 4 11 2 2" xfId="19907"/>
    <cellStyle name="Note 4 11 3" xfId="19908"/>
    <cellStyle name="Note 4 11 3 2" xfId="19909"/>
    <cellStyle name="Note 4 11 4" xfId="19910"/>
    <cellStyle name="Note 4 11 5" xfId="19911"/>
    <cellStyle name="Note 4 12" xfId="19912"/>
    <cellStyle name="Note 4 12 2" xfId="19913"/>
    <cellStyle name="Note 4 12 3" xfId="19914"/>
    <cellStyle name="Note 4 13" xfId="19915"/>
    <cellStyle name="Note 4 13 2" xfId="19916"/>
    <cellStyle name="Note 4 13 3" xfId="19917"/>
    <cellStyle name="Note 4 14" xfId="19918"/>
    <cellStyle name="Note 4 15" xfId="19919"/>
    <cellStyle name="Note 4 2" xfId="19920"/>
    <cellStyle name="Note 4 2 2" xfId="19921"/>
    <cellStyle name="Note 4 2 2 2" xfId="19922"/>
    <cellStyle name="Note 4 2 2 2 2" xfId="19923"/>
    <cellStyle name="Note 4 2 2 2 3" xfId="19924"/>
    <cellStyle name="Note 4 2 2 3" xfId="19925"/>
    <cellStyle name="Note 4 2 2 3 2" xfId="19926"/>
    <cellStyle name="Note 4 2 2 3 3" xfId="19927"/>
    <cellStyle name="Note 4 2 2 4" xfId="19928"/>
    <cellStyle name="Note 4 2 2 5" xfId="19929"/>
    <cellStyle name="Note 4 2 3" xfId="19930"/>
    <cellStyle name="Note 4 2 3 2" xfId="19931"/>
    <cellStyle name="Note 4 2 3 3" xfId="19932"/>
    <cellStyle name="Note 4 2 3 4" xfId="19933"/>
    <cellStyle name="Note 4 2 3 5" xfId="19934"/>
    <cellStyle name="Note 4 2 4" xfId="19935"/>
    <cellStyle name="Note 4 2 4 2" xfId="19936"/>
    <cellStyle name="Note 4 2 4 3" xfId="19937"/>
    <cellStyle name="Note 4 2 5" xfId="19938"/>
    <cellStyle name="Note 4 2 6" xfId="19939"/>
    <cellStyle name="Note 4 2 7" xfId="19940"/>
    <cellStyle name="Note 4 2_JE 5 2002.2 FED" xfId="19941"/>
    <cellStyle name="Note 4 3" xfId="19942"/>
    <cellStyle name="Note 4 3 2" xfId="19943"/>
    <cellStyle name="Note 4 3 2 2" xfId="19944"/>
    <cellStyle name="Note 4 3 2 2 2" xfId="19945"/>
    <cellStyle name="Note 4 3 2 2 3" xfId="19946"/>
    <cellStyle name="Note 4 3 2 3" xfId="19947"/>
    <cellStyle name="Note 4 3 2 3 2" xfId="19948"/>
    <cellStyle name="Note 4 3 2 3 3" xfId="19949"/>
    <cellStyle name="Note 4 3 2 4" xfId="19950"/>
    <cellStyle name="Note 4 3 2 5" xfId="19951"/>
    <cellStyle name="Note 4 3 3" xfId="19952"/>
    <cellStyle name="Note 4 3 3 2" xfId="19953"/>
    <cellStyle name="Note 4 3 3 3" xfId="19954"/>
    <cellStyle name="Note 4 3 3 4" xfId="19955"/>
    <cellStyle name="Note 4 3 3 5" xfId="19956"/>
    <cellStyle name="Note 4 3 4" xfId="19957"/>
    <cellStyle name="Note 4 3 4 2" xfId="19958"/>
    <cellStyle name="Note 4 3 4 3" xfId="19959"/>
    <cellStyle name="Note 4 3 5" xfId="19960"/>
    <cellStyle name="Note 4 3 6" xfId="19961"/>
    <cellStyle name="Note 4 3 7" xfId="19962"/>
    <cellStyle name="Note 4 3 8" xfId="19963"/>
    <cellStyle name="Note 4 3_JE 5 2002.2 FED" xfId="19964"/>
    <cellStyle name="Note 4 4" xfId="19965"/>
    <cellStyle name="Note 4 4 2" xfId="19966"/>
    <cellStyle name="Note 4 4 2 2" xfId="19967"/>
    <cellStyle name="Note 4 4 2 2 2" xfId="19968"/>
    <cellStyle name="Note 4 4 2 2 3" xfId="19969"/>
    <cellStyle name="Note 4 4 2 3" xfId="19970"/>
    <cellStyle name="Note 4 4 2 3 2" xfId="19971"/>
    <cellStyle name="Note 4 4 2 3 3" xfId="19972"/>
    <cellStyle name="Note 4 4 2 4" xfId="19973"/>
    <cellStyle name="Note 4 4 2 5" xfId="19974"/>
    <cellStyle name="Note 4 4 3" xfId="19975"/>
    <cellStyle name="Note 4 4 3 2" xfId="19976"/>
    <cellStyle name="Note 4 4 4" xfId="19977"/>
    <cellStyle name="Note 4 4 4 2" xfId="19978"/>
    <cellStyle name="Note 4 4 5" xfId="19979"/>
    <cellStyle name="Note 4 4 6" xfId="19980"/>
    <cellStyle name="Note 4 4_JE 5 2002.2 FED" xfId="19981"/>
    <cellStyle name="Note 4 5" xfId="19982"/>
    <cellStyle name="Note 4 5 2" xfId="19983"/>
    <cellStyle name="Note 4 5 2 2" xfId="19984"/>
    <cellStyle name="Note 4 5 2 2 2" xfId="19985"/>
    <cellStyle name="Note 4 5 2 2 3" xfId="19986"/>
    <cellStyle name="Note 4 5 2 3" xfId="19987"/>
    <cellStyle name="Note 4 5 2 3 2" xfId="19988"/>
    <cellStyle name="Note 4 5 2 3 3" xfId="19989"/>
    <cellStyle name="Note 4 5 2 4" xfId="19990"/>
    <cellStyle name="Note 4 5 2 5" xfId="19991"/>
    <cellStyle name="Note 4 5 3" xfId="19992"/>
    <cellStyle name="Note 4 5 3 2" xfId="19993"/>
    <cellStyle name="Note 4 5 3 3" xfId="19994"/>
    <cellStyle name="Note 4 5 4" xfId="19995"/>
    <cellStyle name="Note 4 5 4 2" xfId="19996"/>
    <cellStyle name="Note 4 5 4 3" xfId="19997"/>
    <cellStyle name="Note 4 5 5" xfId="19998"/>
    <cellStyle name="Note 4 5 6" xfId="19999"/>
    <cellStyle name="Note 4 5_JE 5 2002.2 FED" xfId="20000"/>
    <cellStyle name="Note 4 6" xfId="20001"/>
    <cellStyle name="Note 4 6 2" xfId="20002"/>
    <cellStyle name="Note 4 6 2 2" xfId="20003"/>
    <cellStyle name="Note 4 6 2 2 2" xfId="20004"/>
    <cellStyle name="Note 4 6 2 2 3" xfId="20005"/>
    <cellStyle name="Note 4 6 2 3" xfId="20006"/>
    <cellStyle name="Note 4 6 2 3 2" xfId="20007"/>
    <cellStyle name="Note 4 6 2 3 3" xfId="20008"/>
    <cellStyle name="Note 4 6 2 4" xfId="20009"/>
    <cellStyle name="Note 4 6 2 5" xfId="20010"/>
    <cellStyle name="Note 4 6 3" xfId="20011"/>
    <cellStyle name="Note 4 6 3 2" xfId="20012"/>
    <cellStyle name="Note 4 6 3 3" xfId="20013"/>
    <cellStyle name="Note 4 6 4" xfId="20014"/>
    <cellStyle name="Note 4 6 4 2" xfId="20015"/>
    <cellStyle name="Note 4 6 4 3" xfId="20016"/>
    <cellStyle name="Note 4 6 5" xfId="20017"/>
    <cellStyle name="Note 4 6 6" xfId="20018"/>
    <cellStyle name="Note 4 6_JE 5 2002.2 FED" xfId="20019"/>
    <cellStyle name="Note 4 7" xfId="20020"/>
    <cellStyle name="Note 4 7 2" xfId="20021"/>
    <cellStyle name="Note 4 7 2 2" xfId="20022"/>
    <cellStyle name="Note 4 7 2 2 2" xfId="20023"/>
    <cellStyle name="Note 4 7 2 2 3" xfId="20024"/>
    <cellStyle name="Note 4 7 2 3" xfId="20025"/>
    <cellStyle name="Note 4 7 2 3 2" xfId="20026"/>
    <cellStyle name="Note 4 7 2 3 3" xfId="20027"/>
    <cellStyle name="Note 4 7 2 4" xfId="20028"/>
    <cellStyle name="Note 4 7 2 5" xfId="20029"/>
    <cellStyle name="Note 4 7 3" xfId="20030"/>
    <cellStyle name="Note 4 7 3 2" xfId="20031"/>
    <cellStyle name="Note 4 7 3 3" xfId="20032"/>
    <cellStyle name="Note 4 7 4" xfId="20033"/>
    <cellStyle name="Note 4 7 4 2" xfId="20034"/>
    <cellStyle name="Note 4 7 4 3" xfId="20035"/>
    <cellStyle name="Note 4 7 5" xfId="20036"/>
    <cellStyle name="Note 4 7 6" xfId="20037"/>
    <cellStyle name="Note 4 7_JE 5 2002.2 FED" xfId="20038"/>
    <cellStyle name="Note 4 8" xfId="20039"/>
    <cellStyle name="Note 4 8 2" xfId="20040"/>
    <cellStyle name="Note 4 8 2 2" xfId="20041"/>
    <cellStyle name="Note 4 8 2 2 2" xfId="20042"/>
    <cellStyle name="Note 4 8 2 2 3" xfId="20043"/>
    <cellStyle name="Note 4 8 2 3" xfId="20044"/>
    <cellStyle name="Note 4 8 2 3 2" xfId="20045"/>
    <cellStyle name="Note 4 8 2 3 3" xfId="20046"/>
    <cellStyle name="Note 4 8 2 4" xfId="20047"/>
    <cellStyle name="Note 4 8 2 5" xfId="20048"/>
    <cellStyle name="Note 4 8 3" xfId="20049"/>
    <cellStyle name="Note 4 8 3 2" xfId="20050"/>
    <cellStyle name="Note 4 8 3 3" xfId="20051"/>
    <cellStyle name="Note 4 8 4" xfId="20052"/>
    <cellStyle name="Note 4 8 4 2" xfId="20053"/>
    <cellStyle name="Note 4 8 4 3" xfId="20054"/>
    <cellStyle name="Note 4 8 5" xfId="20055"/>
    <cellStyle name="Note 4 8 6" xfId="20056"/>
    <cellStyle name="Note 4 8_JE 5 2002.2 FED" xfId="20057"/>
    <cellStyle name="Note 4 9" xfId="20058"/>
    <cellStyle name="Note 4 9 2" xfId="20059"/>
    <cellStyle name="Note 4 9 2 2" xfId="20060"/>
    <cellStyle name="Note 4 9 2 2 2" xfId="20061"/>
    <cellStyle name="Note 4 9 2 2 3" xfId="20062"/>
    <cellStyle name="Note 4 9 2 3" xfId="20063"/>
    <cellStyle name="Note 4 9 2 3 2" xfId="20064"/>
    <cellStyle name="Note 4 9 2 3 3" xfId="20065"/>
    <cellStyle name="Note 4 9 2 4" xfId="20066"/>
    <cellStyle name="Note 4 9 2 5" xfId="20067"/>
    <cellStyle name="Note 4 9 3" xfId="20068"/>
    <cellStyle name="Note 4 9 3 2" xfId="20069"/>
    <cellStyle name="Note 4 9 3 3" xfId="20070"/>
    <cellStyle name="Note 4 9 4" xfId="20071"/>
    <cellStyle name="Note 4 9 4 2" xfId="20072"/>
    <cellStyle name="Note 4 9 4 3" xfId="20073"/>
    <cellStyle name="Note 4 9 5" xfId="20074"/>
    <cellStyle name="Note 4 9 6" xfId="20075"/>
    <cellStyle name="Note 4 9_JE 5 2002.2 FED" xfId="20076"/>
    <cellStyle name="Note 4_JE 5 2002.2 FED" xfId="20077"/>
    <cellStyle name="Note 40" xfId="20078"/>
    <cellStyle name="Note 41" xfId="20079"/>
    <cellStyle name="Note 5" xfId="20080"/>
    <cellStyle name="Note 5 10" xfId="20081"/>
    <cellStyle name="Note 5 10 2" xfId="20082"/>
    <cellStyle name="Note 5 10 2 2" xfId="20083"/>
    <cellStyle name="Note 5 10 2 3" xfId="20084"/>
    <cellStyle name="Note 5 10 3" xfId="20085"/>
    <cellStyle name="Note 5 10 3 2" xfId="20086"/>
    <cellStyle name="Note 5 10 3 3" xfId="20087"/>
    <cellStyle name="Note 5 10 4" xfId="20088"/>
    <cellStyle name="Note 5 10 5" xfId="20089"/>
    <cellStyle name="Note 5 11" xfId="20090"/>
    <cellStyle name="Note 5 11 2" xfId="20091"/>
    <cellStyle name="Note 5 11 3" xfId="20092"/>
    <cellStyle name="Note 5 11 4" xfId="20093"/>
    <cellStyle name="Note 5 11 5" xfId="20094"/>
    <cellStyle name="Note 5 12" xfId="20095"/>
    <cellStyle name="Note 5 12 2" xfId="20096"/>
    <cellStyle name="Note 5 12 3" xfId="20097"/>
    <cellStyle name="Note 5 13" xfId="20098"/>
    <cellStyle name="Note 5 14" xfId="20099"/>
    <cellStyle name="Note 5 15" xfId="20100"/>
    <cellStyle name="Note 5 2" xfId="20101"/>
    <cellStyle name="Note 5 2 2" xfId="20102"/>
    <cellStyle name="Note 5 2 2 2" xfId="20103"/>
    <cellStyle name="Note 5 2 2 2 2" xfId="20104"/>
    <cellStyle name="Note 5 2 2 2 3" xfId="20105"/>
    <cellStyle name="Note 5 2 2 3" xfId="20106"/>
    <cellStyle name="Note 5 2 2 3 2" xfId="20107"/>
    <cellStyle name="Note 5 2 2 3 3" xfId="20108"/>
    <cellStyle name="Note 5 2 2 4" xfId="20109"/>
    <cellStyle name="Note 5 2 2 5" xfId="20110"/>
    <cellStyle name="Note 5 2 3" xfId="20111"/>
    <cellStyle name="Note 5 2 3 2" xfId="20112"/>
    <cellStyle name="Note 5 2 3 3" xfId="20113"/>
    <cellStyle name="Note 5 2 3 4" xfId="20114"/>
    <cellStyle name="Note 5 2 3 5" xfId="20115"/>
    <cellStyle name="Note 5 2 4" xfId="20116"/>
    <cellStyle name="Note 5 2 4 2" xfId="20117"/>
    <cellStyle name="Note 5 2 4 3" xfId="20118"/>
    <cellStyle name="Note 5 2 5" xfId="20119"/>
    <cellStyle name="Note 5 2 6" xfId="20120"/>
    <cellStyle name="Note 5 2 7" xfId="20121"/>
    <cellStyle name="Note 5 2_JE 5 2002.2 FED" xfId="20122"/>
    <cellStyle name="Note 5 3" xfId="20123"/>
    <cellStyle name="Note 5 3 2" xfId="20124"/>
    <cellStyle name="Note 5 3 2 2" xfId="20125"/>
    <cellStyle name="Note 5 3 2 2 2" xfId="20126"/>
    <cellStyle name="Note 5 3 2 2 3" xfId="20127"/>
    <cellStyle name="Note 5 3 2 3" xfId="20128"/>
    <cellStyle name="Note 5 3 2 3 2" xfId="20129"/>
    <cellStyle name="Note 5 3 2 3 3" xfId="20130"/>
    <cellStyle name="Note 5 3 2 4" xfId="20131"/>
    <cellStyle name="Note 5 3 2 5" xfId="20132"/>
    <cellStyle name="Note 5 3 3" xfId="20133"/>
    <cellStyle name="Note 5 3 3 2" xfId="20134"/>
    <cellStyle name="Note 5 3 3 3" xfId="20135"/>
    <cellStyle name="Note 5 3 3 4" xfId="20136"/>
    <cellStyle name="Note 5 3 3 5" xfId="20137"/>
    <cellStyle name="Note 5 3 4" xfId="20138"/>
    <cellStyle name="Note 5 3 4 2" xfId="20139"/>
    <cellStyle name="Note 5 3 4 3" xfId="20140"/>
    <cellStyle name="Note 5 3 5" xfId="20141"/>
    <cellStyle name="Note 5 3 6" xfId="20142"/>
    <cellStyle name="Note 5 3 7" xfId="20143"/>
    <cellStyle name="Note 5 3_JE 5 2002.2 FED" xfId="20144"/>
    <cellStyle name="Note 5 4" xfId="20145"/>
    <cellStyle name="Note 5 4 2" xfId="20146"/>
    <cellStyle name="Note 5 4 2 2" xfId="20147"/>
    <cellStyle name="Note 5 4 2 2 2" xfId="20148"/>
    <cellStyle name="Note 5 4 2 2 3" xfId="20149"/>
    <cellStyle name="Note 5 4 2 3" xfId="20150"/>
    <cellStyle name="Note 5 4 2 3 2" xfId="20151"/>
    <cellStyle name="Note 5 4 2 3 3" xfId="20152"/>
    <cellStyle name="Note 5 4 2 4" xfId="20153"/>
    <cellStyle name="Note 5 4 2 5" xfId="20154"/>
    <cellStyle name="Note 5 4 3" xfId="20155"/>
    <cellStyle name="Note 5 4 3 2" xfId="20156"/>
    <cellStyle name="Note 5 4 3 3" xfId="20157"/>
    <cellStyle name="Note 5 4 4" xfId="20158"/>
    <cellStyle name="Note 5 4 4 2" xfId="20159"/>
    <cellStyle name="Note 5 4 4 3" xfId="20160"/>
    <cellStyle name="Note 5 4 5" xfId="20161"/>
    <cellStyle name="Note 5 4 6" xfId="20162"/>
    <cellStyle name="Note 5 4_JE 5 2002.2 FED" xfId="20163"/>
    <cellStyle name="Note 5 5" xfId="20164"/>
    <cellStyle name="Note 5 5 2" xfId="20165"/>
    <cellStyle name="Note 5 5 2 2" xfId="20166"/>
    <cellStyle name="Note 5 5 2 2 2" xfId="20167"/>
    <cellStyle name="Note 5 5 2 2 3" xfId="20168"/>
    <cellStyle name="Note 5 5 2 3" xfId="20169"/>
    <cellStyle name="Note 5 5 2 3 2" xfId="20170"/>
    <cellStyle name="Note 5 5 2 3 3" xfId="20171"/>
    <cellStyle name="Note 5 5 2 4" xfId="20172"/>
    <cellStyle name="Note 5 5 2 5" xfId="20173"/>
    <cellStyle name="Note 5 5 3" xfId="20174"/>
    <cellStyle name="Note 5 5 3 2" xfId="20175"/>
    <cellStyle name="Note 5 5 3 3" xfId="20176"/>
    <cellStyle name="Note 5 5 4" xfId="20177"/>
    <cellStyle name="Note 5 5 4 2" xfId="20178"/>
    <cellStyle name="Note 5 5 4 3" xfId="20179"/>
    <cellStyle name="Note 5 5 5" xfId="20180"/>
    <cellStyle name="Note 5 5 6" xfId="20181"/>
    <cellStyle name="Note 5 5_JE 5 2002.2 FED" xfId="20182"/>
    <cellStyle name="Note 5 6" xfId="20183"/>
    <cellStyle name="Note 5 6 2" xfId="20184"/>
    <cellStyle name="Note 5 6 2 2" xfId="20185"/>
    <cellStyle name="Note 5 6 2 2 2" xfId="20186"/>
    <cellStyle name="Note 5 6 2 2 3" xfId="20187"/>
    <cellStyle name="Note 5 6 2 3" xfId="20188"/>
    <cellStyle name="Note 5 6 2 3 2" xfId="20189"/>
    <cellStyle name="Note 5 6 2 3 3" xfId="20190"/>
    <cellStyle name="Note 5 6 2 4" xfId="20191"/>
    <cellStyle name="Note 5 6 2 5" xfId="20192"/>
    <cellStyle name="Note 5 6 3" xfId="20193"/>
    <cellStyle name="Note 5 6 3 2" xfId="20194"/>
    <cellStyle name="Note 5 6 3 3" xfId="20195"/>
    <cellStyle name="Note 5 6 4" xfId="20196"/>
    <cellStyle name="Note 5 6 4 2" xfId="20197"/>
    <cellStyle name="Note 5 6 4 3" xfId="20198"/>
    <cellStyle name="Note 5 6 5" xfId="20199"/>
    <cellStyle name="Note 5 6 6" xfId="20200"/>
    <cellStyle name="Note 5 6_JE 5 2002.2 FED" xfId="20201"/>
    <cellStyle name="Note 5 7" xfId="20202"/>
    <cellStyle name="Note 5 7 2" xfId="20203"/>
    <cellStyle name="Note 5 7 2 2" xfId="20204"/>
    <cellStyle name="Note 5 7 2 2 2" xfId="20205"/>
    <cellStyle name="Note 5 7 2 2 3" xfId="20206"/>
    <cellStyle name="Note 5 7 2 3" xfId="20207"/>
    <cellStyle name="Note 5 7 2 3 2" xfId="20208"/>
    <cellStyle name="Note 5 7 2 3 3" xfId="20209"/>
    <cellStyle name="Note 5 7 2 4" xfId="20210"/>
    <cellStyle name="Note 5 7 2 5" xfId="20211"/>
    <cellStyle name="Note 5 7 3" xfId="20212"/>
    <cellStyle name="Note 5 7 3 2" xfId="20213"/>
    <cellStyle name="Note 5 7 3 3" xfId="20214"/>
    <cellStyle name="Note 5 7 4" xfId="20215"/>
    <cellStyle name="Note 5 7 4 2" xfId="20216"/>
    <cellStyle name="Note 5 7 4 3" xfId="20217"/>
    <cellStyle name="Note 5 7 5" xfId="20218"/>
    <cellStyle name="Note 5 7 6" xfId="20219"/>
    <cellStyle name="Note 5 7_JE 5 2002.2 FED" xfId="20220"/>
    <cellStyle name="Note 5 8" xfId="20221"/>
    <cellStyle name="Note 5 8 2" xfId="20222"/>
    <cellStyle name="Note 5 8 2 2" xfId="20223"/>
    <cellStyle name="Note 5 8 2 2 2" xfId="20224"/>
    <cellStyle name="Note 5 8 2 2 3" xfId="20225"/>
    <cellStyle name="Note 5 8 2 3" xfId="20226"/>
    <cellStyle name="Note 5 8 2 3 2" xfId="20227"/>
    <cellStyle name="Note 5 8 2 3 3" xfId="20228"/>
    <cellStyle name="Note 5 8 2 4" xfId="20229"/>
    <cellStyle name="Note 5 8 2 5" xfId="20230"/>
    <cellStyle name="Note 5 8 3" xfId="20231"/>
    <cellStyle name="Note 5 8 3 2" xfId="20232"/>
    <cellStyle name="Note 5 8 3 3" xfId="20233"/>
    <cellStyle name="Note 5 8 4" xfId="20234"/>
    <cellStyle name="Note 5 8 4 2" xfId="20235"/>
    <cellStyle name="Note 5 8 4 3" xfId="20236"/>
    <cellStyle name="Note 5 8 5" xfId="20237"/>
    <cellStyle name="Note 5 8 6" xfId="20238"/>
    <cellStyle name="Note 5 8_JE 5 2002.2 FED" xfId="20239"/>
    <cellStyle name="Note 5 9" xfId="20240"/>
    <cellStyle name="Note 5 9 2" xfId="20241"/>
    <cellStyle name="Note 5 9 2 2" xfId="20242"/>
    <cellStyle name="Note 5 9 2 2 2" xfId="20243"/>
    <cellStyle name="Note 5 9 2 2 3" xfId="20244"/>
    <cellStyle name="Note 5 9 2 3" xfId="20245"/>
    <cellStyle name="Note 5 9 2 3 2" xfId="20246"/>
    <cellStyle name="Note 5 9 2 3 3" xfId="20247"/>
    <cellStyle name="Note 5 9 2 4" xfId="20248"/>
    <cellStyle name="Note 5 9 2 5" xfId="20249"/>
    <cellStyle name="Note 5 9 3" xfId="20250"/>
    <cellStyle name="Note 5 9 3 2" xfId="20251"/>
    <cellStyle name="Note 5 9 3 3" xfId="20252"/>
    <cellStyle name="Note 5 9 4" xfId="20253"/>
    <cellStyle name="Note 5 9 4 2" xfId="20254"/>
    <cellStyle name="Note 5 9 4 3" xfId="20255"/>
    <cellStyle name="Note 5 9 5" xfId="20256"/>
    <cellStyle name="Note 5 9 6" xfId="20257"/>
    <cellStyle name="Note 5 9_JE 5 2002.2 FED" xfId="20258"/>
    <cellStyle name="Note 5_JE 5 2002.2 FED" xfId="20259"/>
    <cellStyle name="Note 6" xfId="20260"/>
    <cellStyle name="Note 6 10" xfId="20261"/>
    <cellStyle name="Note 6 10 2" xfId="20262"/>
    <cellStyle name="Note 6 10 2 2" xfId="20263"/>
    <cellStyle name="Note 6 10 2 3" xfId="20264"/>
    <cellStyle name="Note 6 10 3" xfId="20265"/>
    <cellStyle name="Note 6 10 3 2" xfId="20266"/>
    <cellStyle name="Note 6 10 3 3" xfId="20267"/>
    <cellStyle name="Note 6 10 4" xfId="20268"/>
    <cellStyle name="Note 6 10 5" xfId="20269"/>
    <cellStyle name="Note 6 11" xfId="20270"/>
    <cellStyle name="Note 6 11 2" xfId="20271"/>
    <cellStyle name="Note 6 11 3" xfId="20272"/>
    <cellStyle name="Note 6 11 4" xfId="20273"/>
    <cellStyle name="Note 6 11 5" xfId="20274"/>
    <cellStyle name="Note 6 12" xfId="20275"/>
    <cellStyle name="Note 6 12 2" xfId="20276"/>
    <cellStyle name="Note 6 12 3" xfId="20277"/>
    <cellStyle name="Note 6 13" xfId="20278"/>
    <cellStyle name="Note 6 14" xfId="20279"/>
    <cellStyle name="Note 6 15" xfId="20280"/>
    <cellStyle name="Note 6 2" xfId="20281"/>
    <cellStyle name="Note 6 2 2" xfId="20282"/>
    <cellStyle name="Note 6 2 2 2" xfId="20283"/>
    <cellStyle name="Note 6 2 2 2 2" xfId="20284"/>
    <cellStyle name="Note 6 2 2 2 3" xfId="20285"/>
    <cellStyle name="Note 6 2 2 3" xfId="20286"/>
    <cellStyle name="Note 6 2 2 3 2" xfId="20287"/>
    <cellStyle name="Note 6 2 2 3 3" xfId="20288"/>
    <cellStyle name="Note 6 2 2 4" xfId="20289"/>
    <cellStyle name="Note 6 2 2 5" xfId="20290"/>
    <cellStyle name="Note 6 2 3" xfId="20291"/>
    <cellStyle name="Note 6 2 3 2" xfId="20292"/>
    <cellStyle name="Note 6 2 3 3" xfId="20293"/>
    <cellStyle name="Note 6 2 3 4" xfId="20294"/>
    <cellStyle name="Note 6 2 3 5" xfId="20295"/>
    <cellStyle name="Note 6 2 4" xfId="20296"/>
    <cellStyle name="Note 6 2 4 2" xfId="20297"/>
    <cellStyle name="Note 6 2 4 3" xfId="20298"/>
    <cellStyle name="Note 6 2 5" xfId="20299"/>
    <cellStyle name="Note 6 2 6" xfId="20300"/>
    <cellStyle name="Note 6 2 7" xfId="20301"/>
    <cellStyle name="Note 6 2_JE 5 2002.2 FED" xfId="20302"/>
    <cellStyle name="Note 6 3" xfId="20303"/>
    <cellStyle name="Note 6 3 2" xfId="20304"/>
    <cellStyle name="Note 6 3 2 2" xfId="20305"/>
    <cellStyle name="Note 6 3 2 2 2" xfId="20306"/>
    <cellStyle name="Note 6 3 2 2 3" xfId="20307"/>
    <cellStyle name="Note 6 3 2 3" xfId="20308"/>
    <cellStyle name="Note 6 3 2 3 2" xfId="20309"/>
    <cellStyle name="Note 6 3 2 3 3" xfId="20310"/>
    <cellStyle name="Note 6 3 2 4" xfId="20311"/>
    <cellStyle name="Note 6 3 2 5" xfId="20312"/>
    <cellStyle name="Note 6 3 3" xfId="20313"/>
    <cellStyle name="Note 6 3 3 2" xfId="20314"/>
    <cellStyle name="Note 6 3 3 3" xfId="20315"/>
    <cellStyle name="Note 6 3 3 4" xfId="20316"/>
    <cellStyle name="Note 6 3 3 5" xfId="20317"/>
    <cellStyle name="Note 6 3 4" xfId="20318"/>
    <cellStyle name="Note 6 3 4 2" xfId="20319"/>
    <cellStyle name="Note 6 3 4 3" xfId="20320"/>
    <cellStyle name="Note 6 3 5" xfId="20321"/>
    <cellStyle name="Note 6 3 6" xfId="20322"/>
    <cellStyle name="Note 6 3 7" xfId="20323"/>
    <cellStyle name="Note 6 3_JE 5 2002.2 FED" xfId="20324"/>
    <cellStyle name="Note 6 4" xfId="20325"/>
    <cellStyle name="Note 6 4 2" xfId="20326"/>
    <cellStyle name="Note 6 4 2 2" xfId="20327"/>
    <cellStyle name="Note 6 4 2 2 2" xfId="20328"/>
    <cellStyle name="Note 6 4 2 2 3" xfId="20329"/>
    <cellStyle name="Note 6 4 2 3" xfId="20330"/>
    <cellStyle name="Note 6 4 2 3 2" xfId="20331"/>
    <cellStyle name="Note 6 4 2 3 3" xfId="20332"/>
    <cellStyle name="Note 6 4 2 4" xfId="20333"/>
    <cellStyle name="Note 6 4 2 5" xfId="20334"/>
    <cellStyle name="Note 6 4 3" xfId="20335"/>
    <cellStyle name="Note 6 4 3 2" xfId="20336"/>
    <cellStyle name="Note 6 4 3 3" xfId="20337"/>
    <cellStyle name="Note 6 4 4" xfId="20338"/>
    <cellStyle name="Note 6 4 4 2" xfId="20339"/>
    <cellStyle name="Note 6 4 4 3" xfId="20340"/>
    <cellStyle name="Note 6 4 5" xfId="20341"/>
    <cellStyle name="Note 6 4 6" xfId="20342"/>
    <cellStyle name="Note 6 4_JE 5 2002.2 FED" xfId="20343"/>
    <cellStyle name="Note 6 5" xfId="20344"/>
    <cellStyle name="Note 6 5 2" xfId="20345"/>
    <cellStyle name="Note 6 5 2 2" xfId="20346"/>
    <cellStyle name="Note 6 5 2 2 2" xfId="20347"/>
    <cellStyle name="Note 6 5 2 2 3" xfId="20348"/>
    <cellStyle name="Note 6 5 2 3" xfId="20349"/>
    <cellStyle name="Note 6 5 2 3 2" xfId="20350"/>
    <cellStyle name="Note 6 5 2 3 3" xfId="20351"/>
    <cellStyle name="Note 6 5 2 4" xfId="20352"/>
    <cellStyle name="Note 6 5 2 5" xfId="20353"/>
    <cellStyle name="Note 6 5 3" xfId="20354"/>
    <cellStyle name="Note 6 5 3 2" xfId="20355"/>
    <cellStyle name="Note 6 5 3 3" xfId="20356"/>
    <cellStyle name="Note 6 5 4" xfId="20357"/>
    <cellStyle name="Note 6 5 4 2" xfId="20358"/>
    <cellStyle name="Note 6 5 4 3" xfId="20359"/>
    <cellStyle name="Note 6 5 5" xfId="20360"/>
    <cellStyle name="Note 6 5 6" xfId="20361"/>
    <cellStyle name="Note 6 5_JE 5 2002.2 FED" xfId="20362"/>
    <cellStyle name="Note 6 6" xfId="20363"/>
    <cellStyle name="Note 6 6 2" xfId="20364"/>
    <cellStyle name="Note 6 6 2 2" xfId="20365"/>
    <cellStyle name="Note 6 6 2 2 2" xfId="20366"/>
    <cellStyle name="Note 6 6 2 2 3" xfId="20367"/>
    <cellStyle name="Note 6 6 2 3" xfId="20368"/>
    <cellStyle name="Note 6 6 2 3 2" xfId="20369"/>
    <cellStyle name="Note 6 6 2 3 3" xfId="20370"/>
    <cellStyle name="Note 6 6 2 4" xfId="20371"/>
    <cellStyle name="Note 6 6 2 5" xfId="20372"/>
    <cellStyle name="Note 6 6 3" xfId="20373"/>
    <cellStyle name="Note 6 6 3 2" xfId="20374"/>
    <cellStyle name="Note 6 6 3 3" xfId="20375"/>
    <cellStyle name="Note 6 6 4" xfId="20376"/>
    <cellStyle name="Note 6 6 4 2" xfId="20377"/>
    <cellStyle name="Note 6 6 4 3" xfId="20378"/>
    <cellStyle name="Note 6 6 5" xfId="20379"/>
    <cellStyle name="Note 6 6 6" xfId="20380"/>
    <cellStyle name="Note 6 6_JE 5 2002.2 FED" xfId="20381"/>
    <cellStyle name="Note 6 7" xfId="20382"/>
    <cellStyle name="Note 6 7 2" xfId="20383"/>
    <cellStyle name="Note 6 7 2 2" xfId="20384"/>
    <cellStyle name="Note 6 7 2 2 2" xfId="20385"/>
    <cellStyle name="Note 6 7 2 2 3" xfId="20386"/>
    <cellStyle name="Note 6 7 2 3" xfId="20387"/>
    <cellStyle name="Note 6 7 2 3 2" xfId="20388"/>
    <cellStyle name="Note 6 7 2 3 3" xfId="20389"/>
    <cellStyle name="Note 6 7 2 4" xfId="20390"/>
    <cellStyle name="Note 6 7 2 5" xfId="20391"/>
    <cellStyle name="Note 6 7 3" xfId="20392"/>
    <cellStyle name="Note 6 7 3 2" xfId="20393"/>
    <cellStyle name="Note 6 7 3 3" xfId="20394"/>
    <cellStyle name="Note 6 7 4" xfId="20395"/>
    <cellStyle name="Note 6 7 4 2" xfId="20396"/>
    <cellStyle name="Note 6 7 4 3" xfId="20397"/>
    <cellStyle name="Note 6 7 5" xfId="20398"/>
    <cellStyle name="Note 6 7 6" xfId="20399"/>
    <cellStyle name="Note 6 7_JE 5 2002.2 FED" xfId="20400"/>
    <cellStyle name="Note 6 8" xfId="20401"/>
    <cellStyle name="Note 6 8 2" xfId="20402"/>
    <cellStyle name="Note 6 8 2 2" xfId="20403"/>
    <cellStyle name="Note 6 8 2 2 2" xfId="20404"/>
    <cellStyle name="Note 6 8 2 2 3" xfId="20405"/>
    <cellStyle name="Note 6 8 2 3" xfId="20406"/>
    <cellStyle name="Note 6 8 2 3 2" xfId="20407"/>
    <cellStyle name="Note 6 8 2 3 3" xfId="20408"/>
    <cellStyle name="Note 6 8 2 4" xfId="20409"/>
    <cellStyle name="Note 6 8 2 5" xfId="20410"/>
    <cellStyle name="Note 6 8 3" xfId="20411"/>
    <cellStyle name="Note 6 8 3 2" xfId="20412"/>
    <cellStyle name="Note 6 8 3 3" xfId="20413"/>
    <cellStyle name="Note 6 8 4" xfId="20414"/>
    <cellStyle name="Note 6 8 4 2" xfId="20415"/>
    <cellStyle name="Note 6 8 4 3" xfId="20416"/>
    <cellStyle name="Note 6 8 5" xfId="20417"/>
    <cellStyle name="Note 6 8 6" xfId="20418"/>
    <cellStyle name="Note 6 8_JE 5 2002.2 FED" xfId="20419"/>
    <cellStyle name="Note 6 9" xfId="20420"/>
    <cellStyle name="Note 6 9 2" xfId="20421"/>
    <cellStyle name="Note 6 9 2 2" xfId="20422"/>
    <cellStyle name="Note 6 9 2 2 2" xfId="20423"/>
    <cellStyle name="Note 6 9 2 2 3" xfId="20424"/>
    <cellStyle name="Note 6 9 2 3" xfId="20425"/>
    <cellStyle name="Note 6 9 2 3 2" xfId="20426"/>
    <cellStyle name="Note 6 9 2 3 3" xfId="20427"/>
    <cellStyle name="Note 6 9 2 4" xfId="20428"/>
    <cellStyle name="Note 6 9 2 5" xfId="20429"/>
    <cellStyle name="Note 6 9 3" xfId="20430"/>
    <cellStyle name="Note 6 9 3 2" xfId="20431"/>
    <cellStyle name="Note 6 9 3 3" xfId="20432"/>
    <cellStyle name="Note 6 9 4" xfId="20433"/>
    <cellStyle name="Note 6 9 4 2" xfId="20434"/>
    <cellStyle name="Note 6 9 4 3" xfId="20435"/>
    <cellStyle name="Note 6 9 5" xfId="20436"/>
    <cellStyle name="Note 6 9 6" xfId="20437"/>
    <cellStyle name="Note 6 9_JE 5 2002.2 FED" xfId="20438"/>
    <cellStyle name="Note 6_JE 5 2002.2 FED" xfId="20439"/>
    <cellStyle name="Note 7" xfId="20440"/>
    <cellStyle name="Note 7 10" xfId="20441"/>
    <cellStyle name="Note 7 11" xfId="20442"/>
    <cellStyle name="Note 7 2" xfId="20443"/>
    <cellStyle name="Note 7 2 2" xfId="20444"/>
    <cellStyle name="Note 7 2 2 2" xfId="20445"/>
    <cellStyle name="Note 7 2 2 2 2" xfId="20446"/>
    <cellStyle name="Note 7 2 2 2 3" xfId="20447"/>
    <cellStyle name="Note 7 2 2 3" xfId="20448"/>
    <cellStyle name="Note 7 2 2 3 2" xfId="20449"/>
    <cellStyle name="Note 7 2 2 3 3" xfId="20450"/>
    <cellStyle name="Note 7 2 2 4" xfId="20451"/>
    <cellStyle name="Note 7 2 2 5" xfId="20452"/>
    <cellStyle name="Note 7 2 3" xfId="20453"/>
    <cellStyle name="Note 7 2 3 2" xfId="20454"/>
    <cellStyle name="Note 7 2 3 3" xfId="20455"/>
    <cellStyle name="Note 7 2 3 4" xfId="20456"/>
    <cellStyle name="Note 7 2 3 5" xfId="20457"/>
    <cellStyle name="Note 7 2 4" xfId="20458"/>
    <cellStyle name="Note 7 2 4 2" xfId="20459"/>
    <cellStyle name="Note 7 2 4 3" xfId="20460"/>
    <cellStyle name="Note 7 2 5" xfId="20461"/>
    <cellStyle name="Note 7 2 6" xfId="20462"/>
    <cellStyle name="Note 7 2 7" xfId="20463"/>
    <cellStyle name="Note 7 2_JE 5 2002.2 FED" xfId="20464"/>
    <cellStyle name="Note 7 3" xfId="20465"/>
    <cellStyle name="Note 7 3 2" xfId="20466"/>
    <cellStyle name="Note 7 3 2 2" xfId="20467"/>
    <cellStyle name="Note 7 3 2 2 2" xfId="20468"/>
    <cellStyle name="Note 7 3 2 2 3" xfId="20469"/>
    <cellStyle name="Note 7 3 2 3" xfId="20470"/>
    <cellStyle name="Note 7 3 2 3 2" xfId="20471"/>
    <cellStyle name="Note 7 3 2 3 3" xfId="20472"/>
    <cellStyle name="Note 7 3 2 4" xfId="20473"/>
    <cellStyle name="Note 7 3 2 5" xfId="20474"/>
    <cellStyle name="Note 7 3 3" xfId="20475"/>
    <cellStyle name="Note 7 3 3 2" xfId="20476"/>
    <cellStyle name="Note 7 3 3 3" xfId="20477"/>
    <cellStyle name="Note 7 3 3 4" xfId="20478"/>
    <cellStyle name="Note 7 3 3 5" xfId="20479"/>
    <cellStyle name="Note 7 3 4" xfId="20480"/>
    <cellStyle name="Note 7 3 4 2" xfId="20481"/>
    <cellStyle name="Note 7 3 4 3" xfId="20482"/>
    <cellStyle name="Note 7 3 5" xfId="20483"/>
    <cellStyle name="Note 7 3 6" xfId="20484"/>
    <cellStyle name="Note 7 3 7" xfId="20485"/>
    <cellStyle name="Note 7 3_JE 5 2002.2 FED" xfId="20486"/>
    <cellStyle name="Note 7 4" xfId="20487"/>
    <cellStyle name="Note 7 4 2" xfId="20488"/>
    <cellStyle name="Note 7 4 2 2" xfId="20489"/>
    <cellStyle name="Note 7 4 2 2 2" xfId="20490"/>
    <cellStyle name="Note 7 4 2 2 3" xfId="20491"/>
    <cellStyle name="Note 7 4 2 3" xfId="20492"/>
    <cellStyle name="Note 7 4 2 3 2" xfId="20493"/>
    <cellStyle name="Note 7 4 2 3 3" xfId="20494"/>
    <cellStyle name="Note 7 4 2 4" xfId="20495"/>
    <cellStyle name="Note 7 4 2 5" xfId="20496"/>
    <cellStyle name="Note 7 4 3" xfId="20497"/>
    <cellStyle name="Note 7 4 3 2" xfId="20498"/>
    <cellStyle name="Note 7 4 3 3" xfId="20499"/>
    <cellStyle name="Note 7 4 4" xfId="20500"/>
    <cellStyle name="Note 7 4 4 2" xfId="20501"/>
    <cellStyle name="Note 7 4 4 3" xfId="20502"/>
    <cellStyle name="Note 7 4 5" xfId="20503"/>
    <cellStyle name="Note 7 4 6" xfId="20504"/>
    <cellStyle name="Note 7 4_JE 5 2002.2 FED" xfId="20505"/>
    <cellStyle name="Note 7 5" xfId="20506"/>
    <cellStyle name="Note 7 5 2" xfId="20507"/>
    <cellStyle name="Note 7 5 2 2" xfId="20508"/>
    <cellStyle name="Note 7 5 2 2 2" xfId="20509"/>
    <cellStyle name="Note 7 5 2 2 3" xfId="20510"/>
    <cellStyle name="Note 7 5 2 3" xfId="20511"/>
    <cellStyle name="Note 7 5 2 3 2" xfId="20512"/>
    <cellStyle name="Note 7 5 2 3 3" xfId="20513"/>
    <cellStyle name="Note 7 5 2 4" xfId="20514"/>
    <cellStyle name="Note 7 5 2 5" xfId="20515"/>
    <cellStyle name="Note 7 5 3" xfId="20516"/>
    <cellStyle name="Note 7 5 3 2" xfId="20517"/>
    <cellStyle name="Note 7 5 3 3" xfId="20518"/>
    <cellStyle name="Note 7 5 4" xfId="20519"/>
    <cellStyle name="Note 7 5 4 2" xfId="20520"/>
    <cellStyle name="Note 7 5 4 3" xfId="20521"/>
    <cellStyle name="Note 7 5 5" xfId="20522"/>
    <cellStyle name="Note 7 5 6" xfId="20523"/>
    <cellStyle name="Note 7 5_JE 5 2002.2 FED" xfId="20524"/>
    <cellStyle name="Note 7 6" xfId="20525"/>
    <cellStyle name="Note 7 6 2" xfId="20526"/>
    <cellStyle name="Note 7 6 2 2" xfId="20527"/>
    <cellStyle name="Note 7 6 2 3" xfId="20528"/>
    <cellStyle name="Note 7 6 3" xfId="20529"/>
    <cellStyle name="Note 7 6 3 2" xfId="20530"/>
    <cellStyle name="Note 7 6 3 3" xfId="20531"/>
    <cellStyle name="Note 7 6 4" xfId="20532"/>
    <cellStyle name="Note 7 6 5" xfId="20533"/>
    <cellStyle name="Note 7 7" xfId="20534"/>
    <cellStyle name="Note 7 7 2" xfId="20535"/>
    <cellStyle name="Note 7 7 3" xfId="20536"/>
    <cellStyle name="Note 7 7 4" xfId="20537"/>
    <cellStyle name="Note 7 7 5" xfId="20538"/>
    <cellStyle name="Note 7 8" xfId="20539"/>
    <cellStyle name="Note 7 8 2" xfId="20540"/>
    <cellStyle name="Note 7 8 3" xfId="20541"/>
    <cellStyle name="Note 7 9" xfId="20542"/>
    <cellStyle name="Note 7_JE 5 2002.2 FED" xfId="20543"/>
    <cellStyle name="Note 8" xfId="20544"/>
    <cellStyle name="Note 8 10" xfId="20545"/>
    <cellStyle name="Note 8 11" xfId="20546"/>
    <cellStyle name="Note 8 2" xfId="20547"/>
    <cellStyle name="Note 8 2 2" xfId="20548"/>
    <cellStyle name="Note 8 2 2 2" xfId="20549"/>
    <cellStyle name="Note 8 2 2 2 2" xfId="20550"/>
    <cellStyle name="Note 8 2 2 2 3" xfId="20551"/>
    <cellStyle name="Note 8 2 2 3" xfId="20552"/>
    <cellStyle name="Note 8 2 2 3 2" xfId="20553"/>
    <cellStyle name="Note 8 2 2 3 3" xfId="20554"/>
    <cellStyle name="Note 8 2 2 4" xfId="20555"/>
    <cellStyle name="Note 8 2 2 5" xfId="20556"/>
    <cellStyle name="Note 8 2 3" xfId="20557"/>
    <cellStyle name="Note 8 2 3 2" xfId="20558"/>
    <cellStyle name="Note 8 2 3 3" xfId="20559"/>
    <cellStyle name="Note 8 2 3 4" xfId="20560"/>
    <cellStyle name="Note 8 2 3 5" xfId="20561"/>
    <cellStyle name="Note 8 2 4" xfId="20562"/>
    <cellStyle name="Note 8 2 4 2" xfId="20563"/>
    <cellStyle name="Note 8 2 4 3" xfId="20564"/>
    <cellStyle name="Note 8 2 5" xfId="20565"/>
    <cellStyle name="Note 8 2 6" xfId="20566"/>
    <cellStyle name="Note 8 2 7" xfId="20567"/>
    <cellStyle name="Note 8 2_JE 5 2002.2 FED" xfId="20568"/>
    <cellStyle name="Note 8 3" xfId="20569"/>
    <cellStyle name="Note 8 3 2" xfId="20570"/>
    <cellStyle name="Note 8 3 2 2" xfId="20571"/>
    <cellStyle name="Note 8 3 2 2 2" xfId="20572"/>
    <cellStyle name="Note 8 3 2 2 3" xfId="20573"/>
    <cellStyle name="Note 8 3 2 3" xfId="20574"/>
    <cellStyle name="Note 8 3 2 3 2" xfId="20575"/>
    <cellStyle name="Note 8 3 2 3 3" xfId="20576"/>
    <cellStyle name="Note 8 3 2 4" xfId="20577"/>
    <cellStyle name="Note 8 3 2 5" xfId="20578"/>
    <cellStyle name="Note 8 3 3" xfId="20579"/>
    <cellStyle name="Note 8 3 3 2" xfId="20580"/>
    <cellStyle name="Note 8 3 3 3" xfId="20581"/>
    <cellStyle name="Note 8 3 3 4" xfId="20582"/>
    <cellStyle name="Note 8 3 3 5" xfId="20583"/>
    <cellStyle name="Note 8 3 4" xfId="20584"/>
    <cellStyle name="Note 8 3 4 2" xfId="20585"/>
    <cellStyle name="Note 8 3 4 3" xfId="20586"/>
    <cellStyle name="Note 8 3 5" xfId="20587"/>
    <cellStyle name="Note 8 3 6" xfId="20588"/>
    <cellStyle name="Note 8 3 7" xfId="20589"/>
    <cellStyle name="Note 8 3_JE 5 2002.2 FED" xfId="20590"/>
    <cellStyle name="Note 8 4" xfId="20591"/>
    <cellStyle name="Note 8 4 2" xfId="20592"/>
    <cellStyle name="Note 8 4 2 2" xfId="20593"/>
    <cellStyle name="Note 8 4 2 2 2" xfId="20594"/>
    <cellStyle name="Note 8 4 2 2 3" xfId="20595"/>
    <cellStyle name="Note 8 4 2 3" xfId="20596"/>
    <cellStyle name="Note 8 4 2 3 2" xfId="20597"/>
    <cellStyle name="Note 8 4 2 3 3" xfId="20598"/>
    <cellStyle name="Note 8 4 2 4" xfId="20599"/>
    <cellStyle name="Note 8 4 2 5" xfId="20600"/>
    <cellStyle name="Note 8 4 3" xfId="20601"/>
    <cellStyle name="Note 8 4 3 2" xfId="20602"/>
    <cellStyle name="Note 8 4 3 3" xfId="20603"/>
    <cellStyle name="Note 8 4 4" xfId="20604"/>
    <cellStyle name="Note 8 4 4 2" xfId="20605"/>
    <cellStyle name="Note 8 4 4 3" xfId="20606"/>
    <cellStyle name="Note 8 4 5" xfId="20607"/>
    <cellStyle name="Note 8 4 6" xfId="20608"/>
    <cellStyle name="Note 8 4_JE 5 2002.2 FED" xfId="20609"/>
    <cellStyle name="Note 8 5" xfId="20610"/>
    <cellStyle name="Note 8 5 2" xfId="20611"/>
    <cellStyle name="Note 8 5 2 2" xfId="20612"/>
    <cellStyle name="Note 8 5 2 2 2" xfId="20613"/>
    <cellStyle name="Note 8 5 2 2 3" xfId="20614"/>
    <cellStyle name="Note 8 5 2 3" xfId="20615"/>
    <cellStyle name="Note 8 5 2 3 2" xfId="20616"/>
    <cellStyle name="Note 8 5 2 3 3" xfId="20617"/>
    <cellStyle name="Note 8 5 2 4" xfId="20618"/>
    <cellStyle name="Note 8 5 2 5" xfId="20619"/>
    <cellStyle name="Note 8 5 3" xfId="20620"/>
    <cellStyle name="Note 8 5 3 2" xfId="20621"/>
    <cellStyle name="Note 8 5 3 3" xfId="20622"/>
    <cellStyle name="Note 8 5 4" xfId="20623"/>
    <cellStyle name="Note 8 5 4 2" xfId="20624"/>
    <cellStyle name="Note 8 5 4 3" xfId="20625"/>
    <cellStyle name="Note 8 5 5" xfId="20626"/>
    <cellStyle name="Note 8 5 6" xfId="20627"/>
    <cellStyle name="Note 8 5_JE 5 2002.2 FED" xfId="20628"/>
    <cellStyle name="Note 8 6" xfId="20629"/>
    <cellStyle name="Note 8 6 2" xfId="20630"/>
    <cellStyle name="Note 8 6 2 2" xfId="20631"/>
    <cellStyle name="Note 8 6 2 3" xfId="20632"/>
    <cellStyle name="Note 8 6 3" xfId="20633"/>
    <cellStyle name="Note 8 6 3 2" xfId="20634"/>
    <cellStyle name="Note 8 6 3 3" xfId="20635"/>
    <cellStyle name="Note 8 6 4" xfId="20636"/>
    <cellStyle name="Note 8 6 5" xfId="20637"/>
    <cellStyle name="Note 8 7" xfId="20638"/>
    <cellStyle name="Note 8 7 2" xfId="20639"/>
    <cellStyle name="Note 8 7 3" xfId="20640"/>
    <cellStyle name="Note 8 7 4" xfId="20641"/>
    <cellStyle name="Note 8 7 5" xfId="20642"/>
    <cellStyle name="Note 8 8" xfId="20643"/>
    <cellStyle name="Note 8 8 2" xfId="20644"/>
    <cellStyle name="Note 8 8 3" xfId="20645"/>
    <cellStyle name="Note 8 9" xfId="20646"/>
    <cellStyle name="Note 8_JE 5 2002.2 FED" xfId="20647"/>
    <cellStyle name="Note 9" xfId="20648"/>
    <cellStyle name="Note 9 10" xfId="20649"/>
    <cellStyle name="Note 9 11" xfId="20650"/>
    <cellStyle name="Note 9 2" xfId="20651"/>
    <cellStyle name="Note 9 2 2" xfId="20652"/>
    <cellStyle name="Note 9 2 2 2" xfId="20653"/>
    <cellStyle name="Note 9 2 2 2 2" xfId="20654"/>
    <cellStyle name="Note 9 2 2 2 3" xfId="20655"/>
    <cellStyle name="Note 9 2 2 3" xfId="20656"/>
    <cellStyle name="Note 9 2 2 3 2" xfId="20657"/>
    <cellStyle name="Note 9 2 2 3 3" xfId="20658"/>
    <cellStyle name="Note 9 2 2 4" xfId="20659"/>
    <cellStyle name="Note 9 2 2 5" xfId="20660"/>
    <cellStyle name="Note 9 2 3" xfId="20661"/>
    <cellStyle name="Note 9 2 3 2" xfId="20662"/>
    <cellStyle name="Note 9 2 3 3" xfId="20663"/>
    <cellStyle name="Note 9 2 3 4" xfId="20664"/>
    <cellStyle name="Note 9 2 3 5" xfId="20665"/>
    <cellStyle name="Note 9 2 4" xfId="20666"/>
    <cellStyle name="Note 9 2 4 2" xfId="20667"/>
    <cellStyle name="Note 9 2 4 3" xfId="20668"/>
    <cellStyle name="Note 9 2 5" xfId="20669"/>
    <cellStyle name="Note 9 2 6" xfId="20670"/>
    <cellStyle name="Note 9 2 7" xfId="20671"/>
    <cellStyle name="Note 9 2_JE 5 2002.2 FED" xfId="20672"/>
    <cellStyle name="Note 9 3" xfId="20673"/>
    <cellStyle name="Note 9 3 2" xfId="20674"/>
    <cellStyle name="Note 9 3 2 2" xfId="20675"/>
    <cellStyle name="Note 9 3 2 2 2" xfId="20676"/>
    <cellStyle name="Note 9 3 2 2 3" xfId="20677"/>
    <cellStyle name="Note 9 3 2 3" xfId="20678"/>
    <cellStyle name="Note 9 3 2 3 2" xfId="20679"/>
    <cellStyle name="Note 9 3 2 3 3" xfId="20680"/>
    <cellStyle name="Note 9 3 2 4" xfId="20681"/>
    <cellStyle name="Note 9 3 2 5" xfId="20682"/>
    <cellStyle name="Note 9 3 3" xfId="20683"/>
    <cellStyle name="Note 9 3 3 2" xfId="20684"/>
    <cellStyle name="Note 9 3 3 3" xfId="20685"/>
    <cellStyle name="Note 9 3 3 4" xfId="20686"/>
    <cellStyle name="Note 9 3 3 5" xfId="20687"/>
    <cellStyle name="Note 9 3 4" xfId="20688"/>
    <cellStyle name="Note 9 3 4 2" xfId="20689"/>
    <cellStyle name="Note 9 3 4 3" xfId="20690"/>
    <cellStyle name="Note 9 3 5" xfId="20691"/>
    <cellStyle name="Note 9 3 6" xfId="20692"/>
    <cellStyle name="Note 9 3 7" xfId="20693"/>
    <cellStyle name="Note 9 3_JE 5 2002.2 FED" xfId="20694"/>
    <cellStyle name="Note 9 4" xfId="20695"/>
    <cellStyle name="Note 9 4 2" xfId="20696"/>
    <cellStyle name="Note 9 4 2 2" xfId="20697"/>
    <cellStyle name="Note 9 4 2 2 2" xfId="20698"/>
    <cellStyle name="Note 9 4 2 2 3" xfId="20699"/>
    <cellStyle name="Note 9 4 2 3" xfId="20700"/>
    <cellStyle name="Note 9 4 2 3 2" xfId="20701"/>
    <cellStyle name="Note 9 4 2 3 3" xfId="20702"/>
    <cellStyle name="Note 9 4 2 4" xfId="20703"/>
    <cellStyle name="Note 9 4 2 5" xfId="20704"/>
    <cellStyle name="Note 9 4 3" xfId="20705"/>
    <cellStyle name="Note 9 4 3 2" xfId="20706"/>
    <cellStyle name="Note 9 4 3 3" xfId="20707"/>
    <cellStyle name="Note 9 4 4" xfId="20708"/>
    <cellStyle name="Note 9 4 4 2" xfId="20709"/>
    <cellStyle name="Note 9 4 4 3" xfId="20710"/>
    <cellStyle name="Note 9 4 5" xfId="20711"/>
    <cellStyle name="Note 9 4 6" xfId="20712"/>
    <cellStyle name="Note 9 4_JE 5 2002.2 FED" xfId="20713"/>
    <cellStyle name="Note 9 5" xfId="20714"/>
    <cellStyle name="Note 9 5 2" xfId="20715"/>
    <cellStyle name="Note 9 5 2 2" xfId="20716"/>
    <cellStyle name="Note 9 5 2 2 2" xfId="20717"/>
    <cellStyle name="Note 9 5 2 2 3" xfId="20718"/>
    <cellStyle name="Note 9 5 2 3" xfId="20719"/>
    <cellStyle name="Note 9 5 2 3 2" xfId="20720"/>
    <cellStyle name="Note 9 5 2 3 3" xfId="20721"/>
    <cellStyle name="Note 9 5 2 4" xfId="20722"/>
    <cellStyle name="Note 9 5 2 5" xfId="20723"/>
    <cellStyle name="Note 9 5 3" xfId="20724"/>
    <cellStyle name="Note 9 5 3 2" xfId="20725"/>
    <cellStyle name="Note 9 5 3 3" xfId="20726"/>
    <cellStyle name="Note 9 5 4" xfId="20727"/>
    <cellStyle name="Note 9 5 4 2" xfId="20728"/>
    <cellStyle name="Note 9 5 4 3" xfId="20729"/>
    <cellStyle name="Note 9 5 5" xfId="20730"/>
    <cellStyle name="Note 9 5 6" xfId="20731"/>
    <cellStyle name="Note 9 5_JE 5 2002.2 FED" xfId="20732"/>
    <cellStyle name="Note 9 6" xfId="20733"/>
    <cellStyle name="Note 9 6 2" xfId="20734"/>
    <cellStyle name="Note 9 6 2 2" xfId="20735"/>
    <cellStyle name="Note 9 6 2 3" xfId="20736"/>
    <cellStyle name="Note 9 6 3" xfId="20737"/>
    <cellStyle name="Note 9 6 3 2" xfId="20738"/>
    <cellStyle name="Note 9 6 3 3" xfId="20739"/>
    <cellStyle name="Note 9 6 4" xfId="20740"/>
    <cellStyle name="Note 9 6 5" xfId="20741"/>
    <cellStyle name="Note 9 7" xfId="20742"/>
    <cellStyle name="Note 9 7 2" xfId="20743"/>
    <cellStyle name="Note 9 7 3" xfId="20744"/>
    <cellStyle name="Note 9 7 4" xfId="20745"/>
    <cellStyle name="Note 9 7 5" xfId="20746"/>
    <cellStyle name="Note 9 8" xfId="20747"/>
    <cellStyle name="Note 9 8 2" xfId="20748"/>
    <cellStyle name="Note 9 8 3" xfId="20749"/>
    <cellStyle name="Note 9 9" xfId="20750"/>
    <cellStyle name="Note 9_JE 5 2002.2 FED" xfId="20751"/>
    <cellStyle name="Output" xfId="51" builtinId="21" customBuiltin="1"/>
    <cellStyle name="Output 10" xfId="20752"/>
    <cellStyle name="Output 10 2" xfId="20753"/>
    <cellStyle name="Output 10 2 2" xfId="20754"/>
    <cellStyle name="Output 10 2 2 2" xfId="20755"/>
    <cellStyle name="Output 10 2 2 3" xfId="20756"/>
    <cellStyle name="Output 10 2 3" xfId="20757"/>
    <cellStyle name="Output 10 2 3 2" xfId="20758"/>
    <cellStyle name="Output 10 2 3 3" xfId="20759"/>
    <cellStyle name="Output 10 2 4" xfId="20760"/>
    <cellStyle name="Output 10 2 5" xfId="20761"/>
    <cellStyle name="Output 10 2 6" xfId="20762"/>
    <cellStyle name="Output 10 2 7" xfId="20763"/>
    <cellStyle name="Output 10 3" xfId="20764"/>
    <cellStyle name="Output 10 3 2" xfId="20765"/>
    <cellStyle name="Output 10 3 2 2" xfId="20766"/>
    <cellStyle name="Output 10 3 2 3" xfId="20767"/>
    <cellStyle name="Output 10 3 3" xfId="20768"/>
    <cellStyle name="Output 10 3 4" xfId="20769"/>
    <cellStyle name="Output 10 4" xfId="20770"/>
    <cellStyle name="Output 10 4 2" xfId="20771"/>
    <cellStyle name="Output 10 4 3" xfId="20772"/>
    <cellStyle name="Output 10 5" xfId="20773"/>
    <cellStyle name="Output 10 6" xfId="20774"/>
    <cellStyle name="Output 10 7" xfId="20775"/>
    <cellStyle name="Output 10 8" xfId="20776"/>
    <cellStyle name="Output 11" xfId="20777"/>
    <cellStyle name="Output 11 2" xfId="20778"/>
    <cellStyle name="Output 11 2 2" xfId="20779"/>
    <cellStyle name="Output 11 2 2 2" xfId="20780"/>
    <cellStyle name="Output 11 2 2 3" xfId="20781"/>
    <cellStyle name="Output 11 2 3" xfId="20782"/>
    <cellStyle name="Output 11 2 3 2" xfId="20783"/>
    <cellStyle name="Output 11 2 3 3" xfId="20784"/>
    <cellStyle name="Output 11 2 4" xfId="20785"/>
    <cellStyle name="Output 11 2 5" xfId="20786"/>
    <cellStyle name="Output 11 2 6" xfId="20787"/>
    <cellStyle name="Output 11 2 7" xfId="20788"/>
    <cellStyle name="Output 11 3" xfId="20789"/>
    <cellStyle name="Output 11 3 2" xfId="20790"/>
    <cellStyle name="Output 11 3 2 2" xfId="20791"/>
    <cellStyle name="Output 11 3 2 3" xfId="20792"/>
    <cellStyle name="Output 11 3 3" xfId="20793"/>
    <cellStyle name="Output 11 3 4" xfId="20794"/>
    <cellStyle name="Output 11 4" xfId="20795"/>
    <cellStyle name="Output 11 4 2" xfId="20796"/>
    <cellStyle name="Output 11 4 3" xfId="20797"/>
    <cellStyle name="Output 11 5" xfId="20798"/>
    <cellStyle name="Output 11 6" xfId="20799"/>
    <cellStyle name="Output 11 7" xfId="20800"/>
    <cellStyle name="Output 11 8" xfId="20801"/>
    <cellStyle name="Output 12" xfId="20802"/>
    <cellStyle name="Output 12 2" xfId="20803"/>
    <cellStyle name="Output 12 2 2" xfId="20804"/>
    <cellStyle name="Output 12 2 2 2" xfId="20805"/>
    <cellStyle name="Output 12 2 2 3" xfId="20806"/>
    <cellStyle name="Output 12 2 3" xfId="20807"/>
    <cellStyle name="Output 12 2 3 2" xfId="20808"/>
    <cellStyle name="Output 12 2 3 3" xfId="20809"/>
    <cellStyle name="Output 12 2 4" xfId="20810"/>
    <cellStyle name="Output 12 2 5" xfId="20811"/>
    <cellStyle name="Output 12 2 6" xfId="20812"/>
    <cellStyle name="Output 12 2 7" xfId="20813"/>
    <cellStyle name="Output 12 3" xfId="20814"/>
    <cellStyle name="Output 12 3 2" xfId="20815"/>
    <cellStyle name="Output 12 3 3" xfId="20816"/>
    <cellStyle name="Output 12 4" xfId="20817"/>
    <cellStyle name="Output 12 4 2" xfId="20818"/>
    <cellStyle name="Output 12 4 3" xfId="20819"/>
    <cellStyle name="Output 12 5" xfId="20820"/>
    <cellStyle name="Output 12 6" xfId="20821"/>
    <cellStyle name="Output 12 7" xfId="20822"/>
    <cellStyle name="Output 12 8" xfId="20823"/>
    <cellStyle name="Output 13" xfId="20824"/>
    <cellStyle name="Output 13 2" xfId="20825"/>
    <cellStyle name="Output 13 2 2" xfId="20826"/>
    <cellStyle name="Output 13 2 2 2" xfId="20827"/>
    <cellStyle name="Output 13 2 2 3" xfId="20828"/>
    <cellStyle name="Output 13 2 3" xfId="20829"/>
    <cellStyle name="Output 13 2 3 2" xfId="20830"/>
    <cellStyle name="Output 13 2 3 3" xfId="20831"/>
    <cellStyle name="Output 13 2 4" xfId="20832"/>
    <cellStyle name="Output 13 2 5" xfId="20833"/>
    <cellStyle name="Output 13 2 6" xfId="20834"/>
    <cellStyle name="Output 13 2 7" xfId="20835"/>
    <cellStyle name="Output 13 3" xfId="20836"/>
    <cellStyle name="Output 13 3 2" xfId="20837"/>
    <cellStyle name="Output 13 3 3" xfId="20838"/>
    <cellStyle name="Output 13 4" xfId="20839"/>
    <cellStyle name="Output 13 4 2" xfId="20840"/>
    <cellStyle name="Output 13 4 3" xfId="20841"/>
    <cellStyle name="Output 13 5" xfId="20842"/>
    <cellStyle name="Output 13 6" xfId="20843"/>
    <cellStyle name="Output 13 7" xfId="20844"/>
    <cellStyle name="Output 13 8" xfId="20845"/>
    <cellStyle name="Output 14" xfId="20846"/>
    <cellStyle name="Output 14 2" xfId="20847"/>
    <cellStyle name="Output 14 2 2" xfId="20848"/>
    <cellStyle name="Output 14 2 2 2" xfId="20849"/>
    <cellStyle name="Output 14 2 2 3" xfId="20850"/>
    <cellStyle name="Output 14 2 3" xfId="20851"/>
    <cellStyle name="Output 14 2 3 2" xfId="20852"/>
    <cellStyle name="Output 14 2 3 3" xfId="20853"/>
    <cellStyle name="Output 14 2 4" xfId="20854"/>
    <cellStyle name="Output 14 2 5" xfId="20855"/>
    <cellStyle name="Output 14 2 6" xfId="20856"/>
    <cellStyle name="Output 14 2 7" xfId="20857"/>
    <cellStyle name="Output 14 3" xfId="20858"/>
    <cellStyle name="Output 14 3 2" xfId="20859"/>
    <cellStyle name="Output 14 3 3" xfId="20860"/>
    <cellStyle name="Output 14 4" xfId="20861"/>
    <cellStyle name="Output 14 4 2" xfId="20862"/>
    <cellStyle name="Output 14 4 3" xfId="20863"/>
    <cellStyle name="Output 14 5" xfId="20864"/>
    <cellStyle name="Output 14 6" xfId="20865"/>
    <cellStyle name="Output 14 7" xfId="20866"/>
    <cellStyle name="Output 14 8" xfId="20867"/>
    <cellStyle name="Output 15" xfId="20868"/>
    <cellStyle name="Output 15 2" xfId="20869"/>
    <cellStyle name="Output 15 2 2" xfId="20870"/>
    <cellStyle name="Output 15 2 2 2" xfId="20871"/>
    <cellStyle name="Output 15 2 2 3" xfId="20872"/>
    <cellStyle name="Output 15 2 3" xfId="20873"/>
    <cellStyle name="Output 15 2 3 2" xfId="20874"/>
    <cellStyle name="Output 15 2 3 3" xfId="20875"/>
    <cellStyle name="Output 15 2 4" xfId="20876"/>
    <cellStyle name="Output 15 2 5" xfId="20877"/>
    <cellStyle name="Output 15 2 6" xfId="20878"/>
    <cellStyle name="Output 15 2 7" xfId="20879"/>
    <cellStyle name="Output 15 3" xfId="20880"/>
    <cellStyle name="Output 15 3 2" xfId="20881"/>
    <cellStyle name="Output 15 3 3" xfId="20882"/>
    <cellStyle name="Output 15 4" xfId="20883"/>
    <cellStyle name="Output 15 4 2" xfId="20884"/>
    <cellStyle name="Output 15 4 3" xfId="20885"/>
    <cellStyle name="Output 15 5" xfId="20886"/>
    <cellStyle name="Output 15 6" xfId="20887"/>
    <cellStyle name="Output 15 7" xfId="20888"/>
    <cellStyle name="Output 15 8" xfId="20889"/>
    <cellStyle name="Output 16" xfId="20890"/>
    <cellStyle name="Output 16 2" xfId="20891"/>
    <cellStyle name="Output 16 2 2" xfId="20892"/>
    <cellStyle name="Output 16 2 2 2" xfId="20893"/>
    <cellStyle name="Output 16 2 2 3" xfId="20894"/>
    <cellStyle name="Output 16 2 3" xfId="20895"/>
    <cellStyle name="Output 16 2 3 2" xfId="20896"/>
    <cellStyle name="Output 16 2 3 3" xfId="20897"/>
    <cellStyle name="Output 16 2 4" xfId="20898"/>
    <cellStyle name="Output 16 2 5" xfId="20899"/>
    <cellStyle name="Output 16 2 6" xfId="20900"/>
    <cellStyle name="Output 16 2 7" xfId="20901"/>
    <cellStyle name="Output 16 3" xfId="20902"/>
    <cellStyle name="Output 16 3 2" xfId="20903"/>
    <cellStyle name="Output 16 3 3" xfId="20904"/>
    <cellStyle name="Output 16 4" xfId="20905"/>
    <cellStyle name="Output 16 4 2" xfId="20906"/>
    <cellStyle name="Output 16 4 3" xfId="20907"/>
    <cellStyle name="Output 16 5" xfId="20908"/>
    <cellStyle name="Output 16 6" xfId="20909"/>
    <cellStyle name="Output 16 7" xfId="20910"/>
    <cellStyle name="Output 16 8" xfId="20911"/>
    <cellStyle name="Output 17" xfId="20912"/>
    <cellStyle name="Output 17 2" xfId="20913"/>
    <cellStyle name="Output 17 2 2" xfId="20914"/>
    <cellStyle name="Output 17 2 2 2" xfId="20915"/>
    <cellStyle name="Output 17 2 2 3" xfId="20916"/>
    <cellStyle name="Output 17 2 3" xfId="20917"/>
    <cellStyle name="Output 17 2 3 2" xfId="20918"/>
    <cellStyle name="Output 17 2 3 3" xfId="20919"/>
    <cellStyle name="Output 17 2 4" xfId="20920"/>
    <cellStyle name="Output 17 2 5" xfId="20921"/>
    <cellStyle name="Output 17 2 6" xfId="20922"/>
    <cellStyle name="Output 17 2 7" xfId="20923"/>
    <cellStyle name="Output 17 3" xfId="20924"/>
    <cellStyle name="Output 17 3 2" xfId="20925"/>
    <cellStyle name="Output 17 3 3" xfId="20926"/>
    <cellStyle name="Output 17 4" xfId="20927"/>
    <cellStyle name="Output 17 4 2" xfId="20928"/>
    <cellStyle name="Output 17 4 3" xfId="20929"/>
    <cellStyle name="Output 17 5" xfId="20930"/>
    <cellStyle name="Output 17 6" xfId="20931"/>
    <cellStyle name="Output 17 7" xfId="20932"/>
    <cellStyle name="Output 17 8" xfId="20933"/>
    <cellStyle name="Output 18" xfId="20934"/>
    <cellStyle name="Output 18 2" xfId="20935"/>
    <cellStyle name="Output 18 2 2" xfId="20936"/>
    <cellStyle name="Output 18 2 2 2" xfId="20937"/>
    <cellStyle name="Output 18 2 2 3" xfId="20938"/>
    <cellStyle name="Output 18 2 3" xfId="20939"/>
    <cellStyle name="Output 18 2 3 2" xfId="20940"/>
    <cellStyle name="Output 18 2 3 3" xfId="20941"/>
    <cellStyle name="Output 18 2 4" xfId="20942"/>
    <cellStyle name="Output 18 2 5" xfId="20943"/>
    <cellStyle name="Output 18 2 6" xfId="20944"/>
    <cellStyle name="Output 18 2 7" xfId="20945"/>
    <cellStyle name="Output 18 3" xfId="20946"/>
    <cellStyle name="Output 18 3 2" xfId="20947"/>
    <cellStyle name="Output 18 3 3" xfId="20948"/>
    <cellStyle name="Output 18 4" xfId="20949"/>
    <cellStyle name="Output 18 4 2" xfId="20950"/>
    <cellStyle name="Output 18 4 3" xfId="20951"/>
    <cellStyle name="Output 18 5" xfId="20952"/>
    <cellStyle name="Output 18 6" xfId="20953"/>
    <cellStyle name="Output 18 7" xfId="20954"/>
    <cellStyle name="Output 18 8" xfId="20955"/>
    <cellStyle name="Output 19" xfId="20956"/>
    <cellStyle name="Output 19 2" xfId="20957"/>
    <cellStyle name="Output 19 2 2" xfId="20958"/>
    <cellStyle name="Output 19 2 2 2" xfId="20959"/>
    <cellStyle name="Output 19 2 2 3" xfId="20960"/>
    <cellStyle name="Output 19 2 3" xfId="20961"/>
    <cellStyle name="Output 19 2 3 2" xfId="20962"/>
    <cellStyle name="Output 19 2 3 3" xfId="20963"/>
    <cellStyle name="Output 19 2 4" xfId="20964"/>
    <cellStyle name="Output 19 2 5" xfId="20965"/>
    <cellStyle name="Output 19 2 6" xfId="20966"/>
    <cellStyle name="Output 19 2 7" xfId="20967"/>
    <cellStyle name="Output 19 3" xfId="20968"/>
    <cellStyle name="Output 19 3 2" xfId="20969"/>
    <cellStyle name="Output 19 3 3" xfId="20970"/>
    <cellStyle name="Output 19 4" xfId="20971"/>
    <cellStyle name="Output 19 4 2" xfId="20972"/>
    <cellStyle name="Output 19 4 3" xfId="20973"/>
    <cellStyle name="Output 19 5" xfId="20974"/>
    <cellStyle name="Output 19 6" xfId="20975"/>
    <cellStyle name="Output 19 7" xfId="20976"/>
    <cellStyle name="Output 19 8" xfId="20977"/>
    <cellStyle name="Output 2" xfId="20978"/>
    <cellStyle name="Output 2 10" xfId="20979"/>
    <cellStyle name="Output 2 11" xfId="20980"/>
    <cellStyle name="Output 2 12" xfId="20981"/>
    <cellStyle name="Output 2 13" xfId="20982"/>
    <cellStyle name="Output 2 2" xfId="20983"/>
    <cellStyle name="Output 2 2 2" xfId="20984"/>
    <cellStyle name="Output 2 2 2 2" xfId="20985"/>
    <cellStyle name="Output 2 2 2 3" xfId="20986"/>
    <cellStyle name="Output 2 2 3" xfId="20987"/>
    <cellStyle name="Output 2 2 3 2" xfId="20988"/>
    <cellStyle name="Output 2 2 3 3" xfId="20989"/>
    <cellStyle name="Output 2 2 4" xfId="20990"/>
    <cellStyle name="Output 2 2 5" xfId="20991"/>
    <cellStyle name="Output 2 2 6" xfId="20992"/>
    <cellStyle name="Output 2 2 7" xfId="20993"/>
    <cellStyle name="Output 2 2 8" xfId="20994"/>
    <cellStyle name="Output 2 3" xfId="20995"/>
    <cellStyle name="Output 2 3 2" xfId="20996"/>
    <cellStyle name="Output 2 3 3" xfId="20997"/>
    <cellStyle name="Output 2 3 3 2" xfId="20998"/>
    <cellStyle name="Output 2 3 3 3" xfId="20999"/>
    <cellStyle name="Output 2 3 4" xfId="21000"/>
    <cellStyle name="Output 2 3 5" xfId="21001"/>
    <cellStyle name="Output 2 4" xfId="21002"/>
    <cellStyle name="Output 2 4 2" xfId="21003"/>
    <cellStyle name="Output 2 4 3" xfId="21004"/>
    <cellStyle name="Output 2 4 4" xfId="21005"/>
    <cellStyle name="Output 2 5" xfId="21006"/>
    <cellStyle name="Output 2 6" xfId="21007"/>
    <cellStyle name="Output 2 7" xfId="21008"/>
    <cellStyle name="Output 2 8" xfId="21009"/>
    <cellStyle name="Output 2 9" xfId="21010"/>
    <cellStyle name="Output 2_PwrTax 51040" xfId="21011"/>
    <cellStyle name="Output 20" xfId="21012"/>
    <cellStyle name="Output 20 2" xfId="21013"/>
    <cellStyle name="Output 20 2 2" xfId="21014"/>
    <cellStyle name="Output 20 2 3" xfId="21015"/>
    <cellStyle name="Output 20 3" xfId="21016"/>
    <cellStyle name="Output 20 3 2" xfId="21017"/>
    <cellStyle name="Output 20 3 3" xfId="21018"/>
    <cellStyle name="Output 20 4" xfId="21019"/>
    <cellStyle name="Output 20 5" xfId="21020"/>
    <cellStyle name="Output 20 6" xfId="21021"/>
    <cellStyle name="Output 20 7" xfId="21022"/>
    <cellStyle name="Output 21" xfId="21023"/>
    <cellStyle name="Output 21 2" xfId="21024"/>
    <cellStyle name="Output 21 2 2" xfId="21025"/>
    <cellStyle name="Output 21 2 3" xfId="21026"/>
    <cellStyle name="Output 21 3" xfId="21027"/>
    <cellStyle name="Output 21 3 2" xfId="21028"/>
    <cellStyle name="Output 21 3 3" xfId="21029"/>
    <cellStyle name="Output 21 4" xfId="21030"/>
    <cellStyle name="Output 21 5" xfId="21031"/>
    <cellStyle name="Output 21 6" xfId="21032"/>
    <cellStyle name="Output 21 7" xfId="21033"/>
    <cellStyle name="Output 22" xfId="21034"/>
    <cellStyle name="Output 22 2" xfId="21035"/>
    <cellStyle name="Output 22 2 2" xfId="21036"/>
    <cellStyle name="Output 22 2 3" xfId="21037"/>
    <cellStyle name="Output 22 3" xfId="21038"/>
    <cellStyle name="Output 22 3 2" xfId="21039"/>
    <cellStyle name="Output 22 3 3" xfId="21040"/>
    <cellStyle name="Output 22 4" xfId="21041"/>
    <cellStyle name="Output 22 5" xfId="21042"/>
    <cellStyle name="Output 22 6" xfId="21043"/>
    <cellStyle name="Output 22 7" xfId="21044"/>
    <cellStyle name="Output 23" xfId="21045"/>
    <cellStyle name="Output 23 2" xfId="21046"/>
    <cellStyle name="Output 23 2 2" xfId="21047"/>
    <cellStyle name="Output 23 2 3" xfId="21048"/>
    <cellStyle name="Output 23 3" xfId="21049"/>
    <cellStyle name="Output 23 3 2" xfId="21050"/>
    <cellStyle name="Output 23 3 3" xfId="21051"/>
    <cellStyle name="Output 23 4" xfId="21052"/>
    <cellStyle name="Output 23 5" xfId="21053"/>
    <cellStyle name="Output 23 6" xfId="21054"/>
    <cellStyle name="Output 23 7" xfId="21055"/>
    <cellStyle name="Output 24" xfId="21056"/>
    <cellStyle name="Output 24 2" xfId="21057"/>
    <cellStyle name="Output 24 2 2" xfId="21058"/>
    <cellStyle name="Output 24 2 3" xfId="21059"/>
    <cellStyle name="Output 24 3" xfId="21060"/>
    <cellStyle name="Output 24 3 2" xfId="21061"/>
    <cellStyle name="Output 24 3 3" xfId="21062"/>
    <cellStyle name="Output 24 4" xfId="21063"/>
    <cellStyle name="Output 24 5" xfId="21064"/>
    <cellStyle name="Output 24 6" xfId="21065"/>
    <cellStyle name="Output 24 7" xfId="21066"/>
    <cellStyle name="Output 25" xfId="21067"/>
    <cellStyle name="Output 25 2" xfId="21068"/>
    <cellStyle name="Output 25 2 2" xfId="21069"/>
    <cellStyle name="Output 25 2 3" xfId="21070"/>
    <cellStyle name="Output 25 3" xfId="21071"/>
    <cellStyle name="Output 25 3 2" xfId="21072"/>
    <cellStyle name="Output 25 3 3" xfId="21073"/>
    <cellStyle name="Output 25 4" xfId="21074"/>
    <cellStyle name="Output 25 5" xfId="21075"/>
    <cellStyle name="Output 25 6" xfId="21076"/>
    <cellStyle name="Output 25 7" xfId="21077"/>
    <cellStyle name="Output 26" xfId="21078"/>
    <cellStyle name="Output 26 2" xfId="21079"/>
    <cellStyle name="Output 26 2 2" xfId="21080"/>
    <cellStyle name="Output 26 2 3" xfId="21081"/>
    <cellStyle name="Output 26 3" xfId="21082"/>
    <cellStyle name="Output 26 3 2" xfId="21083"/>
    <cellStyle name="Output 26 3 3" xfId="21084"/>
    <cellStyle name="Output 26 4" xfId="21085"/>
    <cellStyle name="Output 26 5" xfId="21086"/>
    <cellStyle name="Output 26 6" xfId="21087"/>
    <cellStyle name="Output 26 7" xfId="21088"/>
    <cellStyle name="Output 27" xfId="21089"/>
    <cellStyle name="Output 27 2" xfId="21090"/>
    <cellStyle name="Output 27 2 2" xfId="21091"/>
    <cellStyle name="Output 27 2 3" xfId="21092"/>
    <cellStyle name="Output 27 3" xfId="21093"/>
    <cellStyle name="Output 27 3 2" xfId="21094"/>
    <cellStyle name="Output 27 3 3" xfId="21095"/>
    <cellStyle name="Output 27 4" xfId="21096"/>
    <cellStyle name="Output 27 5" xfId="21097"/>
    <cellStyle name="Output 27 6" xfId="21098"/>
    <cellStyle name="Output 27 7" xfId="21099"/>
    <cellStyle name="Output 28" xfId="21100"/>
    <cellStyle name="Output 28 2" xfId="21101"/>
    <cellStyle name="Output 28 2 2" xfId="21102"/>
    <cellStyle name="Output 28 2 3" xfId="21103"/>
    <cellStyle name="Output 28 3" xfId="21104"/>
    <cellStyle name="Output 28 3 2" xfId="21105"/>
    <cellStyle name="Output 28 3 3" xfId="21106"/>
    <cellStyle name="Output 28 4" xfId="21107"/>
    <cellStyle name="Output 28 5" xfId="21108"/>
    <cellStyle name="Output 28 6" xfId="21109"/>
    <cellStyle name="Output 28 7" xfId="21110"/>
    <cellStyle name="Output 29" xfId="21111"/>
    <cellStyle name="Output 29 2" xfId="21112"/>
    <cellStyle name="Output 29 2 2" xfId="21113"/>
    <cellStyle name="Output 29 2 3" xfId="21114"/>
    <cellStyle name="Output 29 3" xfId="21115"/>
    <cellStyle name="Output 29 3 2" xfId="21116"/>
    <cellStyle name="Output 29 3 3" xfId="21117"/>
    <cellStyle name="Output 29 4" xfId="21118"/>
    <cellStyle name="Output 29 5" xfId="21119"/>
    <cellStyle name="Output 29 6" xfId="21120"/>
    <cellStyle name="Output 29 7" xfId="21121"/>
    <cellStyle name="Output 3" xfId="21122"/>
    <cellStyle name="Output 3 2" xfId="21123"/>
    <cellStyle name="Output 3 2 2" xfId="21124"/>
    <cellStyle name="Output 3 2 2 2" xfId="21125"/>
    <cellStyle name="Output 3 2 2 3" xfId="21126"/>
    <cellStyle name="Output 3 2 3" xfId="21127"/>
    <cellStyle name="Output 3 2 3 2" xfId="21128"/>
    <cellStyle name="Output 3 2 3 3" xfId="21129"/>
    <cellStyle name="Output 3 2 4" xfId="21130"/>
    <cellStyle name="Output 3 2 5" xfId="21131"/>
    <cellStyle name="Output 3 2 6" xfId="21132"/>
    <cellStyle name="Output 3 2 7" xfId="21133"/>
    <cellStyle name="Output 3 3" xfId="21134"/>
    <cellStyle name="Output 3 3 2" xfId="21135"/>
    <cellStyle name="Output 3 3 2 2" xfId="21136"/>
    <cellStyle name="Output 3 3 2 3" xfId="21137"/>
    <cellStyle name="Output 3 3 3" xfId="21138"/>
    <cellStyle name="Output 3 3 4" xfId="21139"/>
    <cellStyle name="Output 3 3 5" xfId="21140"/>
    <cellStyle name="Output 3 3 6" xfId="21141"/>
    <cellStyle name="Output 3 4" xfId="21142"/>
    <cellStyle name="Output 3 4 2" xfId="21143"/>
    <cellStyle name="Output 3 4 3" xfId="21144"/>
    <cellStyle name="Output 3 5" xfId="21145"/>
    <cellStyle name="Output 3 6" xfId="21146"/>
    <cellStyle name="Output 3 7" xfId="21147"/>
    <cellStyle name="Output 3 8" xfId="21148"/>
    <cellStyle name="Output 30" xfId="21149"/>
    <cellStyle name="Output 30 2" xfId="21150"/>
    <cellStyle name="Output 30 2 2" xfId="21151"/>
    <cellStyle name="Output 30 2 3" xfId="21152"/>
    <cellStyle name="Output 30 3" xfId="21153"/>
    <cellStyle name="Output 30 3 2" xfId="21154"/>
    <cellStyle name="Output 30 3 3" xfId="21155"/>
    <cellStyle name="Output 30 4" xfId="21156"/>
    <cellStyle name="Output 30 5" xfId="21157"/>
    <cellStyle name="Output 30 6" xfId="21158"/>
    <cellStyle name="Output 30 7" xfId="21159"/>
    <cellStyle name="Output 31" xfId="21160"/>
    <cellStyle name="Output 31 2" xfId="21161"/>
    <cellStyle name="Output 31 2 2" xfId="21162"/>
    <cellStyle name="Output 31 2 3" xfId="21163"/>
    <cellStyle name="Output 31 3" xfId="21164"/>
    <cellStyle name="Output 31 3 2" xfId="21165"/>
    <cellStyle name="Output 31 3 3" xfId="21166"/>
    <cellStyle name="Output 31 4" xfId="21167"/>
    <cellStyle name="Output 31 5" xfId="21168"/>
    <cellStyle name="Output 31 6" xfId="21169"/>
    <cellStyle name="Output 31 7" xfId="21170"/>
    <cellStyle name="Output 32" xfId="21171"/>
    <cellStyle name="Output 32 2" xfId="21172"/>
    <cellStyle name="Output 32 2 2" xfId="21173"/>
    <cellStyle name="Output 32 2 3" xfId="21174"/>
    <cellStyle name="Output 32 3" xfId="21175"/>
    <cellStyle name="Output 32 3 2" xfId="21176"/>
    <cellStyle name="Output 32 3 3" xfId="21177"/>
    <cellStyle name="Output 32 4" xfId="21178"/>
    <cellStyle name="Output 32 5" xfId="21179"/>
    <cellStyle name="Output 32 6" xfId="21180"/>
    <cellStyle name="Output 32 7" xfId="21181"/>
    <cellStyle name="Output 33" xfId="21182"/>
    <cellStyle name="Output 33 2" xfId="21183"/>
    <cellStyle name="Output 33 2 2" xfId="21184"/>
    <cellStyle name="Output 33 2 3" xfId="21185"/>
    <cellStyle name="Output 33 3" xfId="21186"/>
    <cellStyle name="Output 33 3 2" xfId="21187"/>
    <cellStyle name="Output 33 3 3" xfId="21188"/>
    <cellStyle name="Output 33 4" xfId="21189"/>
    <cellStyle name="Output 33 5" xfId="21190"/>
    <cellStyle name="Output 33 6" xfId="21191"/>
    <cellStyle name="Output 33 7" xfId="21192"/>
    <cellStyle name="Output 34" xfId="21193"/>
    <cellStyle name="Output 34 2" xfId="21194"/>
    <cellStyle name="Output 34 2 2" xfId="21195"/>
    <cellStyle name="Output 34 2 3" xfId="21196"/>
    <cellStyle name="Output 34 3" xfId="21197"/>
    <cellStyle name="Output 34 3 2" xfId="21198"/>
    <cellStyle name="Output 34 3 3" xfId="21199"/>
    <cellStyle name="Output 34 4" xfId="21200"/>
    <cellStyle name="Output 34 5" xfId="21201"/>
    <cellStyle name="Output 34 6" xfId="21202"/>
    <cellStyle name="Output 34 7" xfId="21203"/>
    <cellStyle name="Output 35" xfId="21204"/>
    <cellStyle name="Output 35 2" xfId="21205"/>
    <cellStyle name="Output 35 2 2" xfId="21206"/>
    <cellStyle name="Output 35 2 3" xfId="21207"/>
    <cellStyle name="Output 35 3" xfId="21208"/>
    <cellStyle name="Output 35 3 2" xfId="21209"/>
    <cellStyle name="Output 35 3 3" xfId="21210"/>
    <cellStyle name="Output 35 4" xfId="21211"/>
    <cellStyle name="Output 35 5" xfId="21212"/>
    <cellStyle name="Output 35 6" xfId="21213"/>
    <cellStyle name="Output 35 7" xfId="21214"/>
    <cellStyle name="Output 36" xfId="21215"/>
    <cellStyle name="Output 36 2" xfId="21216"/>
    <cellStyle name="Output 36 2 2" xfId="21217"/>
    <cellStyle name="Output 36 2 3" xfId="21218"/>
    <cellStyle name="Output 36 3" xfId="21219"/>
    <cellStyle name="Output 36 4" xfId="21220"/>
    <cellStyle name="Output 36 5" xfId="21221"/>
    <cellStyle name="Output 36 6" xfId="21222"/>
    <cellStyle name="Output 37" xfId="21223"/>
    <cellStyle name="Output 4" xfId="21224"/>
    <cellStyle name="Output 4 2" xfId="21225"/>
    <cellStyle name="Output 4 2 2" xfId="21226"/>
    <cellStyle name="Output 4 2 2 2" xfId="21227"/>
    <cellStyle name="Output 4 2 2 3" xfId="21228"/>
    <cellStyle name="Output 4 2 3" xfId="21229"/>
    <cellStyle name="Output 4 2 3 2" xfId="21230"/>
    <cellStyle name="Output 4 2 3 3" xfId="21231"/>
    <cellStyle name="Output 4 2 4" xfId="21232"/>
    <cellStyle name="Output 4 2 5" xfId="21233"/>
    <cellStyle name="Output 4 2 6" xfId="21234"/>
    <cellStyle name="Output 4 2 7" xfId="21235"/>
    <cellStyle name="Output 4 3" xfId="21236"/>
    <cellStyle name="Output 4 3 2" xfId="21237"/>
    <cellStyle name="Output 4 3 2 2" xfId="21238"/>
    <cellStyle name="Output 4 3 2 3" xfId="21239"/>
    <cellStyle name="Output 4 3 3" xfId="21240"/>
    <cellStyle name="Output 4 3 4" xfId="21241"/>
    <cellStyle name="Output 4 4" xfId="21242"/>
    <cellStyle name="Output 4 4 2" xfId="21243"/>
    <cellStyle name="Output 4 4 3" xfId="21244"/>
    <cellStyle name="Output 4 5" xfId="21245"/>
    <cellStyle name="Output 4 6" xfId="21246"/>
    <cellStyle name="Output 4 7" xfId="21247"/>
    <cellStyle name="Output 4 8" xfId="21248"/>
    <cellStyle name="Output 5" xfId="21249"/>
    <cellStyle name="Output 5 2" xfId="21250"/>
    <cellStyle name="Output 5 2 2" xfId="21251"/>
    <cellStyle name="Output 5 2 2 2" xfId="21252"/>
    <cellStyle name="Output 5 2 2 3" xfId="21253"/>
    <cellStyle name="Output 5 2 3" xfId="21254"/>
    <cellStyle name="Output 5 2 3 2" xfId="21255"/>
    <cellStyle name="Output 5 2 3 3" xfId="21256"/>
    <cellStyle name="Output 5 2 4" xfId="21257"/>
    <cellStyle name="Output 5 2 5" xfId="21258"/>
    <cellStyle name="Output 5 2 6" xfId="21259"/>
    <cellStyle name="Output 5 2 7" xfId="21260"/>
    <cellStyle name="Output 5 3" xfId="21261"/>
    <cellStyle name="Output 5 3 2" xfId="21262"/>
    <cellStyle name="Output 5 3 2 2" xfId="21263"/>
    <cellStyle name="Output 5 3 2 3" xfId="21264"/>
    <cellStyle name="Output 5 3 3" xfId="21265"/>
    <cellStyle name="Output 5 3 4" xfId="21266"/>
    <cellStyle name="Output 5 4" xfId="21267"/>
    <cellStyle name="Output 5 4 2" xfId="21268"/>
    <cellStyle name="Output 5 4 3" xfId="21269"/>
    <cellStyle name="Output 5 5" xfId="21270"/>
    <cellStyle name="Output 5 6" xfId="21271"/>
    <cellStyle name="Output 5 7" xfId="21272"/>
    <cellStyle name="Output 5 8" xfId="21273"/>
    <cellStyle name="Output 6" xfId="21274"/>
    <cellStyle name="Output 6 2" xfId="21275"/>
    <cellStyle name="Output 6 2 2" xfId="21276"/>
    <cellStyle name="Output 6 2 2 2" xfId="21277"/>
    <cellStyle name="Output 6 2 2 3" xfId="21278"/>
    <cellStyle name="Output 6 2 3" xfId="21279"/>
    <cellStyle name="Output 6 2 3 2" xfId="21280"/>
    <cellStyle name="Output 6 2 3 3" xfId="21281"/>
    <cellStyle name="Output 6 2 4" xfId="21282"/>
    <cellStyle name="Output 6 2 5" xfId="21283"/>
    <cellStyle name="Output 6 2 6" xfId="21284"/>
    <cellStyle name="Output 6 2 7" xfId="21285"/>
    <cellStyle name="Output 6 3" xfId="21286"/>
    <cellStyle name="Output 6 3 2" xfId="21287"/>
    <cellStyle name="Output 6 3 2 2" xfId="21288"/>
    <cellStyle name="Output 6 3 2 3" xfId="21289"/>
    <cellStyle name="Output 6 3 3" xfId="21290"/>
    <cellStyle name="Output 6 3 4" xfId="21291"/>
    <cellStyle name="Output 6 4" xfId="21292"/>
    <cellStyle name="Output 6 4 2" xfId="21293"/>
    <cellStyle name="Output 6 4 3" xfId="21294"/>
    <cellStyle name="Output 6 5" xfId="21295"/>
    <cellStyle name="Output 6 6" xfId="21296"/>
    <cellStyle name="Output 6 7" xfId="21297"/>
    <cellStyle name="Output 6 8" xfId="21298"/>
    <cellStyle name="Output 7" xfId="21299"/>
    <cellStyle name="Output 7 2" xfId="21300"/>
    <cellStyle name="Output 7 2 2" xfId="21301"/>
    <cellStyle name="Output 7 2 2 2" xfId="21302"/>
    <cellStyle name="Output 7 2 2 3" xfId="21303"/>
    <cellStyle name="Output 7 2 3" xfId="21304"/>
    <cellStyle name="Output 7 2 3 2" xfId="21305"/>
    <cellStyle name="Output 7 2 3 3" xfId="21306"/>
    <cellStyle name="Output 7 2 4" xfId="21307"/>
    <cellStyle name="Output 7 2 5" xfId="21308"/>
    <cellStyle name="Output 7 2 6" xfId="21309"/>
    <cellStyle name="Output 7 2 7" xfId="21310"/>
    <cellStyle name="Output 7 3" xfId="21311"/>
    <cellStyle name="Output 7 3 2" xfId="21312"/>
    <cellStyle name="Output 7 3 2 2" xfId="21313"/>
    <cellStyle name="Output 7 3 2 3" xfId="21314"/>
    <cellStyle name="Output 7 3 3" xfId="21315"/>
    <cellStyle name="Output 7 3 4" xfId="21316"/>
    <cellStyle name="Output 7 4" xfId="21317"/>
    <cellStyle name="Output 7 4 2" xfId="21318"/>
    <cellStyle name="Output 7 4 3" xfId="21319"/>
    <cellStyle name="Output 7 5" xfId="21320"/>
    <cellStyle name="Output 7 6" xfId="21321"/>
    <cellStyle name="Output 7 7" xfId="21322"/>
    <cellStyle name="Output 7 8" xfId="21323"/>
    <cellStyle name="Output 8" xfId="21324"/>
    <cellStyle name="Output 8 2" xfId="21325"/>
    <cellStyle name="Output 8 2 2" xfId="21326"/>
    <cellStyle name="Output 8 2 2 2" xfId="21327"/>
    <cellStyle name="Output 8 2 2 3" xfId="21328"/>
    <cellStyle name="Output 8 2 3" xfId="21329"/>
    <cellStyle name="Output 8 2 3 2" xfId="21330"/>
    <cellStyle name="Output 8 2 3 3" xfId="21331"/>
    <cellStyle name="Output 8 2 4" xfId="21332"/>
    <cellStyle name="Output 8 2 5" xfId="21333"/>
    <cellStyle name="Output 8 2 6" xfId="21334"/>
    <cellStyle name="Output 8 2 7" xfId="21335"/>
    <cellStyle name="Output 8 3" xfId="21336"/>
    <cellStyle name="Output 8 3 2" xfId="21337"/>
    <cellStyle name="Output 8 3 2 2" xfId="21338"/>
    <cellStyle name="Output 8 3 2 3" xfId="21339"/>
    <cellStyle name="Output 8 3 3" xfId="21340"/>
    <cellStyle name="Output 8 3 4" xfId="21341"/>
    <cellStyle name="Output 8 4" xfId="21342"/>
    <cellStyle name="Output 8 4 2" xfId="21343"/>
    <cellStyle name="Output 8 4 3" xfId="21344"/>
    <cellStyle name="Output 8 5" xfId="21345"/>
    <cellStyle name="Output 8 6" xfId="21346"/>
    <cellStyle name="Output 8 7" xfId="21347"/>
    <cellStyle name="Output 8 8" xfId="21348"/>
    <cellStyle name="Output 9" xfId="21349"/>
    <cellStyle name="Output 9 2" xfId="21350"/>
    <cellStyle name="Output 9 2 2" xfId="21351"/>
    <cellStyle name="Output 9 2 2 2" xfId="21352"/>
    <cellStyle name="Output 9 2 2 3" xfId="21353"/>
    <cellStyle name="Output 9 2 3" xfId="21354"/>
    <cellStyle name="Output 9 2 3 2" xfId="21355"/>
    <cellStyle name="Output 9 2 3 3" xfId="21356"/>
    <cellStyle name="Output 9 2 4" xfId="21357"/>
    <cellStyle name="Output 9 2 5" xfId="21358"/>
    <cellStyle name="Output 9 2 6" xfId="21359"/>
    <cellStyle name="Output 9 2 7" xfId="21360"/>
    <cellStyle name="Output 9 3" xfId="21361"/>
    <cellStyle name="Output 9 3 2" xfId="21362"/>
    <cellStyle name="Output 9 3 2 2" xfId="21363"/>
    <cellStyle name="Output 9 3 2 3" xfId="21364"/>
    <cellStyle name="Output 9 3 3" xfId="21365"/>
    <cellStyle name="Output 9 3 4" xfId="21366"/>
    <cellStyle name="Output 9 4" xfId="21367"/>
    <cellStyle name="Output 9 4 2" xfId="21368"/>
    <cellStyle name="Output 9 4 3" xfId="21369"/>
    <cellStyle name="Output 9 5" xfId="21370"/>
    <cellStyle name="Output 9 6" xfId="21371"/>
    <cellStyle name="Output 9 7" xfId="21372"/>
    <cellStyle name="Output 9 8" xfId="21373"/>
    <cellStyle name="Percent" xfId="52" builtinId="5"/>
    <cellStyle name="Percent [0]" xfId="21374"/>
    <cellStyle name="Percent [0] 2" xfId="21375"/>
    <cellStyle name="Percent [0] 2 10" xfId="21376"/>
    <cellStyle name="Percent [0] 2 11" xfId="21377"/>
    <cellStyle name="Percent [0] 2 12" xfId="21378"/>
    <cellStyle name="Percent [0] 2 13" xfId="21379"/>
    <cellStyle name="Percent [0] 2 14" xfId="21380"/>
    <cellStyle name="Percent [0] 2 15" xfId="21381"/>
    <cellStyle name="Percent [0] 2 16" xfId="21382"/>
    <cellStyle name="Percent [0] 2 17" xfId="21383"/>
    <cellStyle name="Percent [0] 2 18" xfId="21384"/>
    <cellStyle name="Percent [0] 2 19" xfId="21385"/>
    <cellStyle name="Percent [0] 2 2" xfId="21386"/>
    <cellStyle name="Percent [0] 2 2 2" xfId="21387"/>
    <cellStyle name="Percent [0] 2 2 3" xfId="21388"/>
    <cellStyle name="Percent [0] 2 2 4" xfId="21389"/>
    <cellStyle name="Percent [0] 2 20" xfId="21390"/>
    <cellStyle name="Percent [0] 2 21" xfId="21391"/>
    <cellStyle name="Percent [0] 2 22" xfId="21392"/>
    <cellStyle name="Percent [0] 2 23" xfId="21393"/>
    <cellStyle name="Percent [0] 2 24" xfId="21394"/>
    <cellStyle name="Percent [0] 2 25" xfId="21395"/>
    <cellStyle name="Percent [0] 2 26" xfId="21396"/>
    <cellStyle name="Percent [0] 2 27" xfId="21397"/>
    <cellStyle name="Percent [0] 2 3" xfId="21398"/>
    <cellStyle name="Percent [0] 2 3 2" xfId="21399"/>
    <cellStyle name="Percent [0] 2 3 3" xfId="21400"/>
    <cellStyle name="Percent [0] 2 3 4" xfId="21401"/>
    <cellStyle name="Percent [0] 2 4" xfId="21402"/>
    <cellStyle name="Percent [0] 2 4 2" xfId="21403"/>
    <cellStyle name="Percent [0] 2 4 3" xfId="21404"/>
    <cellStyle name="Percent [0] 2 4 4" xfId="21405"/>
    <cellStyle name="Percent [0] 2 5" xfId="21406"/>
    <cellStyle name="Percent [0] 2 5 2" xfId="21407"/>
    <cellStyle name="Percent [0] 2 5 3" xfId="21408"/>
    <cellStyle name="Percent [0] 2 5 4" xfId="21409"/>
    <cellStyle name="Percent [0] 2 6" xfId="21410"/>
    <cellStyle name="Percent [0] 2 7" xfId="21411"/>
    <cellStyle name="Percent [0] 2 8" xfId="21412"/>
    <cellStyle name="Percent [0] 2 9" xfId="21413"/>
    <cellStyle name="Percent [0] 3" xfId="21414"/>
    <cellStyle name="Percent [0] 4" xfId="21415"/>
    <cellStyle name="Percent [1]" xfId="115"/>
    <cellStyle name="Percent [1] 2" xfId="21416"/>
    <cellStyle name="Percent [1] 2 2" xfId="21417"/>
    <cellStyle name="Percent [1] 2 2 2" xfId="21418"/>
    <cellStyle name="Percent [1] 2 3" xfId="21419"/>
    <cellStyle name="Percent [1] 3" xfId="21420"/>
    <cellStyle name="Percent [2]" xfId="116"/>
    <cellStyle name="Percent [2] 10" xfId="21421"/>
    <cellStyle name="Percent [2] 10 10" xfId="21422"/>
    <cellStyle name="Percent [2] 10 11" xfId="21423"/>
    <cellStyle name="Percent [2] 10 12" xfId="21424"/>
    <cellStyle name="Percent [2] 10 13" xfId="21425"/>
    <cellStyle name="Percent [2] 10 14" xfId="21426"/>
    <cellStyle name="Percent [2] 10 15" xfId="21427"/>
    <cellStyle name="Percent [2] 10 16" xfId="21428"/>
    <cellStyle name="Percent [2] 10 17" xfId="21429"/>
    <cellStyle name="Percent [2] 10 18" xfId="21430"/>
    <cellStyle name="Percent [2] 10 19" xfId="21431"/>
    <cellStyle name="Percent [2] 10 2" xfId="21432"/>
    <cellStyle name="Percent [2] 10 20" xfId="21433"/>
    <cellStyle name="Percent [2] 10 21" xfId="21434"/>
    <cellStyle name="Percent [2] 10 22" xfId="21435"/>
    <cellStyle name="Percent [2] 10 23" xfId="21436"/>
    <cellStyle name="Percent [2] 10 3" xfId="21437"/>
    <cellStyle name="Percent [2] 10 4" xfId="21438"/>
    <cellStyle name="Percent [2] 10 5" xfId="21439"/>
    <cellStyle name="Percent [2] 10 6" xfId="21440"/>
    <cellStyle name="Percent [2] 10 7" xfId="21441"/>
    <cellStyle name="Percent [2] 10 8" xfId="21442"/>
    <cellStyle name="Percent [2] 10 9" xfId="21443"/>
    <cellStyle name="Percent [2] 11" xfId="21444"/>
    <cellStyle name="Percent [2] 11 10" xfId="21445"/>
    <cellStyle name="Percent [2] 11 11" xfId="21446"/>
    <cellStyle name="Percent [2] 11 12" xfId="21447"/>
    <cellStyle name="Percent [2] 11 13" xfId="21448"/>
    <cellStyle name="Percent [2] 11 14" xfId="21449"/>
    <cellStyle name="Percent [2] 11 15" xfId="21450"/>
    <cellStyle name="Percent [2] 11 16" xfId="21451"/>
    <cellStyle name="Percent [2] 11 17" xfId="21452"/>
    <cellStyle name="Percent [2] 11 18" xfId="21453"/>
    <cellStyle name="Percent [2] 11 19" xfId="21454"/>
    <cellStyle name="Percent [2] 11 2" xfId="21455"/>
    <cellStyle name="Percent [2] 11 20" xfId="21456"/>
    <cellStyle name="Percent [2] 11 21" xfId="21457"/>
    <cellStyle name="Percent [2] 11 22" xfId="21458"/>
    <cellStyle name="Percent [2] 11 23" xfId="21459"/>
    <cellStyle name="Percent [2] 11 3" xfId="21460"/>
    <cellStyle name="Percent [2] 11 4" xfId="21461"/>
    <cellStyle name="Percent [2] 11 5" xfId="21462"/>
    <cellStyle name="Percent [2] 11 6" xfId="21463"/>
    <cellStyle name="Percent [2] 11 7" xfId="21464"/>
    <cellStyle name="Percent [2] 11 8" xfId="21465"/>
    <cellStyle name="Percent [2] 11 9" xfId="21466"/>
    <cellStyle name="Percent [2] 12" xfId="21467"/>
    <cellStyle name="Percent [2] 12 2" xfId="21468"/>
    <cellStyle name="Percent [2] 12 3" xfId="21469"/>
    <cellStyle name="Percent [2] 12 4" xfId="21470"/>
    <cellStyle name="Percent [2] 13" xfId="21471"/>
    <cellStyle name="Percent [2] 14" xfId="21472"/>
    <cellStyle name="Percent [2] 15" xfId="21473"/>
    <cellStyle name="Percent [2] 16" xfId="21474"/>
    <cellStyle name="Percent [2] 2" xfId="21475"/>
    <cellStyle name="Percent [2] 2 10" xfId="21476"/>
    <cellStyle name="Percent [2] 2 11" xfId="21477"/>
    <cellStyle name="Percent [2] 2 12" xfId="21478"/>
    <cellStyle name="Percent [2] 2 13" xfId="21479"/>
    <cellStyle name="Percent [2] 2 14" xfId="21480"/>
    <cellStyle name="Percent [2] 2 15" xfId="21481"/>
    <cellStyle name="Percent [2] 2 16" xfId="21482"/>
    <cellStyle name="Percent [2] 2 17" xfId="21483"/>
    <cellStyle name="Percent [2] 2 18" xfId="21484"/>
    <cellStyle name="Percent [2] 2 19" xfId="21485"/>
    <cellStyle name="Percent [2] 2 2" xfId="21486"/>
    <cellStyle name="Percent [2] 2 2 10" xfId="21487"/>
    <cellStyle name="Percent [2] 2 2 11" xfId="21488"/>
    <cellStyle name="Percent [2] 2 2 12" xfId="21489"/>
    <cellStyle name="Percent [2] 2 2 13" xfId="21490"/>
    <cellStyle name="Percent [2] 2 2 14" xfId="21491"/>
    <cellStyle name="Percent [2] 2 2 15" xfId="21492"/>
    <cellStyle name="Percent [2] 2 2 16" xfId="21493"/>
    <cellStyle name="Percent [2] 2 2 17" xfId="21494"/>
    <cellStyle name="Percent [2] 2 2 18" xfId="21495"/>
    <cellStyle name="Percent [2] 2 2 19" xfId="21496"/>
    <cellStyle name="Percent [2] 2 2 2" xfId="21497"/>
    <cellStyle name="Percent [2] 2 2 20" xfId="21498"/>
    <cellStyle name="Percent [2] 2 2 21" xfId="21499"/>
    <cellStyle name="Percent [2] 2 2 22" xfId="21500"/>
    <cellStyle name="Percent [2] 2 2 23" xfId="21501"/>
    <cellStyle name="Percent [2] 2 2 24" xfId="21502"/>
    <cellStyle name="Percent [2] 2 2 3" xfId="21503"/>
    <cellStyle name="Percent [2] 2 2 4" xfId="21504"/>
    <cellStyle name="Percent [2] 2 2 5" xfId="21505"/>
    <cellStyle name="Percent [2] 2 2 6" xfId="21506"/>
    <cellStyle name="Percent [2] 2 2 7" xfId="21507"/>
    <cellStyle name="Percent [2] 2 2 8" xfId="21508"/>
    <cellStyle name="Percent [2] 2 2 9" xfId="21509"/>
    <cellStyle name="Percent [2] 2 20" xfId="21510"/>
    <cellStyle name="Percent [2] 2 21" xfId="21511"/>
    <cellStyle name="Percent [2] 2 22" xfId="21512"/>
    <cellStyle name="Percent [2] 2 23" xfId="21513"/>
    <cellStyle name="Percent [2] 2 24" xfId="21514"/>
    <cellStyle name="Percent [2] 2 25" xfId="21515"/>
    <cellStyle name="Percent [2] 2 26" xfId="21516"/>
    <cellStyle name="Percent [2] 2 27" xfId="21517"/>
    <cellStyle name="Percent [2] 2 3" xfId="21518"/>
    <cellStyle name="Percent [2] 2 3 10" xfId="21519"/>
    <cellStyle name="Percent [2] 2 3 11" xfId="21520"/>
    <cellStyle name="Percent [2] 2 3 12" xfId="21521"/>
    <cellStyle name="Percent [2] 2 3 13" xfId="21522"/>
    <cellStyle name="Percent [2] 2 3 14" xfId="21523"/>
    <cellStyle name="Percent [2] 2 3 15" xfId="21524"/>
    <cellStyle name="Percent [2] 2 3 16" xfId="21525"/>
    <cellStyle name="Percent [2] 2 3 17" xfId="21526"/>
    <cellStyle name="Percent [2] 2 3 18" xfId="21527"/>
    <cellStyle name="Percent [2] 2 3 19" xfId="21528"/>
    <cellStyle name="Percent [2] 2 3 2" xfId="21529"/>
    <cellStyle name="Percent [2] 2 3 20" xfId="21530"/>
    <cellStyle name="Percent [2] 2 3 21" xfId="21531"/>
    <cellStyle name="Percent [2] 2 3 22" xfId="21532"/>
    <cellStyle name="Percent [2] 2 3 23" xfId="21533"/>
    <cellStyle name="Percent [2] 2 3 3" xfId="21534"/>
    <cellStyle name="Percent [2] 2 3 4" xfId="21535"/>
    <cellStyle name="Percent [2] 2 3 5" xfId="21536"/>
    <cellStyle name="Percent [2] 2 3 6" xfId="21537"/>
    <cellStyle name="Percent [2] 2 3 7" xfId="21538"/>
    <cellStyle name="Percent [2] 2 3 8" xfId="21539"/>
    <cellStyle name="Percent [2] 2 3 9" xfId="21540"/>
    <cellStyle name="Percent [2] 2 4" xfId="21541"/>
    <cellStyle name="Percent [2] 2 4 10" xfId="21542"/>
    <cellStyle name="Percent [2] 2 4 11" xfId="21543"/>
    <cellStyle name="Percent [2] 2 4 12" xfId="21544"/>
    <cellStyle name="Percent [2] 2 4 13" xfId="21545"/>
    <cellStyle name="Percent [2] 2 4 14" xfId="21546"/>
    <cellStyle name="Percent [2] 2 4 15" xfId="21547"/>
    <cellStyle name="Percent [2] 2 4 16" xfId="21548"/>
    <cellStyle name="Percent [2] 2 4 17" xfId="21549"/>
    <cellStyle name="Percent [2] 2 4 18" xfId="21550"/>
    <cellStyle name="Percent [2] 2 4 19" xfId="21551"/>
    <cellStyle name="Percent [2] 2 4 2" xfId="21552"/>
    <cellStyle name="Percent [2] 2 4 20" xfId="21553"/>
    <cellStyle name="Percent [2] 2 4 21" xfId="21554"/>
    <cellStyle name="Percent [2] 2 4 22" xfId="21555"/>
    <cellStyle name="Percent [2] 2 4 23" xfId="21556"/>
    <cellStyle name="Percent [2] 2 4 3" xfId="21557"/>
    <cellStyle name="Percent [2] 2 4 4" xfId="21558"/>
    <cellStyle name="Percent [2] 2 4 5" xfId="21559"/>
    <cellStyle name="Percent [2] 2 4 6" xfId="21560"/>
    <cellStyle name="Percent [2] 2 4 7" xfId="21561"/>
    <cellStyle name="Percent [2] 2 4 8" xfId="21562"/>
    <cellStyle name="Percent [2] 2 4 9" xfId="21563"/>
    <cellStyle name="Percent [2] 2 5" xfId="21564"/>
    <cellStyle name="Percent [2] 2 5 10" xfId="21565"/>
    <cellStyle name="Percent [2] 2 5 11" xfId="21566"/>
    <cellStyle name="Percent [2] 2 5 12" xfId="21567"/>
    <cellStyle name="Percent [2] 2 5 13" xfId="21568"/>
    <cellStyle name="Percent [2] 2 5 14" xfId="21569"/>
    <cellStyle name="Percent [2] 2 5 15" xfId="21570"/>
    <cellStyle name="Percent [2] 2 5 16" xfId="21571"/>
    <cellStyle name="Percent [2] 2 5 17" xfId="21572"/>
    <cellStyle name="Percent [2] 2 5 18" xfId="21573"/>
    <cellStyle name="Percent [2] 2 5 19" xfId="21574"/>
    <cellStyle name="Percent [2] 2 5 2" xfId="21575"/>
    <cellStyle name="Percent [2] 2 5 20" xfId="21576"/>
    <cellStyle name="Percent [2] 2 5 21" xfId="21577"/>
    <cellStyle name="Percent [2] 2 5 22" xfId="21578"/>
    <cellStyle name="Percent [2] 2 5 23" xfId="21579"/>
    <cellStyle name="Percent [2] 2 5 3" xfId="21580"/>
    <cellStyle name="Percent [2] 2 5 4" xfId="21581"/>
    <cellStyle name="Percent [2] 2 5 5" xfId="21582"/>
    <cellStyle name="Percent [2] 2 5 6" xfId="21583"/>
    <cellStyle name="Percent [2] 2 5 7" xfId="21584"/>
    <cellStyle name="Percent [2] 2 5 8" xfId="21585"/>
    <cellStyle name="Percent [2] 2 5 9" xfId="21586"/>
    <cellStyle name="Percent [2] 2 6" xfId="21587"/>
    <cellStyle name="Percent [2] 2 7" xfId="21588"/>
    <cellStyle name="Percent [2] 2 8" xfId="21589"/>
    <cellStyle name="Percent [2] 2 9" xfId="21590"/>
    <cellStyle name="Percent [2] 3" xfId="21591"/>
    <cellStyle name="Percent [2] 3 10" xfId="21592"/>
    <cellStyle name="Percent [2] 3 11" xfId="21593"/>
    <cellStyle name="Percent [2] 3 12" xfId="21594"/>
    <cellStyle name="Percent [2] 3 13" xfId="21595"/>
    <cellStyle name="Percent [2] 3 14" xfId="21596"/>
    <cellStyle name="Percent [2] 3 15" xfId="21597"/>
    <cellStyle name="Percent [2] 3 16" xfId="21598"/>
    <cellStyle name="Percent [2] 3 17" xfId="21599"/>
    <cellStyle name="Percent [2] 3 18" xfId="21600"/>
    <cellStyle name="Percent [2] 3 19" xfId="21601"/>
    <cellStyle name="Percent [2] 3 2" xfId="21602"/>
    <cellStyle name="Percent [2] 3 20" xfId="21603"/>
    <cellStyle name="Percent [2] 3 21" xfId="21604"/>
    <cellStyle name="Percent [2] 3 22" xfId="21605"/>
    <cellStyle name="Percent [2] 3 23" xfId="21606"/>
    <cellStyle name="Percent [2] 3 24" xfId="21607"/>
    <cellStyle name="Percent [2] 3 3" xfId="21608"/>
    <cellStyle name="Percent [2] 3 4" xfId="21609"/>
    <cellStyle name="Percent [2] 3 5" xfId="21610"/>
    <cellStyle name="Percent [2] 3 6" xfId="21611"/>
    <cellStyle name="Percent [2] 3 7" xfId="21612"/>
    <cellStyle name="Percent [2] 3 8" xfId="21613"/>
    <cellStyle name="Percent [2] 3 9" xfId="21614"/>
    <cellStyle name="Percent [2] 4" xfId="21615"/>
    <cellStyle name="Percent [2] 4 10" xfId="21616"/>
    <cellStyle name="Percent [2] 4 11" xfId="21617"/>
    <cellStyle name="Percent [2] 4 12" xfId="21618"/>
    <cellStyle name="Percent [2] 4 13" xfId="21619"/>
    <cellStyle name="Percent [2] 4 14" xfId="21620"/>
    <cellStyle name="Percent [2] 4 15" xfId="21621"/>
    <cellStyle name="Percent [2] 4 16" xfId="21622"/>
    <cellStyle name="Percent [2] 4 17" xfId="21623"/>
    <cellStyle name="Percent [2] 4 18" xfId="21624"/>
    <cellStyle name="Percent [2] 4 19" xfId="21625"/>
    <cellStyle name="Percent [2] 4 2" xfId="21626"/>
    <cellStyle name="Percent [2] 4 20" xfId="21627"/>
    <cellStyle name="Percent [2] 4 21" xfId="21628"/>
    <cellStyle name="Percent [2] 4 22" xfId="21629"/>
    <cellStyle name="Percent [2] 4 23" xfId="21630"/>
    <cellStyle name="Percent [2] 4 3" xfId="21631"/>
    <cellStyle name="Percent [2] 4 4" xfId="21632"/>
    <cellStyle name="Percent [2] 4 5" xfId="21633"/>
    <cellStyle name="Percent [2] 4 6" xfId="21634"/>
    <cellStyle name="Percent [2] 4 7" xfId="21635"/>
    <cellStyle name="Percent [2] 4 8" xfId="21636"/>
    <cellStyle name="Percent [2] 4 9" xfId="21637"/>
    <cellStyle name="Percent [2] 5" xfId="21638"/>
    <cellStyle name="Percent [2] 5 10" xfId="21639"/>
    <cellStyle name="Percent [2] 5 11" xfId="21640"/>
    <cellStyle name="Percent [2] 5 12" xfId="21641"/>
    <cellStyle name="Percent [2] 5 13" xfId="21642"/>
    <cellStyle name="Percent [2] 5 14" xfId="21643"/>
    <cellStyle name="Percent [2] 5 15" xfId="21644"/>
    <cellStyle name="Percent [2] 5 16" xfId="21645"/>
    <cellStyle name="Percent [2] 5 17" xfId="21646"/>
    <cellStyle name="Percent [2] 5 18" xfId="21647"/>
    <cellStyle name="Percent [2] 5 19" xfId="21648"/>
    <cellStyle name="Percent [2] 5 2" xfId="21649"/>
    <cellStyle name="Percent [2] 5 20" xfId="21650"/>
    <cellStyle name="Percent [2] 5 21" xfId="21651"/>
    <cellStyle name="Percent [2] 5 22" xfId="21652"/>
    <cellStyle name="Percent [2] 5 23" xfId="21653"/>
    <cellStyle name="Percent [2] 5 3" xfId="21654"/>
    <cellStyle name="Percent [2] 5 4" xfId="21655"/>
    <cellStyle name="Percent [2] 5 5" xfId="21656"/>
    <cellStyle name="Percent [2] 5 6" xfId="21657"/>
    <cellStyle name="Percent [2] 5 7" xfId="21658"/>
    <cellStyle name="Percent [2] 5 8" xfId="21659"/>
    <cellStyle name="Percent [2] 5 9" xfId="21660"/>
    <cellStyle name="Percent [2] 6" xfId="21661"/>
    <cellStyle name="Percent [2] 6 10" xfId="21662"/>
    <cellStyle name="Percent [2] 6 11" xfId="21663"/>
    <cellStyle name="Percent [2] 6 12" xfId="21664"/>
    <cellStyle name="Percent [2] 6 13" xfId="21665"/>
    <cellStyle name="Percent [2] 6 14" xfId="21666"/>
    <cellStyle name="Percent [2] 6 15" xfId="21667"/>
    <cellStyle name="Percent [2] 6 16" xfId="21668"/>
    <cellStyle name="Percent [2] 6 17" xfId="21669"/>
    <cellStyle name="Percent [2] 6 18" xfId="21670"/>
    <cellStyle name="Percent [2] 6 19" xfId="21671"/>
    <cellStyle name="Percent [2] 6 2" xfId="21672"/>
    <cellStyle name="Percent [2] 6 20" xfId="21673"/>
    <cellStyle name="Percent [2] 6 21" xfId="21674"/>
    <cellStyle name="Percent [2] 6 22" xfId="21675"/>
    <cellStyle name="Percent [2] 6 23" xfId="21676"/>
    <cellStyle name="Percent [2] 6 3" xfId="21677"/>
    <cellStyle name="Percent [2] 6 4" xfId="21678"/>
    <cellStyle name="Percent [2] 6 5" xfId="21679"/>
    <cellStyle name="Percent [2] 6 6" xfId="21680"/>
    <cellStyle name="Percent [2] 6 7" xfId="21681"/>
    <cellStyle name="Percent [2] 6 8" xfId="21682"/>
    <cellStyle name="Percent [2] 6 9" xfId="21683"/>
    <cellStyle name="Percent [2] 7" xfId="21684"/>
    <cellStyle name="Percent [2] 7 10" xfId="21685"/>
    <cellStyle name="Percent [2] 7 11" xfId="21686"/>
    <cellStyle name="Percent [2] 7 12" xfId="21687"/>
    <cellStyle name="Percent [2] 7 13" xfId="21688"/>
    <cellStyle name="Percent [2] 7 14" xfId="21689"/>
    <cellStyle name="Percent [2] 7 15" xfId="21690"/>
    <cellStyle name="Percent [2] 7 16" xfId="21691"/>
    <cellStyle name="Percent [2] 7 17" xfId="21692"/>
    <cellStyle name="Percent [2] 7 18" xfId="21693"/>
    <cellStyle name="Percent [2] 7 19" xfId="21694"/>
    <cellStyle name="Percent [2] 7 2" xfId="21695"/>
    <cellStyle name="Percent [2] 7 20" xfId="21696"/>
    <cellStyle name="Percent [2] 7 21" xfId="21697"/>
    <cellStyle name="Percent [2] 7 22" xfId="21698"/>
    <cellStyle name="Percent [2] 7 23" xfId="21699"/>
    <cellStyle name="Percent [2] 7 3" xfId="21700"/>
    <cellStyle name="Percent [2] 7 4" xfId="21701"/>
    <cellStyle name="Percent [2] 7 5" xfId="21702"/>
    <cellStyle name="Percent [2] 7 6" xfId="21703"/>
    <cellStyle name="Percent [2] 7 7" xfId="21704"/>
    <cellStyle name="Percent [2] 7 8" xfId="21705"/>
    <cellStyle name="Percent [2] 7 9" xfId="21706"/>
    <cellStyle name="Percent [2] 8" xfId="21707"/>
    <cellStyle name="Percent [2] 8 10" xfId="21708"/>
    <cellStyle name="Percent [2] 8 11" xfId="21709"/>
    <cellStyle name="Percent [2] 8 12" xfId="21710"/>
    <cellStyle name="Percent [2] 8 13" xfId="21711"/>
    <cellStyle name="Percent [2] 8 14" xfId="21712"/>
    <cellStyle name="Percent [2] 8 15" xfId="21713"/>
    <cellStyle name="Percent [2] 8 16" xfId="21714"/>
    <cellStyle name="Percent [2] 8 17" xfId="21715"/>
    <cellStyle name="Percent [2] 8 18" xfId="21716"/>
    <cellStyle name="Percent [2] 8 19" xfId="21717"/>
    <cellStyle name="Percent [2] 8 2" xfId="21718"/>
    <cellStyle name="Percent [2] 8 20" xfId="21719"/>
    <cellStyle name="Percent [2] 8 21" xfId="21720"/>
    <cellStyle name="Percent [2] 8 22" xfId="21721"/>
    <cellStyle name="Percent [2] 8 23" xfId="21722"/>
    <cellStyle name="Percent [2] 8 3" xfId="21723"/>
    <cellStyle name="Percent [2] 8 4" xfId="21724"/>
    <cellStyle name="Percent [2] 8 5" xfId="21725"/>
    <cellStyle name="Percent [2] 8 6" xfId="21726"/>
    <cellStyle name="Percent [2] 8 7" xfId="21727"/>
    <cellStyle name="Percent [2] 8 8" xfId="21728"/>
    <cellStyle name="Percent [2] 8 9" xfId="21729"/>
    <cellStyle name="Percent [2] 9" xfId="21730"/>
    <cellStyle name="Percent [2] 9 10" xfId="21731"/>
    <cellStyle name="Percent [2] 9 11" xfId="21732"/>
    <cellStyle name="Percent [2] 9 12" xfId="21733"/>
    <cellStyle name="Percent [2] 9 13" xfId="21734"/>
    <cellStyle name="Percent [2] 9 14" xfId="21735"/>
    <cellStyle name="Percent [2] 9 15" xfId="21736"/>
    <cellStyle name="Percent [2] 9 16" xfId="21737"/>
    <cellStyle name="Percent [2] 9 17" xfId="21738"/>
    <cellStyle name="Percent [2] 9 18" xfId="21739"/>
    <cellStyle name="Percent [2] 9 19" xfId="21740"/>
    <cellStyle name="Percent [2] 9 2" xfId="21741"/>
    <cellStyle name="Percent [2] 9 20" xfId="21742"/>
    <cellStyle name="Percent [2] 9 21" xfId="21743"/>
    <cellStyle name="Percent [2] 9 22" xfId="21744"/>
    <cellStyle name="Percent [2] 9 23" xfId="21745"/>
    <cellStyle name="Percent [2] 9 3" xfId="21746"/>
    <cellStyle name="Percent [2] 9 4" xfId="21747"/>
    <cellStyle name="Percent [2] 9 5" xfId="21748"/>
    <cellStyle name="Percent [2] 9 6" xfId="21749"/>
    <cellStyle name="Percent [2] 9 7" xfId="21750"/>
    <cellStyle name="Percent [2] 9 8" xfId="21751"/>
    <cellStyle name="Percent [2] 9 9" xfId="21752"/>
    <cellStyle name="Percent 10" xfId="117"/>
    <cellStyle name="Percent 10 10" xfId="21753"/>
    <cellStyle name="Percent 10 10 2" xfId="21754"/>
    <cellStyle name="Percent 10 10 2 2" xfId="21755"/>
    <cellStyle name="Percent 10 10 3" xfId="21756"/>
    <cellStyle name="Percent 10 10 3 2" xfId="21757"/>
    <cellStyle name="Percent 10 10 4" xfId="21758"/>
    <cellStyle name="Percent 10 10 4 2" xfId="21759"/>
    <cellStyle name="Percent 10 10 5" xfId="21760"/>
    <cellStyle name="Percent 10 11" xfId="21761"/>
    <cellStyle name="Percent 10 11 2" xfId="21762"/>
    <cellStyle name="Percent 10 11 2 2" xfId="21763"/>
    <cellStyle name="Percent 10 11 3" xfId="21764"/>
    <cellStyle name="Percent 10 11 3 2" xfId="21765"/>
    <cellStyle name="Percent 10 11 4" xfId="21766"/>
    <cellStyle name="Percent 10 11 4 2" xfId="21767"/>
    <cellStyle name="Percent 10 11 5" xfId="21768"/>
    <cellStyle name="Percent 10 12" xfId="21769"/>
    <cellStyle name="Percent 10 12 2" xfId="21770"/>
    <cellStyle name="Percent 10 13" xfId="21771"/>
    <cellStyle name="Percent 10 13 2" xfId="21772"/>
    <cellStyle name="Percent 10 14" xfId="21773"/>
    <cellStyle name="Percent 10 14 2" xfId="21774"/>
    <cellStyle name="Percent 10 15" xfId="21775"/>
    <cellStyle name="Percent 10 15 2" xfId="21776"/>
    <cellStyle name="Percent 10 16" xfId="21777"/>
    <cellStyle name="Percent 10 16 2" xfId="21778"/>
    <cellStyle name="Percent 10 17" xfId="21779"/>
    <cellStyle name="Percent 10 17 2" xfId="21780"/>
    <cellStyle name="Percent 10 18" xfId="21781"/>
    <cellStyle name="Percent 10 18 2" xfId="21782"/>
    <cellStyle name="Percent 10 19" xfId="21783"/>
    <cellStyle name="Percent 10 2" xfId="21784"/>
    <cellStyle name="Percent 10 2 10" xfId="21785"/>
    <cellStyle name="Percent 10 2 10 2" xfId="21786"/>
    <cellStyle name="Percent 10 2 11" xfId="21787"/>
    <cellStyle name="Percent 10 2 11 2" xfId="21788"/>
    <cellStyle name="Percent 10 2 12" xfId="21789"/>
    <cellStyle name="Percent 10 2 12 2" xfId="21790"/>
    <cellStyle name="Percent 10 2 13" xfId="21791"/>
    <cellStyle name="Percent 10 2 13 2" xfId="21792"/>
    <cellStyle name="Percent 10 2 14" xfId="21793"/>
    <cellStyle name="Percent 10 2 14 2" xfId="21794"/>
    <cellStyle name="Percent 10 2 15" xfId="21795"/>
    <cellStyle name="Percent 10 2 16" xfId="21796"/>
    <cellStyle name="Percent 10 2 17" xfId="21797"/>
    <cellStyle name="Percent 10 2 2" xfId="21798"/>
    <cellStyle name="Percent 10 2 2 10" xfId="21799"/>
    <cellStyle name="Percent 10 2 2 10 2" xfId="21800"/>
    <cellStyle name="Percent 10 2 2 11" xfId="21801"/>
    <cellStyle name="Percent 10 2 2 2" xfId="21802"/>
    <cellStyle name="Percent 10 2 2 2 10" xfId="21803"/>
    <cellStyle name="Percent 10 2 2 2 2" xfId="21804"/>
    <cellStyle name="Percent 10 2 2 2 2 2" xfId="21805"/>
    <cellStyle name="Percent 10 2 2 2 2 2 2" xfId="21806"/>
    <cellStyle name="Percent 10 2 2 2 2 2 2 2" xfId="21807"/>
    <cellStyle name="Percent 10 2 2 2 2 2 3" xfId="21808"/>
    <cellStyle name="Percent 10 2 2 2 2 2 3 2" xfId="21809"/>
    <cellStyle name="Percent 10 2 2 2 2 2 4" xfId="21810"/>
    <cellStyle name="Percent 10 2 2 2 2 2 4 2" xfId="21811"/>
    <cellStyle name="Percent 10 2 2 2 2 2 5" xfId="21812"/>
    <cellStyle name="Percent 10 2 2 2 2 3" xfId="21813"/>
    <cellStyle name="Percent 10 2 2 2 2 3 2" xfId="21814"/>
    <cellStyle name="Percent 10 2 2 2 2 3 2 2" xfId="21815"/>
    <cellStyle name="Percent 10 2 2 2 2 3 3" xfId="21816"/>
    <cellStyle name="Percent 10 2 2 2 2 3 3 2" xfId="21817"/>
    <cellStyle name="Percent 10 2 2 2 2 3 4" xfId="21818"/>
    <cellStyle name="Percent 10 2 2 2 2 3 4 2" xfId="21819"/>
    <cellStyle name="Percent 10 2 2 2 2 3 5" xfId="21820"/>
    <cellStyle name="Percent 10 2 2 2 2 4" xfId="21821"/>
    <cellStyle name="Percent 10 2 2 2 2 4 2" xfId="21822"/>
    <cellStyle name="Percent 10 2 2 2 2 5" xfId="21823"/>
    <cellStyle name="Percent 10 2 2 2 2 5 2" xfId="21824"/>
    <cellStyle name="Percent 10 2 2 2 2 6" xfId="21825"/>
    <cellStyle name="Percent 10 2 2 2 2 6 2" xfId="21826"/>
    <cellStyle name="Percent 10 2 2 2 2 7" xfId="21827"/>
    <cellStyle name="Percent 10 2 2 2 2 7 2" xfId="21828"/>
    <cellStyle name="Percent 10 2 2 2 2 8" xfId="21829"/>
    <cellStyle name="Percent 10 2 2 2 2 8 2" xfId="21830"/>
    <cellStyle name="Percent 10 2 2 2 2 9" xfId="21831"/>
    <cellStyle name="Percent 10 2 2 2 3" xfId="21832"/>
    <cellStyle name="Percent 10 2 2 2 3 2" xfId="21833"/>
    <cellStyle name="Percent 10 2 2 2 3 2 2" xfId="21834"/>
    <cellStyle name="Percent 10 2 2 2 3 3" xfId="21835"/>
    <cellStyle name="Percent 10 2 2 2 3 3 2" xfId="21836"/>
    <cellStyle name="Percent 10 2 2 2 3 4" xfId="21837"/>
    <cellStyle name="Percent 10 2 2 2 3 4 2" xfId="21838"/>
    <cellStyle name="Percent 10 2 2 2 3 5" xfId="21839"/>
    <cellStyle name="Percent 10 2 2 2 4" xfId="21840"/>
    <cellStyle name="Percent 10 2 2 2 4 2" xfId="21841"/>
    <cellStyle name="Percent 10 2 2 2 4 2 2" xfId="21842"/>
    <cellStyle name="Percent 10 2 2 2 4 3" xfId="21843"/>
    <cellStyle name="Percent 10 2 2 2 4 3 2" xfId="21844"/>
    <cellStyle name="Percent 10 2 2 2 4 4" xfId="21845"/>
    <cellStyle name="Percent 10 2 2 2 4 4 2" xfId="21846"/>
    <cellStyle name="Percent 10 2 2 2 4 5" xfId="21847"/>
    <cellStyle name="Percent 10 2 2 2 5" xfId="21848"/>
    <cellStyle name="Percent 10 2 2 2 5 2" xfId="21849"/>
    <cellStyle name="Percent 10 2 2 2 6" xfId="21850"/>
    <cellStyle name="Percent 10 2 2 2 6 2" xfId="21851"/>
    <cellStyle name="Percent 10 2 2 2 7" xfId="21852"/>
    <cellStyle name="Percent 10 2 2 2 7 2" xfId="21853"/>
    <cellStyle name="Percent 10 2 2 2 8" xfId="21854"/>
    <cellStyle name="Percent 10 2 2 2 8 2" xfId="21855"/>
    <cellStyle name="Percent 10 2 2 2 9" xfId="21856"/>
    <cellStyle name="Percent 10 2 2 2 9 2" xfId="21857"/>
    <cellStyle name="Percent 10 2 2 3" xfId="21858"/>
    <cellStyle name="Percent 10 2 2 3 2" xfId="21859"/>
    <cellStyle name="Percent 10 2 2 3 2 2" xfId="21860"/>
    <cellStyle name="Percent 10 2 2 3 2 2 2" xfId="21861"/>
    <cellStyle name="Percent 10 2 2 3 2 3" xfId="21862"/>
    <cellStyle name="Percent 10 2 2 3 2 3 2" xfId="21863"/>
    <cellStyle name="Percent 10 2 2 3 2 4" xfId="21864"/>
    <cellStyle name="Percent 10 2 2 3 2 4 2" xfId="21865"/>
    <cellStyle name="Percent 10 2 2 3 2 5" xfId="21866"/>
    <cellStyle name="Percent 10 2 2 3 3" xfId="21867"/>
    <cellStyle name="Percent 10 2 2 3 3 2" xfId="21868"/>
    <cellStyle name="Percent 10 2 2 3 3 2 2" xfId="21869"/>
    <cellStyle name="Percent 10 2 2 3 3 3" xfId="21870"/>
    <cellStyle name="Percent 10 2 2 3 3 3 2" xfId="21871"/>
    <cellStyle name="Percent 10 2 2 3 3 4" xfId="21872"/>
    <cellStyle name="Percent 10 2 2 3 3 4 2" xfId="21873"/>
    <cellStyle name="Percent 10 2 2 3 3 5" xfId="21874"/>
    <cellStyle name="Percent 10 2 2 3 4" xfId="21875"/>
    <cellStyle name="Percent 10 2 2 3 4 2" xfId="21876"/>
    <cellStyle name="Percent 10 2 2 3 5" xfId="21877"/>
    <cellStyle name="Percent 10 2 2 3 5 2" xfId="21878"/>
    <cellStyle name="Percent 10 2 2 3 6" xfId="21879"/>
    <cellStyle name="Percent 10 2 2 3 6 2" xfId="21880"/>
    <cellStyle name="Percent 10 2 2 3 7" xfId="21881"/>
    <cellStyle name="Percent 10 2 2 3 7 2" xfId="21882"/>
    <cellStyle name="Percent 10 2 2 3 8" xfId="21883"/>
    <cellStyle name="Percent 10 2 2 3 8 2" xfId="21884"/>
    <cellStyle name="Percent 10 2 2 3 9" xfId="21885"/>
    <cellStyle name="Percent 10 2 2 4" xfId="21886"/>
    <cellStyle name="Percent 10 2 2 4 2" xfId="21887"/>
    <cellStyle name="Percent 10 2 2 4 2 2" xfId="21888"/>
    <cellStyle name="Percent 10 2 2 4 3" xfId="21889"/>
    <cellStyle name="Percent 10 2 2 4 3 2" xfId="21890"/>
    <cellStyle name="Percent 10 2 2 4 4" xfId="21891"/>
    <cellStyle name="Percent 10 2 2 4 4 2" xfId="21892"/>
    <cellStyle name="Percent 10 2 2 4 5" xfId="21893"/>
    <cellStyle name="Percent 10 2 2 5" xfId="21894"/>
    <cellStyle name="Percent 10 2 2 5 2" xfId="21895"/>
    <cellStyle name="Percent 10 2 2 5 2 2" xfId="21896"/>
    <cellStyle name="Percent 10 2 2 5 3" xfId="21897"/>
    <cellStyle name="Percent 10 2 2 5 3 2" xfId="21898"/>
    <cellStyle name="Percent 10 2 2 5 4" xfId="21899"/>
    <cellStyle name="Percent 10 2 2 5 4 2" xfId="21900"/>
    <cellStyle name="Percent 10 2 2 5 5" xfId="21901"/>
    <cellStyle name="Percent 10 2 2 6" xfId="21902"/>
    <cellStyle name="Percent 10 2 2 6 2" xfId="21903"/>
    <cellStyle name="Percent 10 2 2 7" xfId="21904"/>
    <cellStyle name="Percent 10 2 2 7 2" xfId="21905"/>
    <cellStyle name="Percent 10 2 2 8" xfId="21906"/>
    <cellStyle name="Percent 10 2 2 8 2" xfId="21907"/>
    <cellStyle name="Percent 10 2 2 9" xfId="21908"/>
    <cellStyle name="Percent 10 2 2 9 2" xfId="21909"/>
    <cellStyle name="Percent 10 2 25" xfId="32916"/>
    <cellStyle name="Percent 10 2 3" xfId="21910"/>
    <cellStyle name="Percent 10 2 3 10" xfId="21911"/>
    <cellStyle name="Percent 10 2 3 10 2" xfId="21912"/>
    <cellStyle name="Percent 10 2 3 11" xfId="21913"/>
    <cellStyle name="Percent 10 2 3 2" xfId="21914"/>
    <cellStyle name="Percent 10 2 3 2 10" xfId="21915"/>
    <cellStyle name="Percent 10 2 3 2 2" xfId="21916"/>
    <cellStyle name="Percent 10 2 3 2 2 2" xfId="21917"/>
    <cellStyle name="Percent 10 2 3 2 2 2 2" xfId="21918"/>
    <cellStyle name="Percent 10 2 3 2 2 2 2 2" xfId="21919"/>
    <cellStyle name="Percent 10 2 3 2 2 2 3" xfId="21920"/>
    <cellStyle name="Percent 10 2 3 2 2 2 3 2" xfId="21921"/>
    <cellStyle name="Percent 10 2 3 2 2 2 4" xfId="21922"/>
    <cellStyle name="Percent 10 2 3 2 2 2 4 2" xfId="21923"/>
    <cellStyle name="Percent 10 2 3 2 2 2 5" xfId="21924"/>
    <cellStyle name="Percent 10 2 3 2 2 3" xfId="21925"/>
    <cellStyle name="Percent 10 2 3 2 2 3 2" xfId="21926"/>
    <cellStyle name="Percent 10 2 3 2 2 3 2 2" xfId="21927"/>
    <cellStyle name="Percent 10 2 3 2 2 3 3" xfId="21928"/>
    <cellStyle name="Percent 10 2 3 2 2 3 3 2" xfId="21929"/>
    <cellStyle name="Percent 10 2 3 2 2 3 4" xfId="21930"/>
    <cellStyle name="Percent 10 2 3 2 2 3 4 2" xfId="21931"/>
    <cellStyle name="Percent 10 2 3 2 2 3 5" xfId="21932"/>
    <cellStyle name="Percent 10 2 3 2 2 4" xfId="21933"/>
    <cellStyle name="Percent 10 2 3 2 2 4 2" xfId="21934"/>
    <cellStyle name="Percent 10 2 3 2 2 5" xfId="21935"/>
    <cellStyle name="Percent 10 2 3 2 2 5 2" xfId="21936"/>
    <cellStyle name="Percent 10 2 3 2 2 6" xfId="21937"/>
    <cellStyle name="Percent 10 2 3 2 2 6 2" xfId="21938"/>
    <cellStyle name="Percent 10 2 3 2 2 7" xfId="21939"/>
    <cellStyle name="Percent 10 2 3 2 2 7 2" xfId="21940"/>
    <cellStyle name="Percent 10 2 3 2 2 8" xfId="21941"/>
    <cellStyle name="Percent 10 2 3 2 2 8 2" xfId="21942"/>
    <cellStyle name="Percent 10 2 3 2 2 9" xfId="21943"/>
    <cellStyle name="Percent 10 2 3 2 3" xfId="21944"/>
    <cellStyle name="Percent 10 2 3 2 3 2" xfId="21945"/>
    <cellStyle name="Percent 10 2 3 2 3 2 2" xfId="21946"/>
    <cellStyle name="Percent 10 2 3 2 3 3" xfId="21947"/>
    <cellStyle name="Percent 10 2 3 2 3 3 2" xfId="21948"/>
    <cellStyle name="Percent 10 2 3 2 3 4" xfId="21949"/>
    <cellStyle name="Percent 10 2 3 2 3 4 2" xfId="21950"/>
    <cellStyle name="Percent 10 2 3 2 3 5" xfId="21951"/>
    <cellStyle name="Percent 10 2 3 2 4" xfId="21952"/>
    <cellStyle name="Percent 10 2 3 2 4 2" xfId="21953"/>
    <cellStyle name="Percent 10 2 3 2 4 2 2" xfId="21954"/>
    <cellStyle name="Percent 10 2 3 2 4 3" xfId="21955"/>
    <cellStyle name="Percent 10 2 3 2 4 3 2" xfId="21956"/>
    <cellStyle name="Percent 10 2 3 2 4 4" xfId="21957"/>
    <cellStyle name="Percent 10 2 3 2 4 4 2" xfId="21958"/>
    <cellStyle name="Percent 10 2 3 2 4 5" xfId="21959"/>
    <cellStyle name="Percent 10 2 3 2 5" xfId="21960"/>
    <cellStyle name="Percent 10 2 3 2 5 2" xfId="21961"/>
    <cellStyle name="Percent 10 2 3 2 6" xfId="21962"/>
    <cellStyle name="Percent 10 2 3 2 6 2" xfId="21963"/>
    <cellStyle name="Percent 10 2 3 2 7" xfId="21964"/>
    <cellStyle name="Percent 10 2 3 2 7 2" xfId="21965"/>
    <cellStyle name="Percent 10 2 3 2 8" xfId="21966"/>
    <cellStyle name="Percent 10 2 3 2 8 2" xfId="21967"/>
    <cellStyle name="Percent 10 2 3 2 9" xfId="21968"/>
    <cellStyle name="Percent 10 2 3 2 9 2" xfId="21969"/>
    <cellStyle name="Percent 10 2 3 3" xfId="21970"/>
    <cellStyle name="Percent 10 2 3 3 2" xfId="21971"/>
    <cellStyle name="Percent 10 2 3 3 2 2" xfId="21972"/>
    <cellStyle name="Percent 10 2 3 3 2 2 2" xfId="21973"/>
    <cellStyle name="Percent 10 2 3 3 2 3" xfId="21974"/>
    <cellStyle name="Percent 10 2 3 3 2 3 2" xfId="21975"/>
    <cellStyle name="Percent 10 2 3 3 2 4" xfId="21976"/>
    <cellStyle name="Percent 10 2 3 3 2 4 2" xfId="21977"/>
    <cellStyle name="Percent 10 2 3 3 2 5" xfId="21978"/>
    <cellStyle name="Percent 10 2 3 3 3" xfId="21979"/>
    <cellStyle name="Percent 10 2 3 3 3 2" xfId="21980"/>
    <cellStyle name="Percent 10 2 3 3 3 2 2" xfId="21981"/>
    <cellStyle name="Percent 10 2 3 3 3 3" xfId="21982"/>
    <cellStyle name="Percent 10 2 3 3 3 3 2" xfId="21983"/>
    <cellStyle name="Percent 10 2 3 3 3 4" xfId="21984"/>
    <cellStyle name="Percent 10 2 3 3 3 4 2" xfId="21985"/>
    <cellStyle name="Percent 10 2 3 3 3 5" xfId="21986"/>
    <cellStyle name="Percent 10 2 3 3 4" xfId="21987"/>
    <cellStyle name="Percent 10 2 3 3 4 2" xfId="21988"/>
    <cellStyle name="Percent 10 2 3 3 5" xfId="21989"/>
    <cellStyle name="Percent 10 2 3 3 5 2" xfId="21990"/>
    <cellStyle name="Percent 10 2 3 3 6" xfId="21991"/>
    <cellStyle name="Percent 10 2 3 3 6 2" xfId="21992"/>
    <cellStyle name="Percent 10 2 3 3 7" xfId="21993"/>
    <cellStyle name="Percent 10 2 3 3 7 2" xfId="21994"/>
    <cellStyle name="Percent 10 2 3 3 8" xfId="21995"/>
    <cellStyle name="Percent 10 2 3 3 8 2" xfId="21996"/>
    <cellStyle name="Percent 10 2 3 3 9" xfId="21997"/>
    <cellStyle name="Percent 10 2 3 4" xfId="21998"/>
    <cellStyle name="Percent 10 2 3 4 2" xfId="21999"/>
    <cellStyle name="Percent 10 2 3 4 2 2" xfId="22000"/>
    <cellStyle name="Percent 10 2 3 4 3" xfId="22001"/>
    <cellStyle name="Percent 10 2 3 4 3 2" xfId="22002"/>
    <cellStyle name="Percent 10 2 3 4 4" xfId="22003"/>
    <cellStyle name="Percent 10 2 3 4 4 2" xfId="22004"/>
    <cellStyle name="Percent 10 2 3 4 5" xfId="22005"/>
    <cellStyle name="Percent 10 2 3 5" xfId="22006"/>
    <cellStyle name="Percent 10 2 3 5 2" xfId="22007"/>
    <cellStyle name="Percent 10 2 3 5 2 2" xfId="22008"/>
    <cellStyle name="Percent 10 2 3 5 3" xfId="22009"/>
    <cellStyle name="Percent 10 2 3 5 3 2" xfId="22010"/>
    <cellStyle name="Percent 10 2 3 5 4" xfId="22011"/>
    <cellStyle name="Percent 10 2 3 5 4 2" xfId="22012"/>
    <cellStyle name="Percent 10 2 3 5 5" xfId="22013"/>
    <cellStyle name="Percent 10 2 3 6" xfId="22014"/>
    <cellStyle name="Percent 10 2 3 6 2" xfId="22015"/>
    <cellStyle name="Percent 10 2 3 7" xfId="22016"/>
    <cellStyle name="Percent 10 2 3 7 2" xfId="22017"/>
    <cellStyle name="Percent 10 2 3 8" xfId="22018"/>
    <cellStyle name="Percent 10 2 3 8 2" xfId="22019"/>
    <cellStyle name="Percent 10 2 3 9" xfId="22020"/>
    <cellStyle name="Percent 10 2 3 9 2" xfId="22021"/>
    <cellStyle name="Percent 10 2 4" xfId="22022"/>
    <cellStyle name="Percent 10 2 4 10" xfId="22023"/>
    <cellStyle name="Percent 10 2 4 10 2" xfId="22024"/>
    <cellStyle name="Percent 10 2 4 11" xfId="22025"/>
    <cellStyle name="Percent 10 2 4 2" xfId="22026"/>
    <cellStyle name="Percent 10 2 4 2 10" xfId="22027"/>
    <cellStyle name="Percent 10 2 4 2 2" xfId="22028"/>
    <cellStyle name="Percent 10 2 4 2 2 2" xfId="22029"/>
    <cellStyle name="Percent 10 2 4 2 2 2 2" xfId="22030"/>
    <cellStyle name="Percent 10 2 4 2 2 2 2 2" xfId="22031"/>
    <cellStyle name="Percent 10 2 4 2 2 2 3" xfId="22032"/>
    <cellStyle name="Percent 10 2 4 2 2 2 3 2" xfId="22033"/>
    <cellStyle name="Percent 10 2 4 2 2 2 4" xfId="22034"/>
    <cellStyle name="Percent 10 2 4 2 2 2 4 2" xfId="22035"/>
    <cellStyle name="Percent 10 2 4 2 2 2 5" xfId="22036"/>
    <cellStyle name="Percent 10 2 4 2 2 3" xfId="22037"/>
    <cellStyle name="Percent 10 2 4 2 2 3 2" xfId="22038"/>
    <cellStyle name="Percent 10 2 4 2 2 3 2 2" xfId="22039"/>
    <cellStyle name="Percent 10 2 4 2 2 3 3" xfId="22040"/>
    <cellStyle name="Percent 10 2 4 2 2 3 3 2" xfId="22041"/>
    <cellStyle name="Percent 10 2 4 2 2 3 4" xfId="22042"/>
    <cellStyle name="Percent 10 2 4 2 2 3 4 2" xfId="22043"/>
    <cellStyle name="Percent 10 2 4 2 2 3 5" xfId="22044"/>
    <cellStyle name="Percent 10 2 4 2 2 4" xfId="22045"/>
    <cellStyle name="Percent 10 2 4 2 2 4 2" xfId="22046"/>
    <cellStyle name="Percent 10 2 4 2 2 5" xfId="22047"/>
    <cellStyle name="Percent 10 2 4 2 2 5 2" xfId="22048"/>
    <cellStyle name="Percent 10 2 4 2 2 6" xfId="22049"/>
    <cellStyle name="Percent 10 2 4 2 2 6 2" xfId="22050"/>
    <cellStyle name="Percent 10 2 4 2 2 7" xfId="22051"/>
    <cellStyle name="Percent 10 2 4 2 2 7 2" xfId="22052"/>
    <cellStyle name="Percent 10 2 4 2 2 8" xfId="22053"/>
    <cellStyle name="Percent 10 2 4 2 2 8 2" xfId="22054"/>
    <cellStyle name="Percent 10 2 4 2 2 9" xfId="22055"/>
    <cellStyle name="Percent 10 2 4 2 3" xfId="22056"/>
    <cellStyle name="Percent 10 2 4 2 3 2" xfId="22057"/>
    <cellStyle name="Percent 10 2 4 2 3 2 2" xfId="22058"/>
    <cellStyle name="Percent 10 2 4 2 3 3" xfId="22059"/>
    <cellStyle name="Percent 10 2 4 2 3 3 2" xfId="22060"/>
    <cellStyle name="Percent 10 2 4 2 3 4" xfId="22061"/>
    <cellStyle name="Percent 10 2 4 2 3 4 2" xfId="22062"/>
    <cellStyle name="Percent 10 2 4 2 3 5" xfId="22063"/>
    <cellStyle name="Percent 10 2 4 2 4" xfId="22064"/>
    <cellStyle name="Percent 10 2 4 2 4 2" xfId="22065"/>
    <cellStyle name="Percent 10 2 4 2 4 2 2" xfId="22066"/>
    <cellStyle name="Percent 10 2 4 2 4 3" xfId="22067"/>
    <cellStyle name="Percent 10 2 4 2 4 3 2" xfId="22068"/>
    <cellStyle name="Percent 10 2 4 2 4 4" xfId="22069"/>
    <cellStyle name="Percent 10 2 4 2 4 4 2" xfId="22070"/>
    <cellStyle name="Percent 10 2 4 2 4 5" xfId="22071"/>
    <cellStyle name="Percent 10 2 4 2 5" xfId="22072"/>
    <cellStyle name="Percent 10 2 4 2 5 2" xfId="22073"/>
    <cellStyle name="Percent 10 2 4 2 6" xfId="22074"/>
    <cellStyle name="Percent 10 2 4 2 6 2" xfId="22075"/>
    <cellStyle name="Percent 10 2 4 2 7" xfId="22076"/>
    <cellStyle name="Percent 10 2 4 2 7 2" xfId="22077"/>
    <cellStyle name="Percent 10 2 4 2 8" xfId="22078"/>
    <cellStyle name="Percent 10 2 4 2 8 2" xfId="22079"/>
    <cellStyle name="Percent 10 2 4 2 9" xfId="22080"/>
    <cellStyle name="Percent 10 2 4 2 9 2" xfId="22081"/>
    <cellStyle name="Percent 10 2 4 3" xfId="22082"/>
    <cellStyle name="Percent 10 2 4 3 2" xfId="22083"/>
    <cellStyle name="Percent 10 2 4 3 2 2" xfId="22084"/>
    <cellStyle name="Percent 10 2 4 3 2 2 2" xfId="22085"/>
    <cellStyle name="Percent 10 2 4 3 2 3" xfId="22086"/>
    <cellStyle name="Percent 10 2 4 3 2 3 2" xfId="22087"/>
    <cellStyle name="Percent 10 2 4 3 2 4" xfId="22088"/>
    <cellStyle name="Percent 10 2 4 3 2 4 2" xfId="22089"/>
    <cellStyle name="Percent 10 2 4 3 2 5" xfId="22090"/>
    <cellStyle name="Percent 10 2 4 3 3" xfId="22091"/>
    <cellStyle name="Percent 10 2 4 3 3 2" xfId="22092"/>
    <cellStyle name="Percent 10 2 4 3 3 2 2" xfId="22093"/>
    <cellStyle name="Percent 10 2 4 3 3 3" xfId="22094"/>
    <cellStyle name="Percent 10 2 4 3 3 3 2" xfId="22095"/>
    <cellStyle name="Percent 10 2 4 3 3 4" xfId="22096"/>
    <cellStyle name="Percent 10 2 4 3 3 4 2" xfId="22097"/>
    <cellStyle name="Percent 10 2 4 3 3 5" xfId="22098"/>
    <cellStyle name="Percent 10 2 4 3 4" xfId="22099"/>
    <cellStyle name="Percent 10 2 4 3 4 2" xfId="22100"/>
    <cellStyle name="Percent 10 2 4 3 5" xfId="22101"/>
    <cellStyle name="Percent 10 2 4 3 5 2" xfId="22102"/>
    <cellStyle name="Percent 10 2 4 3 6" xfId="22103"/>
    <cellStyle name="Percent 10 2 4 3 6 2" xfId="22104"/>
    <cellStyle name="Percent 10 2 4 3 7" xfId="22105"/>
    <cellStyle name="Percent 10 2 4 3 7 2" xfId="22106"/>
    <cellStyle name="Percent 10 2 4 3 8" xfId="22107"/>
    <cellStyle name="Percent 10 2 4 3 8 2" xfId="22108"/>
    <cellStyle name="Percent 10 2 4 3 9" xfId="22109"/>
    <cellStyle name="Percent 10 2 4 4" xfId="22110"/>
    <cellStyle name="Percent 10 2 4 4 2" xfId="22111"/>
    <cellStyle name="Percent 10 2 4 4 2 2" xfId="22112"/>
    <cellStyle name="Percent 10 2 4 4 3" xfId="22113"/>
    <cellStyle name="Percent 10 2 4 4 3 2" xfId="22114"/>
    <cellStyle name="Percent 10 2 4 4 4" xfId="22115"/>
    <cellStyle name="Percent 10 2 4 4 4 2" xfId="22116"/>
    <cellStyle name="Percent 10 2 4 4 5" xfId="22117"/>
    <cellStyle name="Percent 10 2 4 5" xfId="22118"/>
    <cellStyle name="Percent 10 2 4 5 2" xfId="22119"/>
    <cellStyle name="Percent 10 2 4 5 2 2" xfId="22120"/>
    <cellStyle name="Percent 10 2 4 5 3" xfId="22121"/>
    <cellStyle name="Percent 10 2 4 5 3 2" xfId="22122"/>
    <cellStyle name="Percent 10 2 4 5 4" xfId="22123"/>
    <cellStyle name="Percent 10 2 4 5 4 2" xfId="22124"/>
    <cellStyle name="Percent 10 2 4 5 5" xfId="22125"/>
    <cellStyle name="Percent 10 2 4 6" xfId="22126"/>
    <cellStyle name="Percent 10 2 4 6 2" xfId="22127"/>
    <cellStyle name="Percent 10 2 4 7" xfId="22128"/>
    <cellStyle name="Percent 10 2 4 7 2" xfId="22129"/>
    <cellStyle name="Percent 10 2 4 8" xfId="22130"/>
    <cellStyle name="Percent 10 2 4 8 2" xfId="22131"/>
    <cellStyle name="Percent 10 2 4 9" xfId="22132"/>
    <cellStyle name="Percent 10 2 4 9 2" xfId="22133"/>
    <cellStyle name="Percent 10 2 5" xfId="22134"/>
    <cellStyle name="Percent 10 2 5 10" xfId="22135"/>
    <cellStyle name="Percent 10 2 5 10 2" xfId="22136"/>
    <cellStyle name="Percent 10 2 5 11" xfId="22137"/>
    <cellStyle name="Percent 10 2 5 2" xfId="22138"/>
    <cellStyle name="Percent 10 2 5 2 10" xfId="22139"/>
    <cellStyle name="Percent 10 2 5 2 2" xfId="22140"/>
    <cellStyle name="Percent 10 2 5 2 2 2" xfId="22141"/>
    <cellStyle name="Percent 10 2 5 2 2 2 2" xfId="22142"/>
    <cellStyle name="Percent 10 2 5 2 2 2 2 2" xfId="22143"/>
    <cellStyle name="Percent 10 2 5 2 2 2 3" xfId="22144"/>
    <cellStyle name="Percent 10 2 5 2 2 2 3 2" xfId="22145"/>
    <cellStyle name="Percent 10 2 5 2 2 2 4" xfId="22146"/>
    <cellStyle name="Percent 10 2 5 2 2 2 4 2" xfId="22147"/>
    <cellStyle name="Percent 10 2 5 2 2 2 5" xfId="22148"/>
    <cellStyle name="Percent 10 2 5 2 2 3" xfId="22149"/>
    <cellStyle name="Percent 10 2 5 2 2 3 2" xfId="22150"/>
    <cellStyle name="Percent 10 2 5 2 2 3 2 2" xfId="22151"/>
    <cellStyle name="Percent 10 2 5 2 2 3 3" xfId="22152"/>
    <cellStyle name="Percent 10 2 5 2 2 3 3 2" xfId="22153"/>
    <cellStyle name="Percent 10 2 5 2 2 3 4" xfId="22154"/>
    <cellStyle name="Percent 10 2 5 2 2 3 4 2" xfId="22155"/>
    <cellStyle name="Percent 10 2 5 2 2 3 5" xfId="22156"/>
    <cellStyle name="Percent 10 2 5 2 2 4" xfId="22157"/>
    <cellStyle name="Percent 10 2 5 2 2 4 2" xfId="22158"/>
    <cellStyle name="Percent 10 2 5 2 2 5" xfId="22159"/>
    <cellStyle name="Percent 10 2 5 2 2 5 2" xfId="22160"/>
    <cellStyle name="Percent 10 2 5 2 2 6" xfId="22161"/>
    <cellStyle name="Percent 10 2 5 2 2 6 2" xfId="22162"/>
    <cellStyle name="Percent 10 2 5 2 2 7" xfId="22163"/>
    <cellStyle name="Percent 10 2 5 2 2 7 2" xfId="22164"/>
    <cellStyle name="Percent 10 2 5 2 2 8" xfId="22165"/>
    <cellStyle name="Percent 10 2 5 2 2 8 2" xfId="22166"/>
    <cellStyle name="Percent 10 2 5 2 2 9" xfId="22167"/>
    <cellStyle name="Percent 10 2 5 2 3" xfId="22168"/>
    <cellStyle name="Percent 10 2 5 2 3 2" xfId="22169"/>
    <cellStyle name="Percent 10 2 5 2 3 2 2" xfId="22170"/>
    <cellStyle name="Percent 10 2 5 2 3 3" xfId="22171"/>
    <cellStyle name="Percent 10 2 5 2 3 3 2" xfId="22172"/>
    <cellStyle name="Percent 10 2 5 2 3 4" xfId="22173"/>
    <cellStyle name="Percent 10 2 5 2 3 4 2" xfId="22174"/>
    <cellStyle name="Percent 10 2 5 2 3 5" xfId="22175"/>
    <cellStyle name="Percent 10 2 5 2 4" xfId="22176"/>
    <cellStyle name="Percent 10 2 5 2 4 2" xfId="22177"/>
    <cellStyle name="Percent 10 2 5 2 4 2 2" xfId="22178"/>
    <cellStyle name="Percent 10 2 5 2 4 3" xfId="22179"/>
    <cellStyle name="Percent 10 2 5 2 4 3 2" xfId="22180"/>
    <cellStyle name="Percent 10 2 5 2 4 4" xfId="22181"/>
    <cellStyle name="Percent 10 2 5 2 4 4 2" xfId="22182"/>
    <cellStyle name="Percent 10 2 5 2 4 5" xfId="22183"/>
    <cellStyle name="Percent 10 2 5 2 5" xfId="22184"/>
    <cellStyle name="Percent 10 2 5 2 5 2" xfId="22185"/>
    <cellStyle name="Percent 10 2 5 2 6" xfId="22186"/>
    <cellStyle name="Percent 10 2 5 2 6 2" xfId="22187"/>
    <cellStyle name="Percent 10 2 5 2 7" xfId="22188"/>
    <cellStyle name="Percent 10 2 5 2 7 2" xfId="22189"/>
    <cellStyle name="Percent 10 2 5 2 8" xfId="22190"/>
    <cellStyle name="Percent 10 2 5 2 8 2" xfId="22191"/>
    <cellStyle name="Percent 10 2 5 2 9" xfId="22192"/>
    <cellStyle name="Percent 10 2 5 2 9 2" xfId="22193"/>
    <cellStyle name="Percent 10 2 5 3" xfId="22194"/>
    <cellStyle name="Percent 10 2 5 3 2" xfId="22195"/>
    <cellStyle name="Percent 10 2 5 3 2 2" xfId="22196"/>
    <cellStyle name="Percent 10 2 5 3 2 2 2" xfId="22197"/>
    <cellStyle name="Percent 10 2 5 3 2 3" xfId="22198"/>
    <cellStyle name="Percent 10 2 5 3 2 3 2" xfId="22199"/>
    <cellStyle name="Percent 10 2 5 3 2 4" xfId="22200"/>
    <cellStyle name="Percent 10 2 5 3 2 4 2" xfId="22201"/>
    <cellStyle name="Percent 10 2 5 3 2 5" xfId="22202"/>
    <cellStyle name="Percent 10 2 5 3 3" xfId="22203"/>
    <cellStyle name="Percent 10 2 5 3 3 2" xfId="22204"/>
    <cellStyle name="Percent 10 2 5 3 3 2 2" xfId="22205"/>
    <cellStyle name="Percent 10 2 5 3 3 3" xfId="22206"/>
    <cellStyle name="Percent 10 2 5 3 3 3 2" xfId="22207"/>
    <cellStyle name="Percent 10 2 5 3 3 4" xfId="22208"/>
    <cellStyle name="Percent 10 2 5 3 3 4 2" xfId="22209"/>
    <cellStyle name="Percent 10 2 5 3 3 5" xfId="22210"/>
    <cellStyle name="Percent 10 2 5 3 4" xfId="22211"/>
    <cellStyle name="Percent 10 2 5 3 4 2" xfId="22212"/>
    <cellStyle name="Percent 10 2 5 3 5" xfId="22213"/>
    <cellStyle name="Percent 10 2 5 3 5 2" xfId="22214"/>
    <cellStyle name="Percent 10 2 5 3 6" xfId="22215"/>
    <cellStyle name="Percent 10 2 5 3 6 2" xfId="22216"/>
    <cellStyle name="Percent 10 2 5 3 7" xfId="22217"/>
    <cellStyle name="Percent 10 2 5 3 7 2" xfId="22218"/>
    <cellStyle name="Percent 10 2 5 3 8" xfId="22219"/>
    <cellStyle name="Percent 10 2 5 3 8 2" xfId="22220"/>
    <cellStyle name="Percent 10 2 5 3 9" xfId="22221"/>
    <cellStyle name="Percent 10 2 5 4" xfId="22222"/>
    <cellStyle name="Percent 10 2 5 4 2" xfId="22223"/>
    <cellStyle name="Percent 10 2 5 4 2 2" xfId="22224"/>
    <cellStyle name="Percent 10 2 5 4 3" xfId="22225"/>
    <cellStyle name="Percent 10 2 5 4 3 2" xfId="22226"/>
    <cellStyle name="Percent 10 2 5 4 4" xfId="22227"/>
    <cellStyle name="Percent 10 2 5 4 4 2" xfId="22228"/>
    <cellStyle name="Percent 10 2 5 4 5" xfId="22229"/>
    <cellStyle name="Percent 10 2 5 5" xfId="22230"/>
    <cellStyle name="Percent 10 2 5 5 2" xfId="22231"/>
    <cellStyle name="Percent 10 2 5 5 2 2" xfId="22232"/>
    <cellStyle name="Percent 10 2 5 5 3" xfId="22233"/>
    <cellStyle name="Percent 10 2 5 5 3 2" xfId="22234"/>
    <cellStyle name="Percent 10 2 5 5 4" xfId="22235"/>
    <cellStyle name="Percent 10 2 5 5 4 2" xfId="22236"/>
    <cellStyle name="Percent 10 2 5 5 5" xfId="22237"/>
    <cellStyle name="Percent 10 2 5 6" xfId="22238"/>
    <cellStyle name="Percent 10 2 5 6 2" xfId="22239"/>
    <cellStyle name="Percent 10 2 5 7" xfId="22240"/>
    <cellStyle name="Percent 10 2 5 7 2" xfId="22241"/>
    <cellStyle name="Percent 10 2 5 8" xfId="22242"/>
    <cellStyle name="Percent 10 2 5 8 2" xfId="22243"/>
    <cellStyle name="Percent 10 2 5 9" xfId="22244"/>
    <cellStyle name="Percent 10 2 5 9 2" xfId="22245"/>
    <cellStyle name="Percent 10 2 6" xfId="22246"/>
    <cellStyle name="Percent 10 2 6 10" xfId="22247"/>
    <cellStyle name="Percent 10 2 6 2" xfId="22248"/>
    <cellStyle name="Percent 10 2 6 2 2" xfId="22249"/>
    <cellStyle name="Percent 10 2 6 2 2 2" xfId="22250"/>
    <cellStyle name="Percent 10 2 6 2 2 2 2" xfId="22251"/>
    <cellStyle name="Percent 10 2 6 2 2 3" xfId="22252"/>
    <cellStyle name="Percent 10 2 6 2 2 3 2" xfId="22253"/>
    <cellStyle name="Percent 10 2 6 2 2 4" xfId="22254"/>
    <cellStyle name="Percent 10 2 6 2 2 4 2" xfId="22255"/>
    <cellStyle name="Percent 10 2 6 2 2 5" xfId="22256"/>
    <cellStyle name="Percent 10 2 6 2 3" xfId="22257"/>
    <cellStyle name="Percent 10 2 6 2 3 2" xfId="22258"/>
    <cellStyle name="Percent 10 2 6 2 3 2 2" xfId="22259"/>
    <cellStyle name="Percent 10 2 6 2 3 3" xfId="22260"/>
    <cellStyle name="Percent 10 2 6 2 3 3 2" xfId="22261"/>
    <cellStyle name="Percent 10 2 6 2 3 4" xfId="22262"/>
    <cellStyle name="Percent 10 2 6 2 3 4 2" xfId="22263"/>
    <cellStyle name="Percent 10 2 6 2 3 5" xfId="22264"/>
    <cellStyle name="Percent 10 2 6 2 4" xfId="22265"/>
    <cellStyle name="Percent 10 2 6 2 4 2" xfId="22266"/>
    <cellStyle name="Percent 10 2 6 2 5" xfId="22267"/>
    <cellStyle name="Percent 10 2 6 2 5 2" xfId="22268"/>
    <cellStyle name="Percent 10 2 6 2 6" xfId="22269"/>
    <cellStyle name="Percent 10 2 6 2 6 2" xfId="22270"/>
    <cellStyle name="Percent 10 2 6 2 7" xfId="22271"/>
    <cellStyle name="Percent 10 2 6 2 7 2" xfId="22272"/>
    <cellStyle name="Percent 10 2 6 2 8" xfId="22273"/>
    <cellStyle name="Percent 10 2 6 2 8 2" xfId="22274"/>
    <cellStyle name="Percent 10 2 6 2 9" xfId="22275"/>
    <cellStyle name="Percent 10 2 6 3" xfId="22276"/>
    <cellStyle name="Percent 10 2 6 3 2" xfId="22277"/>
    <cellStyle name="Percent 10 2 6 3 2 2" xfId="22278"/>
    <cellStyle name="Percent 10 2 6 3 3" xfId="22279"/>
    <cellStyle name="Percent 10 2 6 3 3 2" xfId="22280"/>
    <cellStyle name="Percent 10 2 6 3 4" xfId="22281"/>
    <cellStyle name="Percent 10 2 6 3 4 2" xfId="22282"/>
    <cellStyle name="Percent 10 2 6 3 5" xfId="22283"/>
    <cellStyle name="Percent 10 2 6 4" xfId="22284"/>
    <cellStyle name="Percent 10 2 6 4 2" xfId="22285"/>
    <cellStyle name="Percent 10 2 6 4 2 2" xfId="22286"/>
    <cellStyle name="Percent 10 2 6 4 3" xfId="22287"/>
    <cellStyle name="Percent 10 2 6 4 3 2" xfId="22288"/>
    <cellStyle name="Percent 10 2 6 4 4" xfId="22289"/>
    <cellStyle name="Percent 10 2 6 4 4 2" xfId="22290"/>
    <cellStyle name="Percent 10 2 6 4 5" xfId="22291"/>
    <cellStyle name="Percent 10 2 6 5" xfId="22292"/>
    <cellStyle name="Percent 10 2 6 5 2" xfId="22293"/>
    <cellStyle name="Percent 10 2 6 6" xfId="22294"/>
    <cellStyle name="Percent 10 2 6 6 2" xfId="22295"/>
    <cellStyle name="Percent 10 2 6 7" xfId="22296"/>
    <cellStyle name="Percent 10 2 6 7 2" xfId="22297"/>
    <cellStyle name="Percent 10 2 6 8" xfId="22298"/>
    <cellStyle name="Percent 10 2 6 8 2" xfId="22299"/>
    <cellStyle name="Percent 10 2 6 9" xfId="22300"/>
    <cellStyle name="Percent 10 2 6 9 2" xfId="22301"/>
    <cellStyle name="Percent 10 2 7" xfId="22302"/>
    <cellStyle name="Percent 10 2 7 2" xfId="22303"/>
    <cellStyle name="Percent 10 2 7 2 2" xfId="22304"/>
    <cellStyle name="Percent 10 2 7 2 2 2" xfId="22305"/>
    <cellStyle name="Percent 10 2 7 2 3" xfId="22306"/>
    <cellStyle name="Percent 10 2 7 2 3 2" xfId="22307"/>
    <cellStyle name="Percent 10 2 7 2 4" xfId="22308"/>
    <cellStyle name="Percent 10 2 7 2 4 2" xfId="22309"/>
    <cellStyle name="Percent 10 2 7 2 5" xfId="22310"/>
    <cellStyle name="Percent 10 2 7 3" xfId="22311"/>
    <cellStyle name="Percent 10 2 7 3 2" xfId="22312"/>
    <cellStyle name="Percent 10 2 7 3 2 2" xfId="22313"/>
    <cellStyle name="Percent 10 2 7 3 3" xfId="22314"/>
    <cellStyle name="Percent 10 2 7 3 3 2" xfId="22315"/>
    <cellStyle name="Percent 10 2 7 3 4" xfId="22316"/>
    <cellStyle name="Percent 10 2 7 3 4 2" xfId="22317"/>
    <cellStyle name="Percent 10 2 7 3 5" xfId="22318"/>
    <cellStyle name="Percent 10 2 7 4" xfId="22319"/>
    <cellStyle name="Percent 10 2 7 4 2" xfId="22320"/>
    <cellStyle name="Percent 10 2 7 5" xfId="22321"/>
    <cellStyle name="Percent 10 2 7 5 2" xfId="22322"/>
    <cellStyle name="Percent 10 2 7 6" xfId="22323"/>
    <cellStyle name="Percent 10 2 7 6 2" xfId="22324"/>
    <cellStyle name="Percent 10 2 7 7" xfId="22325"/>
    <cellStyle name="Percent 10 2 7 7 2" xfId="22326"/>
    <cellStyle name="Percent 10 2 7 8" xfId="22327"/>
    <cellStyle name="Percent 10 2 7 8 2" xfId="22328"/>
    <cellStyle name="Percent 10 2 7 9" xfId="22329"/>
    <cellStyle name="Percent 10 2 8" xfId="22330"/>
    <cellStyle name="Percent 10 2 8 2" xfId="22331"/>
    <cellStyle name="Percent 10 2 8 2 2" xfId="22332"/>
    <cellStyle name="Percent 10 2 8 3" xfId="22333"/>
    <cellStyle name="Percent 10 2 8 3 2" xfId="22334"/>
    <cellStyle name="Percent 10 2 8 4" xfId="22335"/>
    <cellStyle name="Percent 10 2 8 4 2" xfId="22336"/>
    <cellStyle name="Percent 10 2 8 5" xfId="22337"/>
    <cellStyle name="Percent 10 2 9" xfId="22338"/>
    <cellStyle name="Percent 10 2 9 2" xfId="22339"/>
    <cellStyle name="Percent 10 2 9 2 2" xfId="22340"/>
    <cellStyle name="Percent 10 2 9 3" xfId="22341"/>
    <cellStyle name="Percent 10 2 9 3 2" xfId="22342"/>
    <cellStyle name="Percent 10 2 9 4" xfId="22343"/>
    <cellStyle name="Percent 10 2 9 4 2" xfId="22344"/>
    <cellStyle name="Percent 10 2 9 5" xfId="22345"/>
    <cellStyle name="Percent 10 20" xfId="22346"/>
    <cellStyle name="Percent 10 20 2" xfId="22347"/>
    <cellStyle name="Percent 10 21" xfId="22348"/>
    <cellStyle name="Percent 10 22" xfId="22349"/>
    <cellStyle name="Percent 10 23" xfId="22350"/>
    <cellStyle name="Percent 10 3" xfId="22351"/>
    <cellStyle name="Percent 10 3 10" xfId="22352"/>
    <cellStyle name="Percent 10 3 10 2" xfId="22353"/>
    <cellStyle name="Percent 10 3 11" xfId="22354"/>
    <cellStyle name="Percent 10 3 11 2" xfId="22355"/>
    <cellStyle name="Percent 10 3 12" xfId="22356"/>
    <cellStyle name="Percent 10 3 12 2" xfId="22357"/>
    <cellStyle name="Percent 10 3 13" xfId="22358"/>
    <cellStyle name="Percent 10 3 13 2" xfId="22359"/>
    <cellStyle name="Percent 10 3 14" xfId="22360"/>
    <cellStyle name="Percent 10 3 14 2" xfId="22361"/>
    <cellStyle name="Percent 10 3 15" xfId="22362"/>
    <cellStyle name="Percent 10 3 16" xfId="22363"/>
    <cellStyle name="Percent 10 3 2" xfId="22364"/>
    <cellStyle name="Percent 10 3 2 10" xfId="22365"/>
    <cellStyle name="Percent 10 3 2 10 2" xfId="22366"/>
    <cellStyle name="Percent 10 3 2 11" xfId="22367"/>
    <cellStyle name="Percent 10 3 2 2" xfId="22368"/>
    <cellStyle name="Percent 10 3 2 2 10" xfId="22369"/>
    <cellStyle name="Percent 10 3 2 2 2" xfId="22370"/>
    <cellStyle name="Percent 10 3 2 2 2 2" xfId="22371"/>
    <cellStyle name="Percent 10 3 2 2 2 2 2" xfId="22372"/>
    <cellStyle name="Percent 10 3 2 2 2 2 2 2" xfId="22373"/>
    <cellStyle name="Percent 10 3 2 2 2 2 3" xfId="22374"/>
    <cellStyle name="Percent 10 3 2 2 2 2 3 2" xfId="22375"/>
    <cellStyle name="Percent 10 3 2 2 2 2 4" xfId="22376"/>
    <cellStyle name="Percent 10 3 2 2 2 2 4 2" xfId="22377"/>
    <cellStyle name="Percent 10 3 2 2 2 2 5" xfId="22378"/>
    <cellStyle name="Percent 10 3 2 2 2 3" xfId="22379"/>
    <cellStyle name="Percent 10 3 2 2 2 3 2" xfId="22380"/>
    <cellStyle name="Percent 10 3 2 2 2 3 2 2" xfId="22381"/>
    <cellStyle name="Percent 10 3 2 2 2 3 3" xfId="22382"/>
    <cellStyle name="Percent 10 3 2 2 2 3 3 2" xfId="22383"/>
    <cellStyle name="Percent 10 3 2 2 2 3 4" xfId="22384"/>
    <cellStyle name="Percent 10 3 2 2 2 3 4 2" xfId="22385"/>
    <cellStyle name="Percent 10 3 2 2 2 3 5" xfId="22386"/>
    <cellStyle name="Percent 10 3 2 2 2 4" xfId="22387"/>
    <cellStyle name="Percent 10 3 2 2 2 4 2" xfId="22388"/>
    <cellStyle name="Percent 10 3 2 2 2 5" xfId="22389"/>
    <cellStyle name="Percent 10 3 2 2 2 5 2" xfId="22390"/>
    <cellStyle name="Percent 10 3 2 2 2 6" xfId="22391"/>
    <cellStyle name="Percent 10 3 2 2 2 6 2" xfId="22392"/>
    <cellStyle name="Percent 10 3 2 2 2 7" xfId="22393"/>
    <cellStyle name="Percent 10 3 2 2 2 7 2" xfId="22394"/>
    <cellStyle name="Percent 10 3 2 2 2 8" xfId="22395"/>
    <cellStyle name="Percent 10 3 2 2 2 8 2" xfId="22396"/>
    <cellStyle name="Percent 10 3 2 2 2 9" xfId="22397"/>
    <cellStyle name="Percent 10 3 2 2 3" xfId="22398"/>
    <cellStyle name="Percent 10 3 2 2 3 2" xfId="22399"/>
    <cellStyle name="Percent 10 3 2 2 3 2 2" xfId="22400"/>
    <cellStyle name="Percent 10 3 2 2 3 3" xfId="22401"/>
    <cellStyle name="Percent 10 3 2 2 3 3 2" xfId="22402"/>
    <cellStyle name="Percent 10 3 2 2 3 4" xfId="22403"/>
    <cellStyle name="Percent 10 3 2 2 3 4 2" xfId="22404"/>
    <cellStyle name="Percent 10 3 2 2 3 5" xfId="22405"/>
    <cellStyle name="Percent 10 3 2 2 4" xfId="22406"/>
    <cellStyle name="Percent 10 3 2 2 4 2" xfId="22407"/>
    <cellStyle name="Percent 10 3 2 2 4 2 2" xfId="22408"/>
    <cellStyle name="Percent 10 3 2 2 4 3" xfId="22409"/>
    <cellStyle name="Percent 10 3 2 2 4 3 2" xfId="22410"/>
    <cellStyle name="Percent 10 3 2 2 4 4" xfId="22411"/>
    <cellStyle name="Percent 10 3 2 2 4 4 2" xfId="22412"/>
    <cellStyle name="Percent 10 3 2 2 4 5" xfId="22413"/>
    <cellStyle name="Percent 10 3 2 2 5" xfId="22414"/>
    <cellStyle name="Percent 10 3 2 2 5 2" xfId="22415"/>
    <cellStyle name="Percent 10 3 2 2 6" xfId="22416"/>
    <cellStyle name="Percent 10 3 2 2 6 2" xfId="22417"/>
    <cellStyle name="Percent 10 3 2 2 7" xfId="22418"/>
    <cellStyle name="Percent 10 3 2 2 7 2" xfId="22419"/>
    <cellStyle name="Percent 10 3 2 2 8" xfId="22420"/>
    <cellStyle name="Percent 10 3 2 2 8 2" xfId="22421"/>
    <cellStyle name="Percent 10 3 2 2 9" xfId="22422"/>
    <cellStyle name="Percent 10 3 2 2 9 2" xfId="22423"/>
    <cellStyle name="Percent 10 3 2 3" xfId="22424"/>
    <cellStyle name="Percent 10 3 2 3 2" xfId="22425"/>
    <cellStyle name="Percent 10 3 2 3 2 2" xfId="22426"/>
    <cellStyle name="Percent 10 3 2 3 2 2 2" xfId="22427"/>
    <cellStyle name="Percent 10 3 2 3 2 3" xfId="22428"/>
    <cellStyle name="Percent 10 3 2 3 2 3 2" xfId="22429"/>
    <cellStyle name="Percent 10 3 2 3 2 4" xfId="22430"/>
    <cellStyle name="Percent 10 3 2 3 2 4 2" xfId="22431"/>
    <cellStyle name="Percent 10 3 2 3 2 5" xfId="22432"/>
    <cellStyle name="Percent 10 3 2 3 3" xfId="22433"/>
    <cellStyle name="Percent 10 3 2 3 3 2" xfId="22434"/>
    <cellStyle name="Percent 10 3 2 3 3 2 2" xfId="22435"/>
    <cellStyle name="Percent 10 3 2 3 3 3" xfId="22436"/>
    <cellStyle name="Percent 10 3 2 3 3 3 2" xfId="22437"/>
    <cellStyle name="Percent 10 3 2 3 3 4" xfId="22438"/>
    <cellStyle name="Percent 10 3 2 3 3 4 2" xfId="22439"/>
    <cellStyle name="Percent 10 3 2 3 3 5" xfId="22440"/>
    <cellStyle name="Percent 10 3 2 3 4" xfId="22441"/>
    <cellStyle name="Percent 10 3 2 3 4 2" xfId="22442"/>
    <cellStyle name="Percent 10 3 2 3 5" xfId="22443"/>
    <cellStyle name="Percent 10 3 2 3 5 2" xfId="22444"/>
    <cellStyle name="Percent 10 3 2 3 6" xfId="22445"/>
    <cellStyle name="Percent 10 3 2 3 6 2" xfId="22446"/>
    <cellStyle name="Percent 10 3 2 3 7" xfId="22447"/>
    <cellStyle name="Percent 10 3 2 3 7 2" xfId="22448"/>
    <cellStyle name="Percent 10 3 2 3 8" xfId="22449"/>
    <cellStyle name="Percent 10 3 2 3 8 2" xfId="22450"/>
    <cellStyle name="Percent 10 3 2 3 9" xfId="22451"/>
    <cellStyle name="Percent 10 3 2 4" xfId="22452"/>
    <cellStyle name="Percent 10 3 2 4 2" xfId="22453"/>
    <cellStyle name="Percent 10 3 2 4 2 2" xfId="22454"/>
    <cellStyle name="Percent 10 3 2 4 3" xfId="22455"/>
    <cellStyle name="Percent 10 3 2 4 3 2" xfId="22456"/>
    <cellStyle name="Percent 10 3 2 4 4" xfId="22457"/>
    <cellStyle name="Percent 10 3 2 4 4 2" xfId="22458"/>
    <cellStyle name="Percent 10 3 2 4 5" xfId="22459"/>
    <cellStyle name="Percent 10 3 2 5" xfId="22460"/>
    <cellStyle name="Percent 10 3 2 5 2" xfId="22461"/>
    <cellStyle name="Percent 10 3 2 5 2 2" xfId="22462"/>
    <cellStyle name="Percent 10 3 2 5 3" xfId="22463"/>
    <cellStyle name="Percent 10 3 2 5 3 2" xfId="22464"/>
    <cellStyle name="Percent 10 3 2 5 4" xfId="22465"/>
    <cellStyle name="Percent 10 3 2 5 4 2" xfId="22466"/>
    <cellStyle name="Percent 10 3 2 5 5" xfId="22467"/>
    <cellStyle name="Percent 10 3 2 6" xfId="22468"/>
    <cellStyle name="Percent 10 3 2 6 2" xfId="22469"/>
    <cellStyle name="Percent 10 3 2 7" xfId="22470"/>
    <cellStyle name="Percent 10 3 2 7 2" xfId="22471"/>
    <cellStyle name="Percent 10 3 2 8" xfId="22472"/>
    <cellStyle name="Percent 10 3 2 8 2" xfId="22473"/>
    <cellStyle name="Percent 10 3 2 9" xfId="22474"/>
    <cellStyle name="Percent 10 3 2 9 2" xfId="22475"/>
    <cellStyle name="Percent 10 3 3" xfId="22476"/>
    <cellStyle name="Percent 10 3 3 10" xfId="22477"/>
    <cellStyle name="Percent 10 3 3 10 2" xfId="22478"/>
    <cellStyle name="Percent 10 3 3 11" xfId="22479"/>
    <cellStyle name="Percent 10 3 3 2" xfId="22480"/>
    <cellStyle name="Percent 10 3 3 2 10" xfId="22481"/>
    <cellStyle name="Percent 10 3 3 2 2" xfId="22482"/>
    <cellStyle name="Percent 10 3 3 2 2 2" xfId="22483"/>
    <cellStyle name="Percent 10 3 3 2 2 2 2" xfId="22484"/>
    <cellStyle name="Percent 10 3 3 2 2 2 2 2" xfId="22485"/>
    <cellStyle name="Percent 10 3 3 2 2 2 3" xfId="22486"/>
    <cellStyle name="Percent 10 3 3 2 2 2 3 2" xfId="22487"/>
    <cellStyle name="Percent 10 3 3 2 2 2 4" xfId="22488"/>
    <cellStyle name="Percent 10 3 3 2 2 2 4 2" xfId="22489"/>
    <cellStyle name="Percent 10 3 3 2 2 2 5" xfId="22490"/>
    <cellStyle name="Percent 10 3 3 2 2 3" xfId="22491"/>
    <cellStyle name="Percent 10 3 3 2 2 3 2" xfId="22492"/>
    <cellStyle name="Percent 10 3 3 2 2 3 2 2" xfId="22493"/>
    <cellStyle name="Percent 10 3 3 2 2 3 3" xfId="22494"/>
    <cellStyle name="Percent 10 3 3 2 2 3 3 2" xfId="22495"/>
    <cellStyle name="Percent 10 3 3 2 2 3 4" xfId="22496"/>
    <cellStyle name="Percent 10 3 3 2 2 3 4 2" xfId="22497"/>
    <cellStyle name="Percent 10 3 3 2 2 3 5" xfId="22498"/>
    <cellStyle name="Percent 10 3 3 2 2 4" xfId="22499"/>
    <cellStyle name="Percent 10 3 3 2 2 4 2" xfId="22500"/>
    <cellStyle name="Percent 10 3 3 2 2 5" xfId="22501"/>
    <cellStyle name="Percent 10 3 3 2 2 5 2" xfId="22502"/>
    <cellStyle name="Percent 10 3 3 2 2 6" xfId="22503"/>
    <cellStyle name="Percent 10 3 3 2 2 6 2" xfId="22504"/>
    <cellStyle name="Percent 10 3 3 2 2 7" xfId="22505"/>
    <cellStyle name="Percent 10 3 3 2 2 7 2" xfId="22506"/>
    <cellStyle name="Percent 10 3 3 2 2 8" xfId="22507"/>
    <cellStyle name="Percent 10 3 3 2 2 8 2" xfId="22508"/>
    <cellStyle name="Percent 10 3 3 2 2 9" xfId="22509"/>
    <cellStyle name="Percent 10 3 3 2 3" xfId="22510"/>
    <cellStyle name="Percent 10 3 3 2 3 2" xfId="22511"/>
    <cellStyle name="Percent 10 3 3 2 3 2 2" xfId="22512"/>
    <cellStyle name="Percent 10 3 3 2 3 3" xfId="22513"/>
    <cellStyle name="Percent 10 3 3 2 3 3 2" xfId="22514"/>
    <cellStyle name="Percent 10 3 3 2 3 4" xfId="22515"/>
    <cellStyle name="Percent 10 3 3 2 3 4 2" xfId="22516"/>
    <cellStyle name="Percent 10 3 3 2 3 5" xfId="22517"/>
    <cellStyle name="Percent 10 3 3 2 4" xfId="22518"/>
    <cellStyle name="Percent 10 3 3 2 4 2" xfId="22519"/>
    <cellStyle name="Percent 10 3 3 2 4 2 2" xfId="22520"/>
    <cellStyle name="Percent 10 3 3 2 4 3" xfId="22521"/>
    <cellStyle name="Percent 10 3 3 2 4 3 2" xfId="22522"/>
    <cellStyle name="Percent 10 3 3 2 4 4" xfId="22523"/>
    <cellStyle name="Percent 10 3 3 2 4 4 2" xfId="22524"/>
    <cellStyle name="Percent 10 3 3 2 4 5" xfId="22525"/>
    <cellStyle name="Percent 10 3 3 2 5" xfId="22526"/>
    <cellStyle name="Percent 10 3 3 2 5 2" xfId="22527"/>
    <cellStyle name="Percent 10 3 3 2 6" xfId="22528"/>
    <cellStyle name="Percent 10 3 3 2 6 2" xfId="22529"/>
    <cellStyle name="Percent 10 3 3 2 7" xfId="22530"/>
    <cellStyle name="Percent 10 3 3 2 7 2" xfId="22531"/>
    <cellStyle name="Percent 10 3 3 2 8" xfId="22532"/>
    <cellStyle name="Percent 10 3 3 2 8 2" xfId="22533"/>
    <cellStyle name="Percent 10 3 3 2 9" xfId="22534"/>
    <cellStyle name="Percent 10 3 3 2 9 2" xfId="22535"/>
    <cellStyle name="Percent 10 3 3 3" xfId="22536"/>
    <cellStyle name="Percent 10 3 3 3 2" xfId="22537"/>
    <cellStyle name="Percent 10 3 3 3 2 2" xfId="22538"/>
    <cellStyle name="Percent 10 3 3 3 2 2 2" xfId="22539"/>
    <cellStyle name="Percent 10 3 3 3 2 3" xfId="22540"/>
    <cellStyle name="Percent 10 3 3 3 2 3 2" xfId="22541"/>
    <cellStyle name="Percent 10 3 3 3 2 4" xfId="22542"/>
    <cellStyle name="Percent 10 3 3 3 2 4 2" xfId="22543"/>
    <cellStyle name="Percent 10 3 3 3 2 5" xfId="22544"/>
    <cellStyle name="Percent 10 3 3 3 3" xfId="22545"/>
    <cellStyle name="Percent 10 3 3 3 3 2" xfId="22546"/>
    <cellStyle name="Percent 10 3 3 3 3 2 2" xfId="22547"/>
    <cellStyle name="Percent 10 3 3 3 3 3" xfId="22548"/>
    <cellStyle name="Percent 10 3 3 3 3 3 2" xfId="22549"/>
    <cellStyle name="Percent 10 3 3 3 3 4" xfId="22550"/>
    <cellStyle name="Percent 10 3 3 3 3 4 2" xfId="22551"/>
    <cellStyle name="Percent 10 3 3 3 3 5" xfId="22552"/>
    <cellStyle name="Percent 10 3 3 3 4" xfId="22553"/>
    <cellStyle name="Percent 10 3 3 3 4 2" xfId="22554"/>
    <cellStyle name="Percent 10 3 3 3 5" xfId="22555"/>
    <cellStyle name="Percent 10 3 3 3 5 2" xfId="22556"/>
    <cellStyle name="Percent 10 3 3 3 6" xfId="22557"/>
    <cellStyle name="Percent 10 3 3 3 6 2" xfId="22558"/>
    <cellStyle name="Percent 10 3 3 3 7" xfId="22559"/>
    <cellStyle name="Percent 10 3 3 3 7 2" xfId="22560"/>
    <cellStyle name="Percent 10 3 3 3 8" xfId="22561"/>
    <cellStyle name="Percent 10 3 3 3 8 2" xfId="22562"/>
    <cellStyle name="Percent 10 3 3 3 9" xfId="22563"/>
    <cellStyle name="Percent 10 3 3 4" xfId="22564"/>
    <cellStyle name="Percent 10 3 3 4 2" xfId="22565"/>
    <cellStyle name="Percent 10 3 3 4 2 2" xfId="22566"/>
    <cellStyle name="Percent 10 3 3 4 3" xfId="22567"/>
    <cellStyle name="Percent 10 3 3 4 3 2" xfId="22568"/>
    <cellStyle name="Percent 10 3 3 4 4" xfId="22569"/>
    <cellStyle name="Percent 10 3 3 4 4 2" xfId="22570"/>
    <cellStyle name="Percent 10 3 3 4 5" xfId="22571"/>
    <cellStyle name="Percent 10 3 3 5" xfId="22572"/>
    <cellStyle name="Percent 10 3 3 5 2" xfId="22573"/>
    <cellStyle name="Percent 10 3 3 5 2 2" xfId="22574"/>
    <cellStyle name="Percent 10 3 3 5 3" xfId="22575"/>
    <cellStyle name="Percent 10 3 3 5 3 2" xfId="22576"/>
    <cellStyle name="Percent 10 3 3 5 4" xfId="22577"/>
    <cellStyle name="Percent 10 3 3 5 4 2" xfId="22578"/>
    <cellStyle name="Percent 10 3 3 5 5" xfId="22579"/>
    <cellStyle name="Percent 10 3 3 6" xfId="22580"/>
    <cellStyle name="Percent 10 3 3 6 2" xfId="22581"/>
    <cellStyle name="Percent 10 3 3 7" xfId="22582"/>
    <cellStyle name="Percent 10 3 3 7 2" xfId="22583"/>
    <cellStyle name="Percent 10 3 3 8" xfId="22584"/>
    <cellStyle name="Percent 10 3 3 8 2" xfId="22585"/>
    <cellStyle name="Percent 10 3 3 9" xfId="22586"/>
    <cellStyle name="Percent 10 3 3 9 2" xfId="22587"/>
    <cellStyle name="Percent 10 3 4" xfId="22588"/>
    <cellStyle name="Percent 10 3 4 10" xfId="22589"/>
    <cellStyle name="Percent 10 3 4 10 2" xfId="22590"/>
    <cellStyle name="Percent 10 3 4 11" xfId="22591"/>
    <cellStyle name="Percent 10 3 4 2" xfId="22592"/>
    <cellStyle name="Percent 10 3 4 2 10" xfId="22593"/>
    <cellStyle name="Percent 10 3 4 2 2" xfId="22594"/>
    <cellStyle name="Percent 10 3 4 2 2 2" xfId="22595"/>
    <cellStyle name="Percent 10 3 4 2 2 2 2" xfId="22596"/>
    <cellStyle name="Percent 10 3 4 2 2 2 2 2" xfId="22597"/>
    <cellStyle name="Percent 10 3 4 2 2 2 3" xfId="22598"/>
    <cellStyle name="Percent 10 3 4 2 2 2 3 2" xfId="22599"/>
    <cellStyle name="Percent 10 3 4 2 2 2 4" xfId="22600"/>
    <cellStyle name="Percent 10 3 4 2 2 2 4 2" xfId="22601"/>
    <cellStyle name="Percent 10 3 4 2 2 2 5" xfId="22602"/>
    <cellStyle name="Percent 10 3 4 2 2 3" xfId="22603"/>
    <cellStyle name="Percent 10 3 4 2 2 3 2" xfId="22604"/>
    <cellStyle name="Percent 10 3 4 2 2 3 2 2" xfId="22605"/>
    <cellStyle name="Percent 10 3 4 2 2 3 3" xfId="22606"/>
    <cellStyle name="Percent 10 3 4 2 2 3 3 2" xfId="22607"/>
    <cellStyle name="Percent 10 3 4 2 2 3 4" xfId="22608"/>
    <cellStyle name="Percent 10 3 4 2 2 3 4 2" xfId="22609"/>
    <cellStyle name="Percent 10 3 4 2 2 3 5" xfId="22610"/>
    <cellStyle name="Percent 10 3 4 2 2 4" xfId="22611"/>
    <cellStyle name="Percent 10 3 4 2 2 4 2" xfId="22612"/>
    <cellStyle name="Percent 10 3 4 2 2 5" xfId="22613"/>
    <cellStyle name="Percent 10 3 4 2 2 5 2" xfId="22614"/>
    <cellStyle name="Percent 10 3 4 2 2 6" xfId="22615"/>
    <cellStyle name="Percent 10 3 4 2 2 6 2" xfId="22616"/>
    <cellStyle name="Percent 10 3 4 2 2 7" xfId="22617"/>
    <cellStyle name="Percent 10 3 4 2 2 7 2" xfId="22618"/>
    <cellStyle name="Percent 10 3 4 2 2 8" xfId="22619"/>
    <cellStyle name="Percent 10 3 4 2 2 8 2" xfId="22620"/>
    <cellStyle name="Percent 10 3 4 2 2 9" xfId="22621"/>
    <cellStyle name="Percent 10 3 4 2 3" xfId="22622"/>
    <cellStyle name="Percent 10 3 4 2 3 2" xfId="22623"/>
    <cellStyle name="Percent 10 3 4 2 3 2 2" xfId="22624"/>
    <cellStyle name="Percent 10 3 4 2 3 3" xfId="22625"/>
    <cellStyle name="Percent 10 3 4 2 3 3 2" xfId="22626"/>
    <cellStyle name="Percent 10 3 4 2 3 4" xfId="22627"/>
    <cellStyle name="Percent 10 3 4 2 3 4 2" xfId="22628"/>
    <cellStyle name="Percent 10 3 4 2 3 5" xfId="22629"/>
    <cellStyle name="Percent 10 3 4 2 4" xfId="22630"/>
    <cellStyle name="Percent 10 3 4 2 4 2" xfId="22631"/>
    <cellStyle name="Percent 10 3 4 2 4 2 2" xfId="22632"/>
    <cellStyle name="Percent 10 3 4 2 4 3" xfId="22633"/>
    <cellStyle name="Percent 10 3 4 2 4 3 2" xfId="22634"/>
    <cellStyle name="Percent 10 3 4 2 4 4" xfId="22635"/>
    <cellStyle name="Percent 10 3 4 2 4 4 2" xfId="22636"/>
    <cellStyle name="Percent 10 3 4 2 4 5" xfId="22637"/>
    <cellStyle name="Percent 10 3 4 2 5" xfId="22638"/>
    <cellStyle name="Percent 10 3 4 2 5 2" xfId="22639"/>
    <cellStyle name="Percent 10 3 4 2 6" xfId="22640"/>
    <cellStyle name="Percent 10 3 4 2 6 2" xfId="22641"/>
    <cellStyle name="Percent 10 3 4 2 7" xfId="22642"/>
    <cellStyle name="Percent 10 3 4 2 7 2" xfId="22643"/>
    <cellStyle name="Percent 10 3 4 2 8" xfId="22644"/>
    <cellStyle name="Percent 10 3 4 2 8 2" xfId="22645"/>
    <cellStyle name="Percent 10 3 4 2 9" xfId="22646"/>
    <cellStyle name="Percent 10 3 4 2 9 2" xfId="22647"/>
    <cellStyle name="Percent 10 3 4 3" xfId="22648"/>
    <cellStyle name="Percent 10 3 4 3 2" xfId="22649"/>
    <cellStyle name="Percent 10 3 4 3 2 2" xfId="22650"/>
    <cellStyle name="Percent 10 3 4 3 2 2 2" xfId="22651"/>
    <cellStyle name="Percent 10 3 4 3 2 3" xfId="22652"/>
    <cellStyle name="Percent 10 3 4 3 2 3 2" xfId="22653"/>
    <cellStyle name="Percent 10 3 4 3 2 4" xfId="22654"/>
    <cellStyle name="Percent 10 3 4 3 2 4 2" xfId="22655"/>
    <cellStyle name="Percent 10 3 4 3 2 5" xfId="22656"/>
    <cellStyle name="Percent 10 3 4 3 3" xfId="22657"/>
    <cellStyle name="Percent 10 3 4 3 3 2" xfId="22658"/>
    <cellStyle name="Percent 10 3 4 3 3 2 2" xfId="22659"/>
    <cellStyle name="Percent 10 3 4 3 3 3" xfId="22660"/>
    <cellStyle name="Percent 10 3 4 3 3 3 2" xfId="22661"/>
    <cellStyle name="Percent 10 3 4 3 3 4" xfId="22662"/>
    <cellStyle name="Percent 10 3 4 3 3 4 2" xfId="22663"/>
    <cellStyle name="Percent 10 3 4 3 3 5" xfId="22664"/>
    <cellStyle name="Percent 10 3 4 3 4" xfId="22665"/>
    <cellStyle name="Percent 10 3 4 3 4 2" xfId="22666"/>
    <cellStyle name="Percent 10 3 4 3 5" xfId="22667"/>
    <cellStyle name="Percent 10 3 4 3 5 2" xfId="22668"/>
    <cellStyle name="Percent 10 3 4 3 6" xfId="22669"/>
    <cellStyle name="Percent 10 3 4 3 6 2" xfId="22670"/>
    <cellStyle name="Percent 10 3 4 3 7" xfId="22671"/>
    <cellStyle name="Percent 10 3 4 3 7 2" xfId="22672"/>
    <cellStyle name="Percent 10 3 4 3 8" xfId="22673"/>
    <cellStyle name="Percent 10 3 4 3 8 2" xfId="22674"/>
    <cellStyle name="Percent 10 3 4 3 9" xfId="22675"/>
    <cellStyle name="Percent 10 3 4 4" xfId="22676"/>
    <cellStyle name="Percent 10 3 4 4 2" xfId="22677"/>
    <cellStyle name="Percent 10 3 4 4 2 2" xfId="22678"/>
    <cellStyle name="Percent 10 3 4 4 3" xfId="22679"/>
    <cellStyle name="Percent 10 3 4 4 3 2" xfId="22680"/>
    <cellStyle name="Percent 10 3 4 4 4" xfId="22681"/>
    <cellStyle name="Percent 10 3 4 4 4 2" xfId="22682"/>
    <cellStyle name="Percent 10 3 4 4 5" xfId="22683"/>
    <cellStyle name="Percent 10 3 4 5" xfId="22684"/>
    <cellStyle name="Percent 10 3 4 5 2" xfId="22685"/>
    <cellStyle name="Percent 10 3 4 5 2 2" xfId="22686"/>
    <cellStyle name="Percent 10 3 4 5 3" xfId="22687"/>
    <cellStyle name="Percent 10 3 4 5 3 2" xfId="22688"/>
    <cellStyle name="Percent 10 3 4 5 4" xfId="22689"/>
    <cellStyle name="Percent 10 3 4 5 4 2" xfId="22690"/>
    <cellStyle name="Percent 10 3 4 5 5" xfId="22691"/>
    <cellStyle name="Percent 10 3 4 6" xfId="22692"/>
    <cellStyle name="Percent 10 3 4 6 2" xfId="22693"/>
    <cellStyle name="Percent 10 3 4 7" xfId="22694"/>
    <cellStyle name="Percent 10 3 4 7 2" xfId="22695"/>
    <cellStyle name="Percent 10 3 4 8" xfId="22696"/>
    <cellStyle name="Percent 10 3 4 8 2" xfId="22697"/>
    <cellStyle name="Percent 10 3 4 9" xfId="22698"/>
    <cellStyle name="Percent 10 3 4 9 2" xfId="22699"/>
    <cellStyle name="Percent 10 3 5" xfId="22700"/>
    <cellStyle name="Percent 10 3 5 10" xfId="22701"/>
    <cellStyle name="Percent 10 3 5 10 2" xfId="22702"/>
    <cellStyle name="Percent 10 3 5 11" xfId="22703"/>
    <cellStyle name="Percent 10 3 5 2" xfId="22704"/>
    <cellStyle name="Percent 10 3 5 2 10" xfId="22705"/>
    <cellStyle name="Percent 10 3 5 2 2" xfId="22706"/>
    <cellStyle name="Percent 10 3 5 2 2 2" xfId="22707"/>
    <cellStyle name="Percent 10 3 5 2 2 2 2" xfId="22708"/>
    <cellStyle name="Percent 10 3 5 2 2 2 2 2" xfId="22709"/>
    <cellStyle name="Percent 10 3 5 2 2 2 3" xfId="22710"/>
    <cellStyle name="Percent 10 3 5 2 2 2 3 2" xfId="22711"/>
    <cellStyle name="Percent 10 3 5 2 2 2 4" xfId="22712"/>
    <cellStyle name="Percent 10 3 5 2 2 2 4 2" xfId="22713"/>
    <cellStyle name="Percent 10 3 5 2 2 2 5" xfId="22714"/>
    <cellStyle name="Percent 10 3 5 2 2 3" xfId="22715"/>
    <cellStyle name="Percent 10 3 5 2 2 3 2" xfId="22716"/>
    <cellStyle name="Percent 10 3 5 2 2 3 2 2" xfId="22717"/>
    <cellStyle name="Percent 10 3 5 2 2 3 3" xfId="22718"/>
    <cellStyle name="Percent 10 3 5 2 2 3 3 2" xfId="22719"/>
    <cellStyle name="Percent 10 3 5 2 2 3 4" xfId="22720"/>
    <cellStyle name="Percent 10 3 5 2 2 3 4 2" xfId="22721"/>
    <cellStyle name="Percent 10 3 5 2 2 3 5" xfId="22722"/>
    <cellStyle name="Percent 10 3 5 2 2 4" xfId="22723"/>
    <cellStyle name="Percent 10 3 5 2 2 4 2" xfId="22724"/>
    <cellStyle name="Percent 10 3 5 2 2 5" xfId="22725"/>
    <cellStyle name="Percent 10 3 5 2 2 5 2" xfId="22726"/>
    <cellStyle name="Percent 10 3 5 2 2 6" xfId="22727"/>
    <cellStyle name="Percent 10 3 5 2 2 6 2" xfId="22728"/>
    <cellStyle name="Percent 10 3 5 2 2 7" xfId="22729"/>
    <cellStyle name="Percent 10 3 5 2 2 7 2" xfId="22730"/>
    <cellStyle name="Percent 10 3 5 2 2 8" xfId="22731"/>
    <cellStyle name="Percent 10 3 5 2 2 8 2" xfId="22732"/>
    <cellStyle name="Percent 10 3 5 2 2 9" xfId="22733"/>
    <cellStyle name="Percent 10 3 5 2 3" xfId="22734"/>
    <cellStyle name="Percent 10 3 5 2 3 2" xfId="22735"/>
    <cellStyle name="Percent 10 3 5 2 3 2 2" xfId="22736"/>
    <cellStyle name="Percent 10 3 5 2 3 3" xfId="22737"/>
    <cellStyle name="Percent 10 3 5 2 3 3 2" xfId="22738"/>
    <cellStyle name="Percent 10 3 5 2 3 4" xfId="22739"/>
    <cellStyle name="Percent 10 3 5 2 3 4 2" xfId="22740"/>
    <cellStyle name="Percent 10 3 5 2 3 5" xfId="22741"/>
    <cellStyle name="Percent 10 3 5 2 4" xfId="22742"/>
    <cellStyle name="Percent 10 3 5 2 4 2" xfId="22743"/>
    <cellStyle name="Percent 10 3 5 2 4 2 2" xfId="22744"/>
    <cellStyle name="Percent 10 3 5 2 4 3" xfId="22745"/>
    <cellStyle name="Percent 10 3 5 2 4 3 2" xfId="22746"/>
    <cellStyle name="Percent 10 3 5 2 4 4" xfId="22747"/>
    <cellStyle name="Percent 10 3 5 2 4 4 2" xfId="22748"/>
    <cellStyle name="Percent 10 3 5 2 4 5" xfId="22749"/>
    <cellStyle name="Percent 10 3 5 2 5" xfId="22750"/>
    <cellStyle name="Percent 10 3 5 2 5 2" xfId="22751"/>
    <cellStyle name="Percent 10 3 5 2 6" xfId="22752"/>
    <cellStyle name="Percent 10 3 5 2 6 2" xfId="22753"/>
    <cellStyle name="Percent 10 3 5 2 7" xfId="22754"/>
    <cellStyle name="Percent 10 3 5 2 7 2" xfId="22755"/>
    <cellStyle name="Percent 10 3 5 2 8" xfId="22756"/>
    <cellStyle name="Percent 10 3 5 2 8 2" xfId="22757"/>
    <cellStyle name="Percent 10 3 5 2 9" xfId="22758"/>
    <cellStyle name="Percent 10 3 5 2 9 2" xfId="22759"/>
    <cellStyle name="Percent 10 3 5 3" xfId="22760"/>
    <cellStyle name="Percent 10 3 5 3 2" xfId="22761"/>
    <cellStyle name="Percent 10 3 5 3 2 2" xfId="22762"/>
    <cellStyle name="Percent 10 3 5 3 2 2 2" xfId="22763"/>
    <cellStyle name="Percent 10 3 5 3 2 3" xfId="22764"/>
    <cellStyle name="Percent 10 3 5 3 2 3 2" xfId="22765"/>
    <cellStyle name="Percent 10 3 5 3 2 4" xfId="22766"/>
    <cellStyle name="Percent 10 3 5 3 2 4 2" xfId="22767"/>
    <cellStyle name="Percent 10 3 5 3 2 5" xfId="22768"/>
    <cellStyle name="Percent 10 3 5 3 3" xfId="22769"/>
    <cellStyle name="Percent 10 3 5 3 3 2" xfId="22770"/>
    <cellStyle name="Percent 10 3 5 3 3 2 2" xfId="22771"/>
    <cellStyle name="Percent 10 3 5 3 3 3" xfId="22772"/>
    <cellStyle name="Percent 10 3 5 3 3 3 2" xfId="22773"/>
    <cellStyle name="Percent 10 3 5 3 3 4" xfId="22774"/>
    <cellStyle name="Percent 10 3 5 3 3 4 2" xfId="22775"/>
    <cellStyle name="Percent 10 3 5 3 3 5" xfId="22776"/>
    <cellStyle name="Percent 10 3 5 3 4" xfId="22777"/>
    <cellStyle name="Percent 10 3 5 3 4 2" xfId="22778"/>
    <cellStyle name="Percent 10 3 5 3 5" xfId="22779"/>
    <cellStyle name="Percent 10 3 5 3 5 2" xfId="22780"/>
    <cellStyle name="Percent 10 3 5 3 6" xfId="22781"/>
    <cellStyle name="Percent 10 3 5 3 6 2" xfId="22782"/>
    <cellStyle name="Percent 10 3 5 3 7" xfId="22783"/>
    <cellStyle name="Percent 10 3 5 3 7 2" xfId="22784"/>
    <cellStyle name="Percent 10 3 5 3 8" xfId="22785"/>
    <cellStyle name="Percent 10 3 5 3 8 2" xfId="22786"/>
    <cellStyle name="Percent 10 3 5 3 9" xfId="22787"/>
    <cellStyle name="Percent 10 3 5 4" xfId="22788"/>
    <cellStyle name="Percent 10 3 5 4 2" xfId="22789"/>
    <cellStyle name="Percent 10 3 5 4 2 2" xfId="22790"/>
    <cellStyle name="Percent 10 3 5 4 3" xfId="22791"/>
    <cellStyle name="Percent 10 3 5 4 3 2" xfId="22792"/>
    <cellStyle name="Percent 10 3 5 4 4" xfId="22793"/>
    <cellStyle name="Percent 10 3 5 4 4 2" xfId="22794"/>
    <cellStyle name="Percent 10 3 5 4 5" xfId="22795"/>
    <cellStyle name="Percent 10 3 5 5" xfId="22796"/>
    <cellStyle name="Percent 10 3 5 5 2" xfId="22797"/>
    <cellStyle name="Percent 10 3 5 5 2 2" xfId="22798"/>
    <cellStyle name="Percent 10 3 5 5 3" xfId="22799"/>
    <cellStyle name="Percent 10 3 5 5 3 2" xfId="22800"/>
    <cellStyle name="Percent 10 3 5 5 4" xfId="22801"/>
    <cellStyle name="Percent 10 3 5 5 4 2" xfId="22802"/>
    <cellStyle name="Percent 10 3 5 5 5" xfId="22803"/>
    <cellStyle name="Percent 10 3 5 6" xfId="22804"/>
    <cellStyle name="Percent 10 3 5 6 2" xfId="22805"/>
    <cellStyle name="Percent 10 3 5 7" xfId="22806"/>
    <cellStyle name="Percent 10 3 5 7 2" xfId="22807"/>
    <cellStyle name="Percent 10 3 5 8" xfId="22808"/>
    <cellStyle name="Percent 10 3 5 8 2" xfId="22809"/>
    <cellStyle name="Percent 10 3 5 9" xfId="22810"/>
    <cellStyle name="Percent 10 3 5 9 2" xfId="22811"/>
    <cellStyle name="Percent 10 3 6" xfId="22812"/>
    <cellStyle name="Percent 10 3 6 10" xfId="22813"/>
    <cellStyle name="Percent 10 3 6 2" xfId="22814"/>
    <cellStyle name="Percent 10 3 6 2 2" xfId="22815"/>
    <cellStyle name="Percent 10 3 6 2 2 2" xfId="22816"/>
    <cellStyle name="Percent 10 3 6 2 2 2 2" xfId="22817"/>
    <cellStyle name="Percent 10 3 6 2 2 3" xfId="22818"/>
    <cellStyle name="Percent 10 3 6 2 2 3 2" xfId="22819"/>
    <cellStyle name="Percent 10 3 6 2 2 4" xfId="22820"/>
    <cellStyle name="Percent 10 3 6 2 2 4 2" xfId="22821"/>
    <cellStyle name="Percent 10 3 6 2 2 5" xfId="22822"/>
    <cellStyle name="Percent 10 3 6 2 3" xfId="22823"/>
    <cellStyle name="Percent 10 3 6 2 3 2" xfId="22824"/>
    <cellStyle name="Percent 10 3 6 2 3 2 2" xfId="22825"/>
    <cellStyle name="Percent 10 3 6 2 3 3" xfId="22826"/>
    <cellStyle name="Percent 10 3 6 2 3 3 2" xfId="22827"/>
    <cellStyle name="Percent 10 3 6 2 3 4" xfId="22828"/>
    <cellStyle name="Percent 10 3 6 2 3 4 2" xfId="22829"/>
    <cellStyle name="Percent 10 3 6 2 3 5" xfId="22830"/>
    <cellStyle name="Percent 10 3 6 2 4" xfId="22831"/>
    <cellStyle name="Percent 10 3 6 2 4 2" xfId="22832"/>
    <cellStyle name="Percent 10 3 6 2 5" xfId="22833"/>
    <cellStyle name="Percent 10 3 6 2 5 2" xfId="22834"/>
    <cellStyle name="Percent 10 3 6 2 6" xfId="22835"/>
    <cellStyle name="Percent 10 3 6 2 6 2" xfId="22836"/>
    <cellStyle name="Percent 10 3 6 2 7" xfId="22837"/>
    <cellStyle name="Percent 10 3 6 2 7 2" xfId="22838"/>
    <cellStyle name="Percent 10 3 6 2 8" xfId="22839"/>
    <cellStyle name="Percent 10 3 6 2 8 2" xfId="22840"/>
    <cellStyle name="Percent 10 3 6 2 9" xfId="22841"/>
    <cellStyle name="Percent 10 3 6 3" xfId="22842"/>
    <cellStyle name="Percent 10 3 6 3 2" xfId="22843"/>
    <cellStyle name="Percent 10 3 6 3 2 2" xfId="22844"/>
    <cellStyle name="Percent 10 3 6 3 3" xfId="22845"/>
    <cellStyle name="Percent 10 3 6 3 3 2" xfId="22846"/>
    <cellStyle name="Percent 10 3 6 3 4" xfId="22847"/>
    <cellStyle name="Percent 10 3 6 3 4 2" xfId="22848"/>
    <cellStyle name="Percent 10 3 6 3 5" xfId="22849"/>
    <cellStyle name="Percent 10 3 6 4" xfId="22850"/>
    <cellStyle name="Percent 10 3 6 4 2" xfId="22851"/>
    <cellStyle name="Percent 10 3 6 4 2 2" xfId="22852"/>
    <cellStyle name="Percent 10 3 6 4 3" xfId="22853"/>
    <cellStyle name="Percent 10 3 6 4 3 2" xfId="22854"/>
    <cellStyle name="Percent 10 3 6 4 4" xfId="22855"/>
    <cellStyle name="Percent 10 3 6 4 4 2" xfId="22856"/>
    <cellStyle name="Percent 10 3 6 4 5" xfId="22857"/>
    <cellStyle name="Percent 10 3 6 5" xfId="22858"/>
    <cellStyle name="Percent 10 3 6 5 2" xfId="22859"/>
    <cellStyle name="Percent 10 3 6 6" xfId="22860"/>
    <cellStyle name="Percent 10 3 6 6 2" xfId="22861"/>
    <cellStyle name="Percent 10 3 6 7" xfId="22862"/>
    <cellStyle name="Percent 10 3 6 7 2" xfId="22863"/>
    <cellStyle name="Percent 10 3 6 8" xfId="22864"/>
    <cellStyle name="Percent 10 3 6 8 2" xfId="22865"/>
    <cellStyle name="Percent 10 3 6 9" xfId="22866"/>
    <cellStyle name="Percent 10 3 6 9 2" xfId="22867"/>
    <cellStyle name="Percent 10 3 7" xfId="22868"/>
    <cellStyle name="Percent 10 3 7 2" xfId="22869"/>
    <cellStyle name="Percent 10 3 7 2 2" xfId="22870"/>
    <cellStyle name="Percent 10 3 7 2 2 2" xfId="22871"/>
    <cellStyle name="Percent 10 3 7 2 3" xfId="22872"/>
    <cellStyle name="Percent 10 3 7 2 3 2" xfId="22873"/>
    <cellStyle name="Percent 10 3 7 2 4" xfId="22874"/>
    <cellStyle name="Percent 10 3 7 2 4 2" xfId="22875"/>
    <cellStyle name="Percent 10 3 7 2 5" xfId="22876"/>
    <cellStyle name="Percent 10 3 7 3" xfId="22877"/>
    <cellStyle name="Percent 10 3 7 3 2" xfId="22878"/>
    <cellStyle name="Percent 10 3 7 3 2 2" xfId="22879"/>
    <cellStyle name="Percent 10 3 7 3 3" xfId="22880"/>
    <cellStyle name="Percent 10 3 7 3 3 2" xfId="22881"/>
    <cellStyle name="Percent 10 3 7 3 4" xfId="22882"/>
    <cellStyle name="Percent 10 3 7 3 4 2" xfId="22883"/>
    <cellStyle name="Percent 10 3 7 3 5" xfId="22884"/>
    <cellStyle name="Percent 10 3 7 4" xfId="22885"/>
    <cellStyle name="Percent 10 3 7 4 2" xfId="22886"/>
    <cellStyle name="Percent 10 3 7 5" xfId="22887"/>
    <cellStyle name="Percent 10 3 7 5 2" xfId="22888"/>
    <cellStyle name="Percent 10 3 7 6" xfId="22889"/>
    <cellStyle name="Percent 10 3 7 6 2" xfId="22890"/>
    <cellStyle name="Percent 10 3 7 7" xfId="22891"/>
    <cellStyle name="Percent 10 3 7 7 2" xfId="22892"/>
    <cellStyle name="Percent 10 3 7 8" xfId="22893"/>
    <cellStyle name="Percent 10 3 7 8 2" xfId="22894"/>
    <cellStyle name="Percent 10 3 7 9" xfId="22895"/>
    <cellStyle name="Percent 10 3 8" xfId="22896"/>
    <cellStyle name="Percent 10 3 8 2" xfId="22897"/>
    <cellStyle name="Percent 10 3 8 2 2" xfId="22898"/>
    <cellStyle name="Percent 10 3 8 3" xfId="22899"/>
    <cellStyle name="Percent 10 3 8 3 2" xfId="22900"/>
    <cellStyle name="Percent 10 3 8 4" xfId="22901"/>
    <cellStyle name="Percent 10 3 8 4 2" xfId="22902"/>
    <cellStyle name="Percent 10 3 8 5" xfId="22903"/>
    <cellStyle name="Percent 10 3 9" xfId="22904"/>
    <cellStyle name="Percent 10 3 9 2" xfId="22905"/>
    <cellStyle name="Percent 10 3 9 2 2" xfId="22906"/>
    <cellStyle name="Percent 10 3 9 3" xfId="22907"/>
    <cellStyle name="Percent 10 3 9 3 2" xfId="22908"/>
    <cellStyle name="Percent 10 3 9 4" xfId="22909"/>
    <cellStyle name="Percent 10 3 9 4 2" xfId="22910"/>
    <cellStyle name="Percent 10 3 9 5" xfId="22911"/>
    <cellStyle name="Percent 10 4" xfId="22912"/>
    <cellStyle name="Percent 10 4 10" xfId="22913"/>
    <cellStyle name="Percent 10 4 10 2" xfId="22914"/>
    <cellStyle name="Percent 10 4 11" xfId="22915"/>
    <cellStyle name="Percent 10 4 2" xfId="22916"/>
    <cellStyle name="Percent 10 4 2 10" xfId="22917"/>
    <cellStyle name="Percent 10 4 2 2" xfId="22918"/>
    <cellStyle name="Percent 10 4 2 2 2" xfId="22919"/>
    <cellStyle name="Percent 10 4 2 2 2 2" xfId="22920"/>
    <cellStyle name="Percent 10 4 2 2 2 2 2" xfId="22921"/>
    <cellStyle name="Percent 10 4 2 2 2 3" xfId="22922"/>
    <cellStyle name="Percent 10 4 2 2 2 3 2" xfId="22923"/>
    <cellStyle name="Percent 10 4 2 2 2 4" xfId="22924"/>
    <cellStyle name="Percent 10 4 2 2 2 4 2" xfId="22925"/>
    <cellStyle name="Percent 10 4 2 2 2 5" xfId="22926"/>
    <cellStyle name="Percent 10 4 2 2 3" xfId="22927"/>
    <cellStyle name="Percent 10 4 2 2 3 2" xfId="22928"/>
    <cellStyle name="Percent 10 4 2 2 3 2 2" xfId="22929"/>
    <cellStyle name="Percent 10 4 2 2 3 3" xfId="22930"/>
    <cellStyle name="Percent 10 4 2 2 3 3 2" xfId="22931"/>
    <cellStyle name="Percent 10 4 2 2 3 4" xfId="22932"/>
    <cellStyle name="Percent 10 4 2 2 3 4 2" xfId="22933"/>
    <cellStyle name="Percent 10 4 2 2 3 5" xfId="22934"/>
    <cellStyle name="Percent 10 4 2 2 4" xfId="22935"/>
    <cellStyle name="Percent 10 4 2 2 4 2" xfId="22936"/>
    <cellStyle name="Percent 10 4 2 2 5" xfId="22937"/>
    <cellStyle name="Percent 10 4 2 2 5 2" xfId="22938"/>
    <cellStyle name="Percent 10 4 2 2 6" xfId="22939"/>
    <cellStyle name="Percent 10 4 2 2 6 2" xfId="22940"/>
    <cellStyle name="Percent 10 4 2 2 7" xfId="22941"/>
    <cellStyle name="Percent 10 4 2 2 7 2" xfId="22942"/>
    <cellStyle name="Percent 10 4 2 2 8" xfId="22943"/>
    <cellStyle name="Percent 10 4 2 2 8 2" xfId="22944"/>
    <cellStyle name="Percent 10 4 2 2 9" xfId="22945"/>
    <cellStyle name="Percent 10 4 2 3" xfId="22946"/>
    <cellStyle name="Percent 10 4 2 3 2" xfId="22947"/>
    <cellStyle name="Percent 10 4 2 3 2 2" xfId="22948"/>
    <cellStyle name="Percent 10 4 2 3 3" xfId="22949"/>
    <cellStyle name="Percent 10 4 2 3 3 2" xfId="22950"/>
    <cellStyle name="Percent 10 4 2 3 4" xfId="22951"/>
    <cellStyle name="Percent 10 4 2 3 4 2" xfId="22952"/>
    <cellStyle name="Percent 10 4 2 3 5" xfId="22953"/>
    <cellStyle name="Percent 10 4 2 4" xfId="22954"/>
    <cellStyle name="Percent 10 4 2 4 2" xfId="22955"/>
    <cellStyle name="Percent 10 4 2 4 2 2" xfId="22956"/>
    <cellStyle name="Percent 10 4 2 4 3" xfId="22957"/>
    <cellStyle name="Percent 10 4 2 4 3 2" xfId="22958"/>
    <cellStyle name="Percent 10 4 2 4 4" xfId="22959"/>
    <cellStyle name="Percent 10 4 2 4 4 2" xfId="22960"/>
    <cellStyle name="Percent 10 4 2 4 5" xfId="22961"/>
    <cellStyle name="Percent 10 4 2 5" xfId="22962"/>
    <cellStyle name="Percent 10 4 2 5 2" xfId="22963"/>
    <cellStyle name="Percent 10 4 2 6" xfId="22964"/>
    <cellStyle name="Percent 10 4 2 6 2" xfId="22965"/>
    <cellStyle name="Percent 10 4 2 7" xfId="22966"/>
    <cellStyle name="Percent 10 4 2 7 2" xfId="22967"/>
    <cellStyle name="Percent 10 4 2 8" xfId="22968"/>
    <cellStyle name="Percent 10 4 2 8 2" xfId="22969"/>
    <cellStyle name="Percent 10 4 2 9" xfId="22970"/>
    <cellStyle name="Percent 10 4 2 9 2" xfId="22971"/>
    <cellStyle name="Percent 10 4 3" xfId="22972"/>
    <cellStyle name="Percent 10 4 3 2" xfId="22973"/>
    <cellStyle name="Percent 10 4 3 2 2" xfId="22974"/>
    <cellStyle name="Percent 10 4 3 2 2 2" xfId="22975"/>
    <cellStyle name="Percent 10 4 3 2 3" xfId="22976"/>
    <cellStyle name="Percent 10 4 3 2 3 2" xfId="22977"/>
    <cellStyle name="Percent 10 4 3 2 4" xfId="22978"/>
    <cellStyle name="Percent 10 4 3 2 4 2" xfId="22979"/>
    <cellStyle name="Percent 10 4 3 2 5" xfId="22980"/>
    <cellStyle name="Percent 10 4 3 3" xfId="22981"/>
    <cellStyle name="Percent 10 4 3 3 2" xfId="22982"/>
    <cellStyle name="Percent 10 4 3 3 2 2" xfId="22983"/>
    <cellStyle name="Percent 10 4 3 3 3" xfId="22984"/>
    <cellStyle name="Percent 10 4 3 3 3 2" xfId="22985"/>
    <cellStyle name="Percent 10 4 3 3 4" xfId="22986"/>
    <cellStyle name="Percent 10 4 3 3 4 2" xfId="22987"/>
    <cellStyle name="Percent 10 4 3 3 5" xfId="22988"/>
    <cellStyle name="Percent 10 4 3 4" xfId="22989"/>
    <cellStyle name="Percent 10 4 3 4 2" xfId="22990"/>
    <cellStyle name="Percent 10 4 3 5" xfId="22991"/>
    <cellStyle name="Percent 10 4 3 5 2" xfId="22992"/>
    <cellStyle name="Percent 10 4 3 6" xfId="22993"/>
    <cellStyle name="Percent 10 4 3 6 2" xfId="22994"/>
    <cellStyle name="Percent 10 4 3 7" xfId="22995"/>
    <cellStyle name="Percent 10 4 3 7 2" xfId="22996"/>
    <cellStyle name="Percent 10 4 3 8" xfId="22997"/>
    <cellStyle name="Percent 10 4 3 8 2" xfId="22998"/>
    <cellStyle name="Percent 10 4 3 9" xfId="22999"/>
    <cellStyle name="Percent 10 4 4" xfId="23000"/>
    <cellStyle name="Percent 10 4 4 2" xfId="23001"/>
    <cellStyle name="Percent 10 4 4 2 2" xfId="23002"/>
    <cellStyle name="Percent 10 4 4 3" xfId="23003"/>
    <cellStyle name="Percent 10 4 4 3 2" xfId="23004"/>
    <cellStyle name="Percent 10 4 4 4" xfId="23005"/>
    <cellStyle name="Percent 10 4 4 4 2" xfId="23006"/>
    <cellStyle name="Percent 10 4 4 5" xfId="23007"/>
    <cellStyle name="Percent 10 4 5" xfId="23008"/>
    <cellStyle name="Percent 10 4 5 2" xfId="23009"/>
    <cellStyle name="Percent 10 4 5 2 2" xfId="23010"/>
    <cellStyle name="Percent 10 4 5 3" xfId="23011"/>
    <cellStyle name="Percent 10 4 5 3 2" xfId="23012"/>
    <cellStyle name="Percent 10 4 5 4" xfId="23013"/>
    <cellStyle name="Percent 10 4 5 4 2" xfId="23014"/>
    <cellStyle name="Percent 10 4 5 5" xfId="23015"/>
    <cellStyle name="Percent 10 4 6" xfId="23016"/>
    <cellStyle name="Percent 10 4 6 2" xfId="23017"/>
    <cellStyle name="Percent 10 4 7" xfId="23018"/>
    <cellStyle name="Percent 10 4 7 2" xfId="23019"/>
    <cellStyle name="Percent 10 4 8" xfId="23020"/>
    <cellStyle name="Percent 10 4 8 2" xfId="23021"/>
    <cellStyle name="Percent 10 4 9" xfId="23022"/>
    <cellStyle name="Percent 10 4 9 2" xfId="23023"/>
    <cellStyle name="Percent 10 5" xfId="23024"/>
    <cellStyle name="Percent 10 5 10" xfId="23025"/>
    <cellStyle name="Percent 10 5 10 2" xfId="23026"/>
    <cellStyle name="Percent 10 5 11" xfId="23027"/>
    <cellStyle name="Percent 10 5 2" xfId="23028"/>
    <cellStyle name="Percent 10 5 2 10" xfId="23029"/>
    <cellStyle name="Percent 10 5 2 2" xfId="23030"/>
    <cellStyle name="Percent 10 5 2 2 2" xfId="23031"/>
    <cellStyle name="Percent 10 5 2 2 2 2" xfId="23032"/>
    <cellStyle name="Percent 10 5 2 2 2 2 2" xfId="23033"/>
    <cellStyle name="Percent 10 5 2 2 2 3" xfId="23034"/>
    <cellStyle name="Percent 10 5 2 2 2 3 2" xfId="23035"/>
    <cellStyle name="Percent 10 5 2 2 2 4" xfId="23036"/>
    <cellStyle name="Percent 10 5 2 2 2 4 2" xfId="23037"/>
    <cellStyle name="Percent 10 5 2 2 2 5" xfId="23038"/>
    <cellStyle name="Percent 10 5 2 2 3" xfId="23039"/>
    <cellStyle name="Percent 10 5 2 2 3 2" xfId="23040"/>
    <cellStyle name="Percent 10 5 2 2 3 2 2" xfId="23041"/>
    <cellStyle name="Percent 10 5 2 2 3 3" xfId="23042"/>
    <cellStyle name="Percent 10 5 2 2 3 3 2" xfId="23043"/>
    <cellStyle name="Percent 10 5 2 2 3 4" xfId="23044"/>
    <cellStyle name="Percent 10 5 2 2 3 4 2" xfId="23045"/>
    <cellStyle name="Percent 10 5 2 2 3 5" xfId="23046"/>
    <cellStyle name="Percent 10 5 2 2 4" xfId="23047"/>
    <cellStyle name="Percent 10 5 2 2 4 2" xfId="23048"/>
    <cellStyle name="Percent 10 5 2 2 5" xfId="23049"/>
    <cellStyle name="Percent 10 5 2 2 5 2" xfId="23050"/>
    <cellStyle name="Percent 10 5 2 2 6" xfId="23051"/>
    <cellStyle name="Percent 10 5 2 2 6 2" xfId="23052"/>
    <cellStyle name="Percent 10 5 2 2 7" xfId="23053"/>
    <cellStyle name="Percent 10 5 2 2 7 2" xfId="23054"/>
    <cellStyle name="Percent 10 5 2 2 8" xfId="23055"/>
    <cellStyle name="Percent 10 5 2 2 8 2" xfId="23056"/>
    <cellStyle name="Percent 10 5 2 2 9" xfId="23057"/>
    <cellStyle name="Percent 10 5 2 3" xfId="23058"/>
    <cellStyle name="Percent 10 5 2 3 2" xfId="23059"/>
    <cellStyle name="Percent 10 5 2 3 2 2" xfId="23060"/>
    <cellStyle name="Percent 10 5 2 3 3" xfId="23061"/>
    <cellStyle name="Percent 10 5 2 3 3 2" xfId="23062"/>
    <cellStyle name="Percent 10 5 2 3 4" xfId="23063"/>
    <cellStyle name="Percent 10 5 2 3 4 2" xfId="23064"/>
    <cellStyle name="Percent 10 5 2 3 5" xfId="23065"/>
    <cellStyle name="Percent 10 5 2 4" xfId="23066"/>
    <cellStyle name="Percent 10 5 2 4 2" xfId="23067"/>
    <cellStyle name="Percent 10 5 2 4 2 2" xfId="23068"/>
    <cellStyle name="Percent 10 5 2 4 3" xfId="23069"/>
    <cellStyle name="Percent 10 5 2 4 3 2" xfId="23070"/>
    <cellStyle name="Percent 10 5 2 4 4" xfId="23071"/>
    <cellStyle name="Percent 10 5 2 4 4 2" xfId="23072"/>
    <cellStyle name="Percent 10 5 2 4 5" xfId="23073"/>
    <cellStyle name="Percent 10 5 2 5" xfId="23074"/>
    <cellStyle name="Percent 10 5 2 5 2" xfId="23075"/>
    <cellStyle name="Percent 10 5 2 6" xfId="23076"/>
    <cellStyle name="Percent 10 5 2 6 2" xfId="23077"/>
    <cellStyle name="Percent 10 5 2 7" xfId="23078"/>
    <cellStyle name="Percent 10 5 2 7 2" xfId="23079"/>
    <cellStyle name="Percent 10 5 2 8" xfId="23080"/>
    <cellStyle name="Percent 10 5 2 8 2" xfId="23081"/>
    <cellStyle name="Percent 10 5 2 9" xfId="23082"/>
    <cellStyle name="Percent 10 5 2 9 2" xfId="23083"/>
    <cellStyle name="Percent 10 5 3" xfId="23084"/>
    <cellStyle name="Percent 10 5 3 2" xfId="23085"/>
    <cellStyle name="Percent 10 5 3 2 2" xfId="23086"/>
    <cellStyle name="Percent 10 5 3 2 2 2" xfId="23087"/>
    <cellStyle name="Percent 10 5 3 2 3" xfId="23088"/>
    <cellStyle name="Percent 10 5 3 2 3 2" xfId="23089"/>
    <cellStyle name="Percent 10 5 3 2 4" xfId="23090"/>
    <cellStyle name="Percent 10 5 3 2 4 2" xfId="23091"/>
    <cellStyle name="Percent 10 5 3 2 5" xfId="23092"/>
    <cellStyle name="Percent 10 5 3 3" xfId="23093"/>
    <cellStyle name="Percent 10 5 3 3 2" xfId="23094"/>
    <cellStyle name="Percent 10 5 3 3 2 2" xfId="23095"/>
    <cellStyle name="Percent 10 5 3 3 3" xfId="23096"/>
    <cellStyle name="Percent 10 5 3 3 3 2" xfId="23097"/>
    <cellStyle name="Percent 10 5 3 3 4" xfId="23098"/>
    <cellStyle name="Percent 10 5 3 3 4 2" xfId="23099"/>
    <cellStyle name="Percent 10 5 3 3 5" xfId="23100"/>
    <cellStyle name="Percent 10 5 3 4" xfId="23101"/>
    <cellStyle name="Percent 10 5 3 4 2" xfId="23102"/>
    <cellStyle name="Percent 10 5 3 5" xfId="23103"/>
    <cellStyle name="Percent 10 5 3 5 2" xfId="23104"/>
    <cellStyle name="Percent 10 5 3 6" xfId="23105"/>
    <cellStyle name="Percent 10 5 3 6 2" xfId="23106"/>
    <cellStyle name="Percent 10 5 3 7" xfId="23107"/>
    <cellStyle name="Percent 10 5 3 7 2" xfId="23108"/>
    <cellStyle name="Percent 10 5 3 8" xfId="23109"/>
    <cellStyle name="Percent 10 5 3 8 2" xfId="23110"/>
    <cellStyle name="Percent 10 5 3 9" xfId="23111"/>
    <cellStyle name="Percent 10 5 4" xfId="23112"/>
    <cellStyle name="Percent 10 5 4 2" xfId="23113"/>
    <cellStyle name="Percent 10 5 4 2 2" xfId="23114"/>
    <cellStyle name="Percent 10 5 4 3" xfId="23115"/>
    <cellStyle name="Percent 10 5 4 3 2" xfId="23116"/>
    <cellStyle name="Percent 10 5 4 4" xfId="23117"/>
    <cellStyle name="Percent 10 5 4 4 2" xfId="23118"/>
    <cellStyle name="Percent 10 5 4 5" xfId="23119"/>
    <cellStyle name="Percent 10 5 5" xfId="23120"/>
    <cellStyle name="Percent 10 5 5 2" xfId="23121"/>
    <cellStyle name="Percent 10 5 5 2 2" xfId="23122"/>
    <cellStyle name="Percent 10 5 5 3" xfId="23123"/>
    <cellStyle name="Percent 10 5 5 3 2" xfId="23124"/>
    <cellStyle name="Percent 10 5 5 4" xfId="23125"/>
    <cellStyle name="Percent 10 5 5 4 2" xfId="23126"/>
    <cellStyle name="Percent 10 5 5 5" xfId="23127"/>
    <cellStyle name="Percent 10 5 6" xfId="23128"/>
    <cellStyle name="Percent 10 5 6 2" xfId="23129"/>
    <cellStyle name="Percent 10 5 7" xfId="23130"/>
    <cellStyle name="Percent 10 5 7 2" xfId="23131"/>
    <cellStyle name="Percent 10 5 8" xfId="23132"/>
    <cellStyle name="Percent 10 5 8 2" xfId="23133"/>
    <cellStyle name="Percent 10 5 9" xfId="23134"/>
    <cellStyle name="Percent 10 5 9 2" xfId="23135"/>
    <cellStyle name="Percent 10 6" xfId="23136"/>
    <cellStyle name="Percent 10 6 10" xfId="23137"/>
    <cellStyle name="Percent 10 6 10 2" xfId="23138"/>
    <cellStyle name="Percent 10 6 11" xfId="23139"/>
    <cellStyle name="Percent 10 6 2" xfId="23140"/>
    <cellStyle name="Percent 10 6 2 10" xfId="23141"/>
    <cellStyle name="Percent 10 6 2 2" xfId="23142"/>
    <cellStyle name="Percent 10 6 2 2 2" xfId="23143"/>
    <cellStyle name="Percent 10 6 2 2 2 2" xfId="23144"/>
    <cellStyle name="Percent 10 6 2 2 2 2 2" xfId="23145"/>
    <cellStyle name="Percent 10 6 2 2 2 3" xfId="23146"/>
    <cellStyle name="Percent 10 6 2 2 2 3 2" xfId="23147"/>
    <cellStyle name="Percent 10 6 2 2 2 4" xfId="23148"/>
    <cellStyle name="Percent 10 6 2 2 2 4 2" xfId="23149"/>
    <cellStyle name="Percent 10 6 2 2 2 5" xfId="23150"/>
    <cellStyle name="Percent 10 6 2 2 3" xfId="23151"/>
    <cellStyle name="Percent 10 6 2 2 3 2" xfId="23152"/>
    <cellStyle name="Percent 10 6 2 2 3 2 2" xfId="23153"/>
    <cellStyle name="Percent 10 6 2 2 3 3" xfId="23154"/>
    <cellStyle name="Percent 10 6 2 2 3 3 2" xfId="23155"/>
    <cellStyle name="Percent 10 6 2 2 3 4" xfId="23156"/>
    <cellStyle name="Percent 10 6 2 2 3 4 2" xfId="23157"/>
    <cellStyle name="Percent 10 6 2 2 3 5" xfId="23158"/>
    <cellStyle name="Percent 10 6 2 2 4" xfId="23159"/>
    <cellStyle name="Percent 10 6 2 2 4 2" xfId="23160"/>
    <cellStyle name="Percent 10 6 2 2 5" xfId="23161"/>
    <cellStyle name="Percent 10 6 2 2 5 2" xfId="23162"/>
    <cellStyle name="Percent 10 6 2 2 6" xfId="23163"/>
    <cellStyle name="Percent 10 6 2 2 6 2" xfId="23164"/>
    <cellStyle name="Percent 10 6 2 2 7" xfId="23165"/>
    <cellStyle name="Percent 10 6 2 2 7 2" xfId="23166"/>
    <cellStyle name="Percent 10 6 2 2 8" xfId="23167"/>
    <cellStyle name="Percent 10 6 2 2 8 2" xfId="23168"/>
    <cellStyle name="Percent 10 6 2 2 9" xfId="23169"/>
    <cellStyle name="Percent 10 6 2 3" xfId="23170"/>
    <cellStyle name="Percent 10 6 2 3 2" xfId="23171"/>
    <cellStyle name="Percent 10 6 2 3 2 2" xfId="23172"/>
    <cellStyle name="Percent 10 6 2 3 3" xfId="23173"/>
    <cellStyle name="Percent 10 6 2 3 3 2" xfId="23174"/>
    <cellStyle name="Percent 10 6 2 3 4" xfId="23175"/>
    <cellStyle name="Percent 10 6 2 3 4 2" xfId="23176"/>
    <cellStyle name="Percent 10 6 2 3 5" xfId="23177"/>
    <cellStyle name="Percent 10 6 2 4" xfId="23178"/>
    <cellStyle name="Percent 10 6 2 4 2" xfId="23179"/>
    <cellStyle name="Percent 10 6 2 4 2 2" xfId="23180"/>
    <cellStyle name="Percent 10 6 2 4 3" xfId="23181"/>
    <cellStyle name="Percent 10 6 2 4 3 2" xfId="23182"/>
    <cellStyle name="Percent 10 6 2 4 4" xfId="23183"/>
    <cellStyle name="Percent 10 6 2 4 4 2" xfId="23184"/>
    <cellStyle name="Percent 10 6 2 4 5" xfId="23185"/>
    <cellStyle name="Percent 10 6 2 5" xfId="23186"/>
    <cellStyle name="Percent 10 6 2 5 2" xfId="23187"/>
    <cellStyle name="Percent 10 6 2 6" xfId="23188"/>
    <cellStyle name="Percent 10 6 2 6 2" xfId="23189"/>
    <cellStyle name="Percent 10 6 2 7" xfId="23190"/>
    <cellStyle name="Percent 10 6 2 7 2" xfId="23191"/>
    <cellStyle name="Percent 10 6 2 8" xfId="23192"/>
    <cellStyle name="Percent 10 6 2 8 2" xfId="23193"/>
    <cellStyle name="Percent 10 6 2 9" xfId="23194"/>
    <cellStyle name="Percent 10 6 2 9 2" xfId="23195"/>
    <cellStyle name="Percent 10 6 3" xfId="23196"/>
    <cellStyle name="Percent 10 6 3 2" xfId="23197"/>
    <cellStyle name="Percent 10 6 3 2 2" xfId="23198"/>
    <cellStyle name="Percent 10 6 3 2 2 2" xfId="23199"/>
    <cellStyle name="Percent 10 6 3 2 3" xfId="23200"/>
    <cellStyle name="Percent 10 6 3 2 3 2" xfId="23201"/>
    <cellStyle name="Percent 10 6 3 2 4" xfId="23202"/>
    <cellStyle name="Percent 10 6 3 2 4 2" xfId="23203"/>
    <cellStyle name="Percent 10 6 3 2 5" xfId="23204"/>
    <cellStyle name="Percent 10 6 3 3" xfId="23205"/>
    <cellStyle name="Percent 10 6 3 3 2" xfId="23206"/>
    <cellStyle name="Percent 10 6 3 3 2 2" xfId="23207"/>
    <cellStyle name="Percent 10 6 3 3 3" xfId="23208"/>
    <cellStyle name="Percent 10 6 3 3 3 2" xfId="23209"/>
    <cellStyle name="Percent 10 6 3 3 4" xfId="23210"/>
    <cellStyle name="Percent 10 6 3 3 4 2" xfId="23211"/>
    <cellStyle name="Percent 10 6 3 3 5" xfId="23212"/>
    <cellStyle name="Percent 10 6 3 4" xfId="23213"/>
    <cellStyle name="Percent 10 6 3 4 2" xfId="23214"/>
    <cellStyle name="Percent 10 6 3 5" xfId="23215"/>
    <cellStyle name="Percent 10 6 3 5 2" xfId="23216"/>
    <cellStyle name="Percent 10 6 3 6" xfId="23217"/>
    <cellStyle name="Percent 10 6 3 6 2" xfId="23218"/>
    <cellStyle name="Percent 10 6 3 7" xfId="23219"/>
    <cellStyle name="Percent 10 6 3 7 2" xfId="23220"/>
    <cellStyle name="Percent 10 6 3 8" xfId="23221"/>
    <cellStyle name="Percent 10 6 3 8 2" xfId="23222"/>
    <cellStyle name="Percent 10 6 3 9" xfId="23223"/>
    <cellStyle name="Percent 10 6 4" xfId="23224"/>
    <cellStyle name="Percent 10 6 4 2" xfId="23225"/>
    <cellStyle name="Percent 10 6 4 2 2" xfId="23226"/>
    <cellStyle name="Percent 10 6 4 3" xfId="23227"/>
    <cellStyle name="Percent 10 6 4 3 2" xfId="23228"/>
    <cellStyle name="Percent 10 6 4 4" xfId="23229"/>
    <cellStyle name="Percent 10 6 4 4 2" xfId="23230"/>
    <cellStyle name="Percent 10 6 4 5" xfId="23231"/>
    <cellStyle name="Percent 10 6 5" xfId="23232"/>
    <cellStyle name="Percent 10 6 5 2" xfId="23233"/>
    <cellStyle name="Percent 10 6 5 2 2" xfId="23234"/>
    <cellStyle name="Percent 10 6 5 3" xfId="23235"/>
    <cellStyle name="Percent 10 6 5 3 2" xfId="23236"/>
    <cellStyle name="Percent 10 6 5 4" xfId="23237"/>
    <cellStyle name="Percent 10 6 5 4 2" xfId="23238"/>
    <cellStyle name="Percent 10 6 5 5" xfId="23239"/>
    <cellStyle name="Percent 10 6 6" xfId="23240"/>
    <cellStyle name="Percent 10 6 6 2" xfId="23241"/>
    <cellStyle name="Percent 10 6 7" xfId="23242"/>
    <cellStyle name="Percent 10 6 7 2" xfId="23243"/>
    <cellStyle name="Percent 10 6 8" xfId="23244"/>
    <cellStyle name="Percent 10 6 8 2" xfId="23245"/>
    <cellStyle name="Percent 10 6 9" xfId="23246"/>
    <cellStyle name="Percent 10 6 9 2" xfId="23247"/>
    <cellStyle name="Percent 10 7" xfId="23248"/>
    <cellStyle name="Percent 10 7 10" xfId="23249"/>
    <cellStyle name="Percent 10 7 10 2" xfId="23250"/>
    <cellStyle name="Percent 10 7 11" xfId="23251"/>
    <cellStyle name="Percent 10 7 2" xfId="23252"/>
    <cellStyle name="Percent 10 7 2 10" xfId="23253"/>
    <cellStyle name="Percent 10 7 2 2" xfId="23254"/>
    <cellStyle name="Percent 10 7 2 2 2" xfId="23255"/>
    <cellStyle name="Percent 10 7 2 2 2 2" xfId="23256"/>
    <cellStyle name="Percent 10 7 2 2 2 2 2" xfId="23257"/>
    <cellStyle name="Percent 10 7 2 2 2 3" xfId="23258"/>
    <cellStyle name="Percent 10 7 2 2 2 3 2" xfId="23259"/>
    <cellStyle name="Percent 10 7 2 2 2 4" xfId="23260"/>
    <cellStyle name="Percent 10 7 2 2 2 4 2" xfId="23261"/>
    <cellStyle name="Percent 10 7 2 2 2 5" xfId="23262"/>
    <cellStyle name="Percent 10 7 2 2 3" xfId="23263"/>
    <cellStyle name="Percent 10 7 2 2 3 2" xfId="23264"/>
    <cellStyle name="Percent 10 7 2 2 3 2 2" xfId="23265"/>
    <cellStyle name="Percent 10 7 2 2 3 3" xfId="23266"/>
    <cellStyle name="Percent 10 7 2 2 3 3 2" xfId="23267"/>
    <cellStyle name="Percent 10 7 2 2 3 4" xfId="23268"/>
    <cellStyle name="Percent 10 7 2 2 3 4 2" xfId="23269"/>
    <cellStyle name="Percent 10 7 2 2 3 5" xfId="23270"/>
    <cellStyle name="Percent 10 7 2 2 4" xfId="23271"/>
    <cellStyle name="Percent 10 7 2 2 4 2" xfId="23272"/>
    <cellStyle name="Percent 10 7 2 2 5" xfId="23273"/>
    <cellStyle name="Percent 10 7 2 2 5 2" xfId="23274"/>
    <cellStyle name="Percent 10 7 2 2 6" xfId="23275"/>
    <cellStyle name="Percent 10 7 2 2 6 2" xfId="23276"/>
    <cellStyle name="Percent 10 7 2 2 7" xfId="23277"/>
    <cellStyle name="Percent 10 7 2 2 7 2" xfId="23278"/>
    <cellStyle name="Percent 10 7 2 2 8" xfId="23279"/>
    <cellStyle name="Percent 10 7 2 2 8 2" xfId="23280"/>
    <cellStyle name="Percent 10 7 2 2 9" xfId="23281"/>
    <cellStyle name="Percent 10 7 2 3" xfId="23282"/>
    <cellStyle name="Percent 10 7 2 3 2" xfId="23283"/>
    <cellStyle name="Percent 10 7 2 3 2 2" xfId="23284"/>
    <cellStyle name="Percent 10 7 2 3 3" xfId="23285"/>
    <cellStyle name="Percent 10 7 2 3 3 2" xfId="23286"/>
    <cellStyle name="Percent 10 7 2 3 4" xfId="23287"/>
    <cellStyle name="Percent 10 7 2 3 4 2" xfId="23288"/>
    <cellStyle name="Percent 10 7 2 3 5" xfId="23289"/>
    <cellStyle name="Percent 10 7 2 4" xfId="23290"/>
    <cellStyle name="Percent 10 7 2 4 2" xfId="23291"/>
    <cellStyle name="Percent 10 7 2 4 2 2" xfId="23292"/>
    <cellStyle name="Percent 10 7 2 4 3" xfId="23293"/>
    <cellStyle name="Percent 10 7 2 4 3 2" xfId="23294"/>
    <cellStyle name="Percent 10 7 2 4 4" xfId="23295"/>
    <cellStyle name="Percent 10 7 2 4 4 2" xfId="23296"/>
    <cellStyle name="Percent 10 7 2 4 5" xfId="23297"/>
    <cellStyle name="Percent 10 7 2 5" xfId="23298"/>
    <cellStyle name="Percent 10 7 2 5 2" xfId="23299"/>
    <cellStyle name="Percent 10 7 2 6" xfId="23300"/>
    <cellStyle name="Percent 10 7 2 6 2" xfId="23301"/>
    <cellStyle name="Percent 10 7 2 7" xfId="23302"/>
    <cellStyle name="Percent 10 7 2 7 2" xfId="23303"/>
    <cellStyle name="Percent 10 7 2 8" xfId="23304"/>
    <cellStyle name="Percent 10 7 2 8 2" xfId="23305"/>
    <cellStyle name="Percent 10 7 2 9" xfId="23306"/>
    <cellStyle name="Percent 10 7 2 9 2" xfId="23307"/>
    <cellStyle name="Percent 10 7 3" xfId="23308"/>
    <cellStyle name="Percent 10 7 3 2" xfId="23309"/>
    <cellStyle name="Percent 10 7 3 2 2" xfId="23310"/>
    <cellStyle name="Percent 10 7 3 2 2 2" xfId="23311"/>
    <cellStyle name="Percent 10 7 3 2 3" xfId="23312"/>
    <cellStyle name="Percent 10 7 3 2 3 2" xfId="23313"/>
    <cellStyle name="Percent 10 7 3 2 4" xfId="23314"/>
    <cellStyle name="Percent 10 7 3 2 4 2" xfId="23315"/>
    <cellStyle name="Percent 10 7 3 2 5" xfId="23316"/>
    <cellStyle name="Percent 10 7 3 3" xfId="23317"/>
    <cellStyle name="Percent 10 7 3 3 2" xfId="23318"/>
    <cellStyle name="Percent 10 7 3 3 2 2" xfId="23319"/>
    <cellStyle name="Percent 10 7 3 3 3" xfId="23320"/>
    <cellStyle name="Percent 10 7 3 3 3 2" xfId="23321"/>
    <cellStyle name="Percent 10 7 3 3 4" xfId="23322"/>
    <cellStyle name="Percent 10 7 3 3 4 2" xfId="23323"/>
    <cellStyle name="Percent 10 7 3 3 5" xfId="23324"/>
    <cellStyle name="Percent 10 7 3 4" xfId="23325"/>
    <cellStyle name="Percent 10 7 3 4 2" xfId="23326"/>
    <cellStyle name="Percent 10 7 3 5" xfId="23327"/>
    <cellStyle name="Percent 10 7 3 5 2" xfId="23328"/>
    <cellStyle name="Percent 10 7 3 6" xfId="23329"/>
    <cellStyle name="Percent 10 7 3 6 2" xfId="23330"/>
    <cellStyle name="Percent 10 7 3 7" xfId="23331"/>
    <cellStyle name="Percent 10 7 3 7 2" xfId="23332"/>
    <cellStyle name="Percent 10 7 3 8" xfId="23333"/>
    <cellStyle name="Percent 10 7 3 8 2" xfId="23334"/>
    <cellStyle name="Percent 10 7 3 9" xfId="23335"/>
    <cellStyle name="Percent 10 7 4" xfId="23336"/>
    <cellStyle name="Percent 10 7 4 2" xfId="23337"/>
    <cellStyle name="Percent 10 7 4 2 2" xfId="23338"/>
    <cellStyle name="Percent 10 7 4 3" xfId="23339"/>
    <cellStyle name="Percent 10 7 4 3 2" xfId="23340"/>
    <cellStyle name="Percent 10 7 4 4" xfId="23341"/>
    <cellStyle name="Percent 10 7 4 4 2" xfId="23342"/>
    <cellStyle name="Percent 10 7 4 5" xfId="23343"/>
    <cellStyle name="Percent 10 7 5" xfId="23344"/>
    <cellStyle name="Percent 10 7 5 2" xfId="23345"/>
    <cellStyle name="Percent 10 7 5 2 2" xfId="23346"/>
    <cellStyle name="Percent 10 7 5 3" xfId="23347"/>
    <cellStyle name="Percent 10 7 5 3 2" xfId="23348"/>
    <cellStyle name="Percent 10 7 5 4" xfId="23349"/>
    <cellStyle name="Percent 10 7 5 4 2" xfId="23350"/>
    <cellStyle name="Percent 10 7 5 5" xfId="23351"/>
    <cellStyle name="Percent 10 7 6" xfId="23352"/>
    <cellStyle name="Percent 10 7 6 2" xfId="23353"/>
    <cellStyle name="Percent 10 7 7" xfId="23354"/>
    <cellStyle name="Percent 10 7 7 2" xfId="23355"/>
    <cellStyle name="Percent 10 7 8" xfId="23356"/>
    <cellStyle name="Percent 10 7 8 2" xfId="23357"/>
    <cellStyle name="Percent 10 7 9" xfId="23358"/>
    <cellStyle name="Percent 10 7 9 2" xfId="23359"/>
    <cellStyle name="Percent 10 8" xfId="23360"/>
    <cellStyle name="Percent 10 8 10" xfId="23361"/>
    <cellStyle name="Percent 10 8 2" xfId="23362"/>
    <cellStyle name="Percent 10 8 2 2" xfId="23363"/>
    <cellStyle name="Percent 10 8 2 2 2" xfId="23364"/>
    <cellStyle name="Percent 10 8 2 2 2 2" xfId="23365"/>
    <cellStyle name="Percent 10 8 2 2 3" xfId="23366"/>
    <cellStyle name="Percent 10 8 2 2 3 2" xfId="23367"/>
    <cellStyle name="Percent 10 8 2 2 4" xfId="23368"/>
    <cellStyle name="Percent 10 8 2 2 4 2" xfId="23369"/>
    <cellStyle name="Percent 10 8 2 2 5" xfId="23370"/>
    <cellStyle name="Percent 10 8 2 3" xfId="23371"/>
    <cellStyle name="Percent 10 8 2 3 2" xfId="23372"/>
    <cellStyle name="Percent 10 8 2 3 2 2" xfId="23373"/>
    <cellStyle name="Percent 10 8 2 3 3" xfId="23374"/>
    <cellStyle name="Percent 10 8 2 3 3 2" xfId="23375"/>
    <cellStyle name="Percent 10 8 2 3 4" xfId="23376"/>
    <cellStyle name="Percent 10 8 2 3 4 2" xfId="23377"/>
    <cellStyle name="Percent 10 8 2 3 5" xfId="23378"/>
    <cellStyle name="Percent 10 8 2 4" xfId="23379"/>
    <cellStyle name="Percent 10 8 2 4 2" xfId="23380"/>
    <cellStyle name="Percent 10 8 2 5" xfId="23381"/>
    <cellStyle name="Percent 10 8 2 5 2" xfId="23382"/>
    <cellStyle name="Percent 10 8 2 6" xfId="23383"/>
    <cellStyle name="Percent 10 8 2 6 2" xfId="23384"/>
    <cellStyle name="Percent 10 8 2 7" xfId="23385"/>
    <cellStyle name="Percent 10 8 2 7 2" xfId="23386"/>
    <cellStyle name="Percent 10 8 2 8" xfId="23387"/>
    <cellStyle name="Percent 10 8 2 8 2" xfId="23388"/>
    <cellStyle name="Percent 10 8 2 9" xfId="23389"/>
    <cellStyle name="Percent 10 8 3" xfId="23390"/>
    <cellStyle name="Percent 10 8 3 2" xfId="23391"/>
    <cellStyle name="Percent 10 8 3 2 2" xfId="23392"/>
    <cellStyle name="Percent 10 8 3 3" xfId="23393"/>
    <cellStyle name="Percent 10 8 3 3 2" xfId="23394"/>
    <cellStyle name="Percent 10 8 3 4" xfId="23395"/>
    <cellStyle name="Percent 10 8 3 4 2" xfId="23396"/>
    <cellStyle name="Percent 10 8 3 5" xfId="23397"/>
    <cellStyle name="Percent 10 8 4" xfId="23398"/>
    <cellStyle name="Percent 10 8 4 2" xfId="23399"/>
    <cellStyle name="Percent 10 8 4 2 2" xfId="23400"/>
    <cellStyle name="Percent 10 8 4 3" xfId="23401"/>
    <cellStyle name="Percent 10 8 4 3 2" xfId="23402"/>
    <cellStyle name="Percent 10 8 4 4" xfId="23403"/>
    <cellStyle name="Percent 10 8 4 4 2" xfId="23404"/>
    <cellStyle name="Percent 10 8 4 5" xfId="23405"/>
    <cellStyle name="Percent 10 8 5" xfId="23406"/>
    <cellStyle name="Percent 10 8 5 2" xfId="23407"/>
    <cellStyle name="Percent 10 8 6" xfId="23408"/>
    <cellStyle name="Percent 10 8 6 2" xfId="23409"/>
    <cellStyle name="Percent 10 8 7" xfId="23410"/>
    <cellStyle name="Percent 10 8 7 2" xfId="23411"/>
    <cellStyle name="Percent 10 8 8" xfId="23412"/>
    <cellStyle name="Percent 10 8 8 2" xfId="23413"/>
    <cellStyle name="Percent 10 8 9" xfId="23414"/>
    <cellStyle name="Percent 10 8 9 2" xfId="23415"/>
    <cellStyle name="Percent 10 9" xfId="23416"/>
    <cellStyle name="Percent 10 9 2" xfId="23417"/>
    <cellStyle name="Percent 10 9 2 2" xfId="23418"/>
    <cellStyle name="Percent 10 9 2 2 2" xfId="23419"/>
    <cellStyle name="Percent 10 9 2 3" xfId="23420"/>
    <cellStyle name="Percent 10 9 2 3 2" xfId="23421"/>
    <cellStyle name="Percent 10 9 2 4" xfId="23422"/>
    <cellStyle name="Percent 10 9 2 4 2" xfId="23423"/>
    <cellStyle name="Percent 10 9 2 5" xfId="23424"/>
    <cellStyle name="Percent 10 9 3" xfId="23425"/>
    <cellStyle name="Percent 10 9 3 2" xfId="23426"/>
    <cellStyle name="Percent 10 9 3 2 2" xfId="23427"/>
    <cellStyle name="Percent 10 9 3 3" xfId="23428"/>
    <cellStyle name="Percent 10 9 3 3 2" xfId="23429"/>
    <cellStyle name="Percent 10 9 3 4" xfId="23430"/>
    <cellStyle name="Percent 10 9 3 4 2" xfId="23431"/>
    <cellStyle name="Percent 10 9 3 5" xfId="23432"/>
    <cellStyle name="Percent 10 9 4" xfId="23433"/>
    <cellStyle name="Percent 10 9 4 2" xfId="23434"/>
    <cellStyle name="Percent 10 9 5" xfId="23435"/>
    <cellStyle name="Percent 10 9 5 2" xfId="23436"/>
    <cellStyle name="Percent 10 9 6" xfId="23437"/>
    <cellStyle name="Percent 10 9 6 2" xfId="23438"/>
    <cellStyle name="Percent 10 9 7" xfId="23439"/>
    <cellStyle name="Percent 10 9 7 2" xfId="23440"/>
    <cellStyle name="Percent 10 9 8" xfId="23441"/>
    <cellStyle name="Percent 10 9 8 2" xfId="23442"/>
    <cellStyle name="Percent 10 9 9" xfId="23443"/>
    <cellStyle name="Percent 100" xfId="23444"/>
    <cellStyle name="Percent 101" xfId="23445"/>
    <cellStyle name="Percent 102" xfId="23446"/>
    <cellStyle name="Percent 103" xfId="23447"/>
    <cellStyle name="Percent 104" xfId="23448"/>
    <cellStyle name="Percent 105" xfId="23449"/>
    <cellStyle name="Percent 106" xfId="23450"/>
    <cellStyle name="Percent 107" xfId="23451"/>
    <cellStyle name="Percent 108" xfId="23452"/>
    <cellStyle name="Percent 11" xfId="23453"/>
    <cellStyle name="Percent 11 2" xfId="23454"/>
    <cellStyle name="Percent 11 2 2" xfId="23455"/>
    <cellStyle name="Percent 11 2 3" xfId="23456"/>
    <cellStyle name="Percent 11 3" xfId="23457"/>
    <cellStyle name="Percent 12" xfId="23458"/>
    <cellStyle name="Percent 12 2" xfId="23459"/>
    <cellStyle name="Percent 12 2 2" xfId="23460"/>
    <cellStyle name="Percent 12 3" xfId="23461"/>
    <cellStyle name="Percent 13" xfId="23462"/>
    <cellStyle name="Percent 13 2" xfId="23463"/>
    <cellStyle name="Percent 13 2 2" xfId="23464"/>
    <cellStyle name="Percent 13 3" xfId="23465"/>
    <cellStyle name="Percent 14" xfId="23466"/>
    <cellStyle name="Percent 14 2" xfId="23467"/>
    <cellStyle name="Percent 14 2 2" xfId="23468"/>
    <cellStyle name="Percent 14 2 2 2" xfId="23469"/>
    <cellStyle name="Percent 14 2 2 3" xfId="23470"/>
    <cellStyle name="Percent 14 2 3" xfId="23471"/>
    <cellStyle name="Percent 14 2 3 2" xfId="23472"/>
    <cellStyle name="Percent 14 2 3 3" xfId="23473"/>
    <cellStyle name="Percent 14 3" xfId="23474"/>
    <cellStyle name="Percent 14 3 2" xfId="23475"/>
    <cellStyle name="Percent 14 3 2 2" xfId="23476"/>
    <cellStyle name="Percent 14 3 2 3" xfId="23477"/>
    <cellStyle name="Percent 14 3 3" xfId="23478"/>
    <cellStyle name="Percent 14 3 4" xfId="23479"/>
    <cellStyle name="Percent 15" xfId="23480"/>
    <cellStyle name="Percent 15 2" xfId="23481"/>
    <cellStyle name="Percent 15 2 2" xfId="23482"/>
    <cellStyle name="Percent 15 2 2 2" xfId="23483"/>
    <cellStyle name="Percent 15 2 2 3" xfId="23484"/>
    <cellStyle name="Percent 15 2 3" xfId="23485"/>
    <cellStyle name="Percent 15 2 3 2" xfId="23486"/>
    <cellStyle name="Percent 15 2 3 3" xfId="23487"/>
    <cellStyle name="Percent 15 3" xfId="23488"/>
    <cellStyle name="Percent 15 3 2" xfId="23489"/>
    <cellStyle name="Percent 15 3 2 2" xfId="23490"/>
    <cellStyle name="Percent 15 3 2 3" xfId="23491"/>
    <cellStyle name="Percent 15 3 3" xfId="23492"/>
    <cellStyle name="Percent 15 3 4" xfId="23493"/>
    <cellStyle name="Percent 16" xfId="23494"/>
    <cellStyle name="Percent 16 2" xfId="23495"/>
    <cellStyle name="Percent 16 2 2" xfId="23496"/>
    <cellStyle name="Percent 16 3" xfId="23497"/>
    <cellStyle name="Percent 17" xfId="23498"/>
    <cellStyle name="Percent 17 2" xfId="23499"/>
    <cellStyle name="Percent 17 2 2" xfId="23500"/>
    <cellStyle name="Percent 17 3" xfId="23501"/>
    <cellStyle name="Percent 17 4" xfId="23502"/>
    <cellStyle name="Percent 18" xfId="23503"/>
    <cellStyle name="Percent 18 2" xfId="23504"/>
    <cellStyle name="Percent 18 3" xfId="23505"/>
    <cellStyle name="Percent 19" xfId="23506"/>
    <cellStyle name="Percent 19 2" xfId="23507"/>
    <cellStyle name="Percent 19 3" xfId="23508"/>
    <cellStyle name="Percent 2" xfId="53"/>
    <cellStyle name="Percent 2 10" xfId="23509"/>
    <cellStyle name="Percent 2 10 2" xfId="23510"/>
    <cellStyle name="Percent 2 11" xfId="23511"/>
    <cellStyle name="Percent 2 11 2" xfId="23512"/>
    <cellStyle name="Percent 2 12" xfId="23513"/>
    <cellStyle name="Percent 2 12 2" xfId="23514"/>
    <cellStyle name="Percent 2 13" xfId="23515"/>
    <cellStyle name="Percent 2 13 2" xfId="23516"/>
    <cellStyle name="Percent 2 14" xfId="23517"/>
    <cellStyle name="Percent 2 14 2" xfId="23518"/>
    <cellStyle name="Percent 2 15" xfId="23519"/>
    <cellStyle name="Percent 2 15 2" xfId="23520"/>
    <cellStyle name="Percent 2 16" xfId="23521"/>
    <cellStyle name="Percent 2 16 2" xfId="23522"/>
    <cellStyle name="Percent 2 17" xfId="23523"/>
    <cellStyle name="Percent 2 17 2" xfId="23524"/>
    <cellStyle name="Percent 2 18" xfId="23525"/>
    <cellStyle name="Percent 2 18 2" xfId="23526"/>
    <cellStyle name="Percent 2 19" xfId="23527"/>
    <cellStyle name="Percent 2 19 2" xfId="23528"/>
    <cellStyle name="Percent 2 2" xfId="118"/>
    <cellStyle name="Percent 2 2 2" xfId="23529"/>
    <cellStyle name="Percent 2 2 2 2" xfId="23530"/>
    <cellStyle name="Percent 2 2 2 2 2" xfId="23531"/>
    <cellStyle name="Percent 2 2 2 2 2 2" xfId="23532"/>
    <cellStyle name="Percent 2 2 2 2 3" xfId="23533"/>
    <cellStyle name="Percent 2 2 2 2 4" xfId="23534"/>
    <cellStyle name="Percent 2 2 2 3" xfId="23535"/>
    <cellStyle name="Percent 2 2 2 3 2" xfId="23536"/>
    <cellStyle name="Percent 2 2 2 3 3" xfId="23537"/>
    <cellStyle name="Percent 2 2 2 4" xfId="23538"/>
    <cellStyle name="Percent 2 2 2 5" xfId="23539"/>
    <cellStyle name="Percent 2 2 3" xfId="23540"/>
    <cellStyle name="Percent 2 2 3 2" xfId="23541"/>
    <cellStyle name="Percent 2 2 3 2 2" xfId="23542"/>
    <cellStyle name="Percent 2 2 3 2 2 2" xfId="23543"/>
    <cellStyle name="Percent 2 2 3 2 3" xfId="23544"/>
    <cellStyle name="Percent 2 2 3 3" xfId="23545"/>
    <cellStyle name="Percent 2 2 3 3 2" xfId="23546"/>
    <cellStyle name="Percent 2 2 3 4" xfId="23547"/>
    <cellStyle name="Percent 2 2 3 5" xfId="23548"/>
    <cellStyle name="Percent 2 2 4" xfId="23549"/>
    <cellStyle name="Percent 2 2 5" xfId="23550"/>
    <cellStyle name="Percent 2 20" xfId="23551"/>
    <cellStyle name="Percent 2 20 2" xfId="23552"/>
    <cellStyle name="Percent 2 21" xfId="23553"/>
    <cellStyle name="Percent 2 21 2" xfId="23554"/>
    <cellStyle name="Percent 2 22" xfId="23555"/>
    <cellStyle name="Percent 2 22 2" xfId="23556"/>
    <cellStyle name="Percent 2 23" xfId="23557"/>
    <cellStyle name="Percent 2 23 2" xfId="23558"/>
    <cellStyle name="Percent 2 24" xfId="23559"/>
    <cellStyle name="Percent 2 24 2" xfId="23560"/>
    <cellStyle name="Percent 2 25" xfId="23561"/>
    <cellStyle name="Percent 2 25 2" xfId="23562"/>
    <cellStyle name="Percent 2 26" xfId="23563"/>
    <cellStyle name="Percent 2 26 2" xfId="23564"/>
    <cellStyle name="Percent 2 27" xfId="23565"/>
    <cellStyle name="Percent 2 27 2" xfId="23566"/>
    <cellStyle name="Percent 2 28" xfId="23567"/>
    <cellStyle name="Percent 2 28 2" xfId="23568"/>
    <cellStyle name="Percent 2 29" xfId="23569"/>
    <cellStyle name="Percent 2 29 2" xfId="23570"/>
    <cellStyle name="Percent 2 3" xfId="23571"/>
    <cellStyle name="Percent 2 3 2" xfId="23572"/>
    <cellStyle name="Percent 2 3 2 2" xfId="23573"/>
    <cellStyle name="Percent 2 3 2 3" xfId="23574"/>
    <cellStyle name="Percent 2 3 3" xfId="23575"/>
    <cellStyle name="Percent 2 3 4" xfId="23576"/>
    <cellStyle name="Percent 2 30" xfId="23577"/>
    <cellStyle name="Percent 2 30 2" xfId="23578"/>
    <cellStyle name="Percent 2 31" xfId="23579"/>
    <cellStyle name="Percent 2 31 2" xfId="23580"/>
    <cellStyle name="Percent 2 32" xfId="23581"/>
    <cellStyle name="Percent 2 32 2" xfId="23582"/>
    <cellStyle name="Percent 2 33" xfId="23583"/>
    <cellStyle name="Percent 2 33 2" xfId="23584"/>
    <cellStyle name="Percent 2 34" xfId="23585"/>
    <cellStyle name="Percent 2 34 2" xfId="23586"/>
    <cellStyle name="Percent 2 35" xfId="23587"/>
    <cellStyle name="Percent 2 35 2" xfId="23588"/>
    <cellStyle name="Percent 2 36" xfId="23589"/>
    <cellStyle name="Percent 2 36 2" xfId="23590"/>
    <cellStyle name="Percent 2 37" xfId="23591"/>
    <cellStyle name="Percent 2 37 2" xfId="23592"/>
    <cellStyle name="Percent 2 38" xfId="23593"/>
    <cellStyle name="Percent 2 38 2" xfId="23594"/>
    <cellStyle name="Percent 2 39" xfId="23595"/>
    <cellStyle name="Percent 2 39 2" xfId="23596"/>
    <cellStyle name="Percent 2 4" xfId="23597"/>
    <cellStyle name="Percent 2 4 2" xfId="23598"/>
    <cellStyle name="Percent 2 4 2 2" xfId="23599"/>
    <cellStyle name="Percent 2 4 2 2 2" xfId="23600"/>
    <cellStyle name="Percent 2 4 2 2 3" xfId="23601"/>
    <cellStyle name="Percent 2 4 2 3" xfId="23602"/>
    <cellStyle name="Percent 2 4 2 3 2" xfId="23603"/>
    <cellStyle name="Percent 2 4 2 4" xfId="23604"/>
    <cellStyle name="Percent 2 4 3" xfId="23605"/>
    <cellStyle name="Percent 2 4 3 2" xfId="23606"/>
    <cellStyle name="Percent 2 4 3 2 2" xfId="23607"/>
    <cellStyle name="Percent 2 4 3 3" xfId="23608"/>
    <cellStyle name="Percent 2 4 3 4" xfId="23609"/>
    <cellStyle name="Percent 2 4 4" xfId="23610"/>
    <cellStyle name="Percent 2 40" xfId="23611"/>
    <cellStyle name="Percent 2 40 2" xfId="23612"/>
    <cellStyle name="Percent 2 41" xfId="23613"/>
    <cellStyle name="Percent 2 41 2" xfId="23614"/>
    <cellStyle name="Percent 2 42" xfId="23615"/>
    <cellStyle name="Percent 2 42 2" xfId="23616"/>
    <cellStyle name="Percent 2 43" xfId="23617"/>
    <cellStyle name="Percent 2 43 2" xfId="23618"/>
    <cellStyle name="Percent 2 44" xfId="23619"/>
    <cellStyle name="Percent 2 44 2" xfId="23620"/>
    <cellStyle name="Percent 2 45" xfId="23621"/>
    <cellStyle name="Percent 2 45 2" xfId="23622"/>
    <cellStyle name="Percent 2 46" xfId="23623"/>
    <cellStyle name="Percent 2 46 2" xfId="23624"/>
    <cellStyle name="Percent 2 47" xfId="23625"/>
    <cellStyle name="Percent 2 47 2" xfId="23626"/>
    <cellStyle name="Percent 2 48" xfId="23627"/>
    <cellStyle name="Percent 2 48 2" xfId="23628"/>
    <cellStyle name="Percent 2 49" xfId="23629"/>
    <cellStyle name="Percent 2 49 2" xfId="23630"/>
    <cellStyle name="Percent 2 5" xfId="23631"/>
    <cellStyle name="Percent 2 5 2" xfId="23632"/>
    <cellStyle name="Percent 2 5 2 2" xfId="23633"/>
    <cellStyle name="Percent 2 5 2 2 2" xfId="23634"/>
    <cellStyle name="Percent 2 5 2 2 3" xfId="23635"/>
    <cellStyle name="Percent 2 5 2 3" xfId="23636"/>
    <cellStyle name="Percent 2 5 2 3 2" xfId="23637"/>
    <cellStyle name="Percent 2 5 2 4" xfId="23638"/>
    <cellStyle name="Percent 2 5 3" xfId="23639"/>
    <cellStyle name="Percent 2 5 3 2" xfId="23640"/>
    <cellStyle name="Percent 2 5 3 2 2" xfId="23641"/>
    <cellStyle name="Percent 2 5 3 3" xfId="23642"/>
    <cellStyle name="Percent 2 5 3 4" xfId="23643"/>
    <cellStyle name="Percent 2 5 4" xfId="23644"/>
    <cellStyle name="Percent 2 50" xfId="23645"/>
    <cellStyle name="Percent 2 50 2" xfId="23646"/>
    <cellStyle name="Percent 2 51" xfId="23647"/>
    <cellStyle name="Percent 2 51 2" xfId="23648"/>
    <cellStyle name="Percent 2 52" xfId="23649"/>
    <cellStyle name="Percent 2 52 2" xfId="23650"/>
    <cellStyle name="Percent 2 53" xfId="23651"/>
    <cellStyle name="Percent 2 53 2" xfId="23652"/>
    <cellStyle name="Percent 2 54" xfId="23653"/>
    <cellStyle name="Percent 2 54 2" xfId="23654"/>
    <cellStyle name="Percent 2 55" xfId="23655"/>
    <cellStyle name="Percent 2 55 2" xfId="23656"/>
    <cellStyle name="Percent 2 56" xfId="23657"/>
    <cellStyle name="Percent 2 56 2" xfId="23658"/>
    <cellStyle name="Percent 2 57" xfId="23659"/>
    <cellStyle name="Percent 2 57 2" xfId="23660"/>
    <cellStyle name="Percent 2 58" xfId="23661"/>
    <cellStyle name="Percent 2 58 2" xfId="23662"/>
    <cellStyle name="Percent 2 59" xfId="23663"/>
    <cellStyle name="Percent 2 59 2" xfId="23664"/>
    <cellStyle name="Percent 2 6" xfId="23665"/>
    <cellStyle name="Percent 2 6 2" xfId="23666"/>
    <cellStyle name="Percent 2 6 2 2" xfId="23667"/>
    <cellStyle name="Percent 2 6 2 2 2" xfId="23668"/>
    <cellStyle name="Percent 2 6 2 3" xfId="23669"/>
    <cellStyle name="Percent 2 6 2 4" xfId="23670"/>
    <cellStyle name="Percent 2 6 3" xfId="23671"/>
    <cellStyle name="Percent 2 6 3 2" xfId="23672"/>
    <cellStyle name="Percent 2 6 3 2 2" xfId="23673"/>
    <cellStyle name="Percent 2 6 3 3" xfId="23674"/>
    <cellStyle name="Percent 2 6 3 4" xfId="23675"/>
    <cellStyle name="Percent 2 60" xfId="23676"/>
    <cellStyle name="Percent 2 60 2" xfId="23677"/>
    <cellStyle name="Percent 2 61" xfId="23678"/>
    <cellStyle name="Percent 2 61 2" xfId="23679"/>
    <cellStyle name="Percent 2 62" xfId="23680"/>
    <cellStyle name="Percent 2 62 2" xfId="23681"/>
    <cellStyle name="Percent 2 63" xfId="23682"/>
    <cellStyle name="Percent 2 63 2" xfId="23683"/>
    <cellStyle name="Percent 2 64" xfId="23684"/>
    <cellStyle name="Percent 2 64 2" xfId="23685"/>
    <cellStyle name="Percent 2 65" xfId="23686"/>
    <cellStyle name="Percent 2 65 2" xfId="23687"/>
    <cellStyle name="Percent 2 66" xfId="23688"/>
    <cellStyle name="Percent 2 66 2" xfId="23689"/>
    <cellStyle name="Percent 2 67" xfId="23690"/>
    <cellStyle name="Percent 2 67 2" xfId="23691"/>
    <cellStyle name="Percent 2 68" xfId="23692"/>
    <cellStyle name="Percent 2 68 2" xfId="23693"/>
    <cellStyle name="Percent 2 69" xfId="23694"/>
    <cellStyle name="Percent 2 69 2" xfId="23695"/>
    <cellStyle name="Percent 2 7" xfId="23696"/>
    <cellStyle name="Percent 2 7 2" xfId="23697"/>
    <cellStyle name="Percent 2 70" xfId="23698"/>
    <cellStyle name="Percent 2 70 2" xfId="23699"/>
    <cellStyle name="Percent 2 71" xfId="23700"/>
    <cellStyle name="Percent 2 71 2" xfId="23701"/>
    <cellStyle name="Percent 2 72" xfId="23702"/>
    <cellStyle name="Percent 2 72 2" xfId="23703"/>
    <cellStyle name="Percent 2 73" xfId="23704"/>
    <cellStyle name="Percent 2 73 2" xfId="23705"/>
    <cellStyle name="Percent 2 74" xfId="23706"/>
    <cellStyle name="Percent 2 74 2" xfId="23707"/>
    <cellStyle name="Percent 2 75" xfId="23708"/>
    <cellStyle name="Percent 2 75 2" xfId="23709"/>
    <cellStyle name="Percent 2 76" xfId="23710"/>
    <cellStyle name="Percent 2 76 2" xfId="23711"/>
    <cellStyle name="Percent 2 77" xfId="23712"/>
    <cellStyle name="Percent 2 77 2" xfId="23713"/>
    <cellStyle name="Percent 2 78" xfId="23714"/>
    <cellStyle name="Percent 2 78 2" xfId="23715"/>
    <cellStyle name="Percent 2 79" xfId="23716"/>
    <cellStyle name="Percent 2 8" xfId="23717"/>
    <cellStyle name="Percent 2 8 2" xfId="23718"/>
    <cellStyle name="Percent 2 80" xfId="23719"/>
    <cellStyle name="Percent 2 80 2" xfId="23720"/>
    <cellStyle name="Percent 2 81" xfId="23721"/>
    <cellStyle name="Percent 2 9" xfId="23722"/>
    <cellStyle name="Percent 2 9 2" xfId="23723"/>
    <cellStyle name="Percent 20" xfId="23724"/>
    <cellStyle name="Percent 20 2" xfId="23725"/>
    <cellStyle name="Percent 20 2 2" xfId="23726"/>
    <cellStyle name="Percent 20 3" xfId="23727"/>
    <cellStyle name="Percent 21" xfId="23728"/>
    <cellStyle name="Percent 21 2" xfId="23729"/>
    <cellStyle name="Percent 21 3" xfId="23730"/>
    <cellStyle name="Percent 22" xfId="23731"/>
    <cellStyle name="Percent 22 2" xfId="23732"/>
    <cellStyle name="Percent 22 3" xfId="23733"/>
    <cellStyle name="Percent 23" xfId="23734"/>
    <cellStyle name="Percent 23 2" xfId="23735"/>
    <cellStyle name="Percent 23 3" xfId="23736"/>
    <cellStyle name="Percent 24" xfId="23737"/>
    <cellStyle name="Percent 24 2" xfId="23738"/>
    <cellStyle name="Percent 24 3" xfId="23739"/>
    <cellStyle name="Percent 25" xfId="23740"/>
    <cellStyle name="Percent 25 2" xfId="23741"/>
    <cellStyle name="Percent 25 3" xfId="23742"/>
    <cellStyle name="Percent 26" xfId="23743"/>
    <cellStyle name="Percent 26 2" xfId="23744"/>
    <cellStyle name="Percent 26 3" xfId="23745"/>
    <cellStyle name="Percent 26 4" xfId="23746"/>
    <cellStyle name="Percent 27" xfId="23747"/>
    <cellStyle name="Percent 27 2" xfId="23748"/>
    <cellStyle name="Percent 27 3" xfId="23749"/>
    <cellStyle name="Percent 27 4" xfId="23750"/>
    <cellStyle name="Percent 28" xfId="23751"/>
    <cellStyle name="Percent 28 2" xfId="23752"/>
    <cellStyle name="Percent 28 3" xfId="23753"/>
    <cellStyle name="Percent 29" xfId="119"/>
    <cellStyle name="Percent 29 2" xfId="23754"/>
    <cellStyle name="Percent 29 2 2" xfId="23755"/>
    <cellStyle name="Percent 29 3" xfId="23756"/>
    <cellStyle name="Percent 29 3 2" xfId="23757"/>
    <cellStyle name="Percent 29 4" xfId="23758"/>
    <cellStyle name="Percent 29 4 2" xfId="23759"/>
    <cellStyle name="Percent 29 5" xfId="23760"/>
    <cellStyle name="Percent 3" xfId="54"/>
    <cellStyle name="Percent 3 2" xfId="120"/>
    <cellStyle name="Percent 3 2 2" xfId="23761"/>
    <cellStyle name="Percent 3 2 2 2" xfId="23762"/>
    <cellStyle name="Percent 3 2 2 3" xfId="23763"/>
    <cellStyle name="Percent 3 2 3" xfId="23764"/>
    <cellStyle name="Percent 3 2 3 2" xfId="23765"/>
    <cellStyle name="Percent 3 2 4" xfId="23766"/>
    <cellStyle name="Percent 3 2 5" xfId="23767"/>
    <cellStyle name="Percent 3 2 6" xfId="23768"/>
    <cellStyle name="Percent 3 3" xfId="23769"/>
    <cellStyle name="Percent 3 3 2" xfId="23770"/>
    <cellStyle name="Percent 3 3 2 2" xfId="23771"/>
    <cellStyle name="Percent 3 4" xfId="23772"/>
    <cellStyle name="Percent 3 4 2" xfId="23773"/>
    <cellStyle name="Percent 3 5" xfId="23774"/>
    <cellStyle name="Percent 3 5 2" xfId="23775"/>
    <cellStyle name="Percent 3 6" xfId="23776"/>
    <cellStyle name="Percent 3 6 2" xfId="23777"/>
    <cellStyle name="Percent 3 7" xfId="23778"/>
    <cellStyle name="Percent 3 8" xfId="23779"/>
    <cellStyle name="Percent 3 9" xfId="23780"/>
    <cellStyle name="Percent 30" xfId="23781"/>
    <cellStyle name="Percent 30 2" xfId="23782"/>
    <cellStyle name="Percent 30 3" xfId="23783"/>
    <cellStyle name="Percent 31" xfId="23784"/>
    <cellStyle name="Percent 31 2" xfId="23785"/>
    <cellStyle name="Percent 31 3" xfId="23786"/>
    <cellStyle name="Percent 32" xfId="23787"/>
    <cellStyle name="Percent 32 2" xfId="23788"/>
    <cellStyle name="Percent 32 3" xfId="23789"/>
    <cellStyle name="Percent 33" xfId="23790"/>
    <cellStyle name="Percent 33 2" xfId="23791"/>
    <cellStyle name="Percent 33 3" xfId="23792"/>
    <cellStyle name="Percent 34" xfId="23793"/>
    <cellStyle name="Percent 34 2" xfId="23794"/>
    <cellStyle name="Percent 34 3" xfId="23795"/>
    <cellStyle name="Percent 35" xfId="23796"/>
    <cellStyle name="Percent 35 2" xfId="23797"/>
    <cellStyle name="Percent 35 3" xfId="23798"/>
    <cellStyle name="Percent 36" xfId="23799"/>
    <cellStyle name="Percent 36 2" xfId="23800"/>
    <cellStyle name="Percent 36 3" xfId="23801"/>
    <cellStyle name="Percent 37" xfId="23802"/>
    <cellStyle name="Percent 37 2" xfId="23803"/>
    <cellStyle name="Percent 37 3" xfId="23804"/>
    <cellStyle name="Percent 38" xfId="23805"/>
    <cellStyle name="Percent 38 2" xfId="23806"/>
    <cellStyle name="Percent 38 3" xfId="23807"/>
    <cellStyle name="Percent 39" xfId="23808"/>
    <cellStyle name="Percent 39 2" xfId="23809"/>
    <cellStyle name="Percent 39 3" xfId="23810"/>
    <cellStyle name="Percent 4" xfId="121"/>
    <cellStyle name="Percent 4 2" xfId="122"/>
    <cellStyle name="Percent 4 2 2" xfId="23811"/>
    <cellStyle name="Percent 4 2 2 2" xfId="23812"/>
    <cellStyle name="Percent 4 2 3" xfId="23813"/>
    <cellStyle name="Percent 4 2 3 2" xfId="23814"/>
    <cellStyle name="Percent 4 2 4" xfId="23815"/>
    <cellStyle name="Percent 4 2 4 2" xfId="23816"/>
    <cellStyle name="Percent 4 2 5" xfId="23817"/>
    <cellStyle name="Percent 4 3" xfId="23818"/>
    <cellStyle name="Percent 4 3 2" xfId="23819"/>
    <cellStyle name="Percent 4 3 3" xfId="23820"/>
    <cellStyle name="Percent 4 4" xfId="23821"/>
    <cellStyle name="Percent 40" xfId="23822"/>
    <cellStyle name="Percent 40 2" xfId="23823"/>
    <cellStyle name="Percent 40 3" xfId="23824"/>
    <cellStyle name="Percent 41" xfId="23825"/>
    <cellStyle name="Percent 41 2" xfId="23826"/>
    <cellStyle name="Percent 41 3" xfId="23827"/>
    <cellStyle name="Percent 42" xfId="23828"/>
    <cellStyle name="Percent 42 2" xfId="23829"/>
    <cellStyle name="Percent 42 3" xfId="23830"/>
    <cellStyle name="Percent 43" xfId="23831"/>
    <cellStyle name="Percent 43 2" xfId="23832"/>
    <cellStyle name="Percent 43 3" xfId="23833"/>
    <cellStyle name="Percent 44" xfId="23834"/>
    <cellStyle name="Percent 44 2" xfId="23835"/>
    <cellStyle name="Percent 44 3" xfId="23836"/>
    <cellStyle name="Percent 45" xfId="23837"/>
    <cellStyle name="Percent 45 2" xfId="23838"/>
    <cellStyle name="Percent 45 3" xfId="23839"/>
    <cellStyle name="Percent 46" xfId="23840"/>
    <cellStyle name="Percent 46 2" xfId="23841"/>
    <cellStyle name="Percent 46 3" xfId="23842"/>
    <cellStyle name="Percent 47" xfId="23843"/>
    <cellStyle name="Percent 47 2" xfId="23844"/>
    <cellStyle name="Percent 47 3" xfId="23845"/>
    <cellStyle name="Percent 48" xfId="23846"/>
    <cellStyle name="Percent 48 2" xfId="23847"/>
    <cellStyle name="Percent 48 3" xfId="23848"/>
    <cellStyle name="Percent 49" xfId="23849"/>
    <cellStyle name="Percent 49 2" xfId="23850"/>
    <cellStyle name="Percent 49 3" xfId="23851"/>
    <cellStyle name="Percent 5" xfId="23852"/>
    <cellStyle name="Percent 5 2" xfId="23853"/>
    <cellStyle name="Percent 5 2 2" xfId="23854"/>
    <cellStyle name="Percent 5 2 3" xfId="23855"/>
    <cellStyle name="Percent 5 2 3 2" xfId="23856"/>
    <cellStyle name="Percent 5 2 3 3" xfId="23857"/>
    <cellStyle name="Percent 5 2 4" xfId="23858"/>
    <cellStyle name="Percent 5 2 4 2" xfId="23859"/>
    <cellStyle name="Percent 5 2 4 3" xfId="23860"/>
    <cellStyle name="Percent 5 2 5" xfId="23861"/>
    <cellStyle name="Percent 5 3" xfId="23862"/>
    <cellStyle name="Percent 5 3 2" xfId="23863"/>
    <cellStyle name="Percent 5 4" xfId="23864"/>
    <cellStyle name="Percent 5 4 2" xfId="23865"/>
    <cellStyle name="Percent 5 4 2 2" xfId="23866"/>
    <cellStyle name="Percent 5 4 2 3" xfId="23867"/>
    <cellStyle name="Percent 5 4 3" xfId="23868"/>
    <cellStyle name="Percent 5 4 4" xfId="23869"/>
    <cellStyle name="Percent 50" xfId="23870"/>
    <cellStyle name="Percent 51" xfId="23871"/>
    <cellStyle name="Percent 52" xfId="23872"/>
    <cellStyle name="Percent 53" xfId="23873"/>
    <cellStyle name="Percent 53 2" xfId="23874"/>
    <cellStyle name="Percent 54" xfId="23875"/>
    <cellStyle name="Percent 54 2" xfId="23876"/>
    <cellStyle name="Percent 55" xfId="23877"/>
    <cellStyle name="Percent 55 2" xfId="23878"/>
    <cellStyle name="Percent 56" xfId="23879"/>
    <cellStyle name="Percent 56 2" xfId="23880"/>
    <cellStyle name="Percent 57" xfId="23881"/>
    <cellStyle name="Percent 57 2" xfId="23882"/>
    <cellStyle name="Percent 58" xfId="23883"/>
    <cellStyle name="Percent 58 2" xfId="23884"/>
    <cellStyle name="Percent 59" xfId="23885"/>
    <cellStyle name="Percent 59 2" xfId="23886"/>
    <cellStyle name="Percent 6" xfId="23887"/>
    <cellStyle name="Percent 6 2" xfId="23888"/>
    <cellStyle name="Percent 6 2 2" xfId="23889"/>
    <cellStyle name="Percent 6 2 3" xfId="23890"/>
    <cellStyle name="Percent 6 2 4" xfId="23891"/>
    <cellStyle name="Percent 6 3" xfId="23892"/>
    <cellStyle name="Percent 6 3 2" xfId="23893"/>
    <cellStyle name="Percent 6 3 3" xfId="23894"/>
    <cellStyle name="Percent 6 3 4" xfId="23895"/>
    <cellStyle name="Percent 6 4" xfId="23896"/>
    <cellStyle name="Percent 6 5" xfId="23897"/>
    <cellStyle name="Percent 6 6" xfId="23898"/>
    <cellStyle name="Percent 60" xfId="23899"/>
    <cellStyle name="Percent 60 2" xfId="23900"/>
    <cellStyle name="Percent 61" xfId="23901"/>
    <cellStyle name="Percent 61 2" xfId="23902"/>
    <cellStyle name="Percent 62" xfId="23903"/>
    <cellStyle name="Percent 62 2" xfId="23904"/>
    <cellStyle name="Percent 63" xfId="23905"/>
    <cellStyle name="Percent 63 2" xfId="23906"/>
    <cellStyle name="Percent 64" xfId="23907"/>
    <cellStyle name="Percent 64 2" xfId="23908"/>
    <cellStyle name="Percent 65" xfId="23909"/>
    <cellStyle name="Percent 66" xfId="23910"/>
    <cellStyle name="Percent 67" xfId="23911"/>
    <cellStyle name="Percent 68" xfId="23912"/>
    <cellStyle name="Percent 69" xfId="23913"/>
    <cellStyle name="Percent 7" xfId="23914"/>
    <cellStyle name="Percent 7 2" xfId="23915"/>
    <cellStyle name="Percent 7 2 2" xfId="23916"/>
    <cellStyle name="Percent 7 2 3" xfId="23917"/>
    <cellStyle name="Percent 7 2 4" xfId="23918"/>
    <cellStyle name="Percent 7 3" xfId="23919"/>
    <cellStyle name="Percent 7 3 2" xfId="23920"/>
    <cellStyle name="Percent 7 3 2 2" xfId="23921"/>
    <cellStyle name="Percent 7 3 2 3" xfId="23922"/>
    <cellStyle name="Percent 7 3 3" xfId="23923"/>
    <cellStyle name="Percent 7 3 4" xfId="23924"/>
    <cellStyle name="Percent 7 4" xfId="23925"/>
    <cellStyle name="Percent 7 5" xfId="23926"/>
    <cellStyle name="Percent 7 6" xfId="23927"/>
    <cellStyle name="Percent 70" xfId="23928"/>
    <cellStyle name="Percent 70 2" xfId="23929"/>
    <cellStyle name="Percent 71" xfId="23930"/>
    <cellStyle name="Percent 71 2" xfId="23931"/>
    <cellStyle name="Percent 72" xfId="23932"/>
    <cellStyle name="Percent 73" xfId="23933"/>
    <cellStyle name="Percent 74" xfId="23934"/>
    <cellStyle name="Percent 75" xfId="23935"/>
    <cellStyle name="Percent 76" xfId="23936"/>
    <cellStyle name="Percent 77" xfId="23937"/>
    <cellStyle name="Percent 78" xfId="23938"/>
    <cellStyle name="Percent 79" xfId="23939"/>
    <cellStyle name="Percent 8" xfId="23940"/>
    <cellStyle name="Percent 8 2" xfId="23941"/>
    <cellStyle name="Percent 8 2 2" xfId="23942"/>
    <cellStyle name="Percent 8 3" xfId="23943"/>
    <cellStyle name="Percent 80" xfId="23944"/>
    <cellStyle name="Percent 81" xfId="23945"/>
    <cellStyle name="Percent 82" xfId="23946"/>
    <cellStyle name="Percent 83" xfId="23947"/>
    <cellStyle name="Percent 84" xfId="23948"/>
    <cellStyle name="Percent 85" xfId="23949"/>
    <cellStyle name="Percent 86" xfId="23950"/>
    <cellStyle name="Percent 87" xfId="23951"/>
    <cellStyle name="Percent 88" xfId="23952"/>
    <cellStyle name="Percent 89" xfId="23953"/>
    <cellStyle name="Percent 9" xfId="23954"/>
    <cellStyle name="Percent 9 2" xfId="23955"/>
    <cellStyle name="Percent 9 2 2" xfId="23956"/>
    <cellStyle name="Percent 9 3" xfId="23957"/>
    <cellStyle name="Percent 90" xfId="23958"/>
    <cellStyle name="Percent 91" xfId="23959"/>
    <cellStyle name="Percent 92" xfId="23960"/>
    <cellStyle name="Percent 93" xfId="23961"/>
    <cellStyle name="Percent 94" xfId="23962"/>
    <cellStyle name="Percent 95" xfId="23963"/>
    <cellStyle name="Percent 96" xfId="23964"/>
    <cellStyle name="Percent 97" xfId="23965"/>
    <cellStyle name="Percent 98" xfId="23966"/>
    <cellStyle name="Percent 99" xfId="23967"/>
    <cellStyle name="Percent[2]" xfId="123"/>
    <cellStyle name="Percent[2] 2" xfId="23968"/>
    <cellStyle name="Percent[2] 2 2" xfId="23969"/>
    <cellStyle name="Percent[2] 2 2 2" xfId="23970"/>
    <cellStyle name="Percent[2] 2 3" xfId="23971"/>
    <cellStyle name="Percent[2] 3" xfId="23972"/>
    <cellStyle name="PSChar" xfId="55"/>
    <cellStyle name="PSChar 10" xfId="23973"/>
    <cellStyle name="PSChar 10 2" xfId="23974"/>
    <cellStyle name="PSChar 10 2 2" xfId="23975"/>
    <cellStyle name="PSChar 10 2 2 2" xfId="23976"/>
    <cellStyle name="PSChar 10 2 3" xfId="23977"/>
    <cellStyle name="PSChar 10 3" xfId="23978"/>
    <cellStyle name="PSChar 10 3 2" xfId="23979"/>
    <cellStyle name="PSChar 10 3 2 2" xfId="23980"/>
    <cellStyle name="PSChar 10 3 3" xfId="23981"/>
    <cellStyle name="PSChar 10 4" xfId="23982"/>
    <cellStyle name="PSChar 10 4 2" xfId="23983"/>
    <cellStyle name="PSChar 10 4 2 2" xfId="23984"/>
    <cellStyle name="PSChar 10 4 3" xfId="23985"/>
    <cellStyle name="PSChar 10 5" xfId="23986"/>
    <cellStyle name="PSChar 10 5 2" xfId="23987"/>
    <cellStyle name="PSChar 10 5 2 2" xfId="23988"/>
    <cellStyle name="PSChar 10 5 3" xfId="23989"/>
    <cellStyle name="PSChar 10 6" xfId="23990"/>
    <cellStyle name="PSChar 10 6 2" xfId="23991"/>
    <cellStyle name="PSChar 10 7" xfId="23992"/>
    <cellStyle name="PSChar 11" xfId="23993"/>
    <cellStyle name="PSChar 11 2" xfId="23994"/>
    <cellStyle name="PSChar 11 2 2" xfId="23995"/>
    <cellStyle name="PSChar 11 2 2 2" xfId="23996"/>
    <cellStyle name="PSChar 11 2 3" xfId="23997"/>
    <cellStyle name="PSChar 11 3" xfId="23998"/>
    <cellStyle name="PSChar 11 3 2" xfId="23999"/>
    <cellStyle name="PSChar 11 3 2 2" xfId="24000"/>
    <cellStyle name="PSChar 11 3 3" xfId="24001"/>
    <cellStyle name="PSChar 11 4" xfId="24002"/>
    <cellStyle name="PSChar 11 4 2" xfId="24003"/>
    <cellStyle name="PSChar 11 4 2 2" xfId="24004"/>
    <cellStyle name="PSChar 11 4 3" xfId="24005"/>
    <cellStyle name="PSChar 11 5" xfId="24006"/>
    <cellStyle name="PSChar 11 5 2" xfId="24007"/>
    <cellStyle name="PSChar 11 5 2 2" xfId="24008"/>
    <cellStyle name="PSChar 11 5 3" xfId="24009"/>
    <cellStyle name="PSChar 11 6" xfId="24010"/>
    <cellStyle name="PSChar 11 6 2" xfId="24011"/>
    <cellStyle name="PSChar 11 7" xfId="24012"/>
    <cellStyle name="PSChar 12" xfId="24013"/>
    <cellStyle name="PSChar 12 2" xfId="24014"/>
    <cellStyle name="PSChar 12 2 2" xfId="24015"/>
    <cellStyle name="PSChar 12 2 2 2" xfId="24016"/>
    <cellStyle name="PSChar 12 2 3" xfId="24017"/>
    <cellStyle name="PSChar 12 3" xfId="24018"/>
    <cellStyle name="PSChar 12 3 2" xfId="24019"/>
    <cellStyle name="PSChar 12 3 2 2" xfId="24020"/>
    <cellStyle name="PSChar 12 3 3" xfId="24021"/>
    <cellStyle name="PSChar 12 4" xfId="24022"/>
    <cellStyle name="PSChar 12 4 2" xfId="24023"/>
    <cellStyle name="PSChar 12 4 2 2" xfId="24024"/>
    <cellStyle name="PSChar 12 4 3" xfId="24025"/>
    <cellStyle name="PSChar 12 5" xfId="24026"/>
    <cellStyle name="PSChar 12 5 2" xfId="24027"/>
    <cellStyle name="PSChar 12 5 2 2" xfId="24028"/>
    <cellStyle name="PSChar 12 5 3" xfId="24029"/>
    <cellStyle name="PSChar 12 6" xfId="24030"/>
    <cellStyle name="PSChar 12 6 2" xfId="24031"/>
    <cellStyle name="PSChar 12 7" xfId="24032"/>
    <cellStyle name="PSChar 13" xfId="24033"/>
    <cellStyle name="PSChar 13 2" xfId="24034"/>
    <cellStyle name="PSChar 13 2 2" xfId="24035"/>
    <cellStyle name="PSChar 13 2 2 2" xfId="24036"/>
    <cellStyle name="PSChar 13 2 3" xfId="24037"/>
    <cellStyle name="PSChar 13 3" xfId="24038"/>
    <cellStyle name="PSChar 13 3 2" xfId="24039"/>
    <cellStyle name="PSChar 13 3 2 2" xfId="24040"/>
    <cellStyle name="PSChar 13 3 3" xfId="24041"/>
    <cellStyle name="PSChar 13 4" xfId="24042"/>
    <cellStyle name="PSChar 13 4 2" xfId="24043"/>
    <cellStyle name="PSChar 13 4 2 2" xfId="24044"/>
    <cellStyle name="PSChar 13 4 3" xfId="24045"/>
    <cellStyle name="PSChar 13 5" xfId="24046"/>
    <cellStyle name="PSChar 13 5 2" xfId="24047"/>
    <cellStyle name="PSChar 13 5 2 2" xfId="24048"/>
    <cellStyle name="PSChar 13 5 3" xfId="24049"/>
    <cellStyle name="PSChar 13 6" xfId="24050"/>
    <cellStyle name="PSChar 13 6 2" xfId="24051"/>
    <cellStyle name="PSChar 13 7" xfId="24052"/>
    <cellStyle name="PSChar 14" xfId="24053"/>
    <cellStyle name="PSChar 14 2" xfId="24054"/>
    <cellStyle name="PSChar 14 2 2" xfId="24055"/>
    <cellStyle name="PSChar 14 2 2 2" xfId="24056"/>
    <cellStyle name="PSChar 14 2 3" xfId="24057"/>
    <cellStyle name="PSChar 14 3" xfId="24058"/>
    <cellStyle name="PSChar 14 3 2" xfId="24059"/>
    <cellStyle name="PSChar 14 3 2 2" xfId="24060"/>
    <cellStyle name="PSChar 14 3 3" xfId="24061"/>
    <cellStyle name="PSChar 14 4" xfId="24062"/>
    <cellStyle name="PSChar 14 4 2" xfId="24063"/>
    <cellStyle name="PSChar 14 4 2 2" xfId="24064"/>
    <cellStyle name="PSChar 14 4 3" xfId="24065"/>
    <cellStyle name="PSChar 14 5" xfId="24066"/>
    <cellStyle name="PSChar 14 5 2" xfId="24067"/>
    <cellStyle name="PSChar 14 5 2 2" xfId="24068"/>
    <cellStyle name="PSChar 14 5 3" xfId="24069"/>
    <cellStyle name="PSChar 14 6" xfId="24070"/>
    <cellStyle name="PSChar 14 6 2" xfId="24071"/>
    <cellStyle name="PSChar 14 7" xfId="24072"/>
    <cellStyle name="PSChar 15" xfId="24073"/>
    <cellStyle name="PSChar 15 2" xfId="24074"/>
    <cellStyle name="PSChar 15 2 2" xfId="24075"/>
    <cellStyle name="PSChar 15 2 2 2" xfId="24076"/>
    <cellStyle name="PSChar 15 2 3" xfId="24077"/>
    <cellStyle name="PSChar 15 3" xfId="24078"/>
    <cellStyle name="PSChar 15 3 2" xfId="24079"/>
    <cellStyle name="PSChar 15 3 2 2" xfId="24080"/>
    <cellStyle name="PSChar 15 3 3" xfId="24081"/>
    <cellStyle name="PSChar 15 4" xfId="24082"/>
    <cellStyle name="PSChar 15 4 2" xfId="24083"/>
    <cellStyle name="PSChar 15 4 2 2" xfId="24084"/>
    <cellStyle name="PSChar 15 4 3" xfId="24085"/>
    <cellStyle name="PSChar 15 5" xfId="24086"/>
    <cellStyle name="PSChar 15 5 2" xfId="24087"/>
    <cellStyle name="PSChar 15 5 2 2" xfId="24088"/>
    <cellStyle name="PSChar 15 5 3" xfId="24089"/>
    <cellStyle name="PSChar 15 6" xfId="24090"/>
    <cellStyle name="PSChar 15 6 2" xfId="24091"/>
    <cellStyle name="PSChar 15 7" xfId="24092"/>
    <cellStyle name="PSChar 16" xfId="24093"/>
    <cellStyle name="PSChar 16 2" xfId="24094"/>
    <cellStyle name="PSChar 17" xfId="24095"/>
    <cellStyle name="PSChar 18" xfId="24096"/>
    <cellStyle name="PSChar 18 2" xfId="24097"/>
    <cellStyle name="PSChar 18 3" xfId="24098"/>
    <cellStyle name="PSChar 2" xfId="24099"/>
    <cellStyle name="PSChar 2 10" xfId="24100"/>
    <cellStyle name="PSChar 2 10 2" xfId="24101"/>
    <cellStyle name="PSChar 2 11" xfId="24102"/>
    <cellStyle name="PSChar 2 2" xfId="24103"/>
    <cellStyle name="PSChar 2 2 2" xfId="24104"/>
    <cellStyle name="PSChar 2 2 2 2" xfId="24105"/>
    <cellStyle name="PSChar 2 2 3" xfId="24106"/>
    <cellStyle name="PSChar 2 3" xfId="24107"/>
    <cellStyle name="PSChar 2 3 2" xfId="24108"/>
    <cellStyle name="PSChar 2 3 2 2" xfId="24109"/>
    <cellStyle name="PSChar 2 3 3" xfId="24110"/>
    <cellStyle name="PSChar 2 4" xfId="24111"/>
    <cellStyle name="PSChar 2 4 2" xfId="24112"/>
    <cellStyle name="PSChar 2 4 2 2" xfId="24113"/>
    <cellStyle name="PSChar 2 4 3" xfId="24114"/>
    <cellStyle name="PSChar 2 5" xfId="24115"/>
    <cellStyle name="PSChar 2 5 2" xfId="24116"/>
    <cellStyle name="PSChar 2 5 2 2" xfId="24117"/>
    <cellStyle name="PSChar 2 5 3" xfId="24118"/>
    <cellStyle name="PSChar 2 6" xfId="24119"/>
    <cellStyle name="PSChar 2 6 2" xfId="24120"/>
    <cellStyle name="PSChar 2 6 2 2" xfId="24121"/>
    <cellStyle name="PSChar 2 6 3" xfId="24122"/>
    <cellStyle name="PSChar 2 7" xfId="24123"/>
    <cellStyle name="PSChar 2 7 2" xfId="24124"/>
    <cellStyle name="PSChar 2 7 2 2" xfId="24125"/>
    <cellStyle name="PSChar 2 7 3" xfId="24126"/>
    <cellStyle name="PSChar 2 8" xfId="24127"/>
    <cellStyle name="PSChar 2 8 2" xfId="24128"/>
    <cellStyle name="PSChar 2 8 2 2" xfId="24129"/>
    <cellStyle name="PSChar 2 8 3" xfId="24130"/>
    <cellStyle name="PSChar 2 9" xfId="24131"/>
    <cellStyle name="PSChar 2 9 2" xfId="24132"/>
    <cellStyle name="PSChar 2 9 2 2" xfId="24133"/>
    <cellStyle name="PSChar 2 9 3" xfId="24134"/>
    <cellStyle name="PSChar 3" xfId="24135"/>
    <cellStyle name="PSChar 3 10" xfId="24136"/>
    <cellStyle name="PSChar 3 10 2" xfId="24137"/>
    <cellStyle name="PSChar 3 11" xfId="24138"/>
    <cellStyle name="PSChar 3 2" xfId="24139"/>
    <cellStyle name="PSChar 3 2 2" xfId="24140"/>
    <cellStyle name="PSChar 3 2 2 2" xfId="24141"/>
    <cellStyle name="PSChar 3 2 3" xfId="24142"/>
    <cellStyle name="PSChar 3 3" xfId="24143"/>
    <cellStyle name="PSChar 3 3 2" xfId="24144"/>
    <cellStyle name="PSChar 3 3 2 2" xfId="24145"/>
    <cellStyle name="PSChar 3 3 3" xfId="24146"/>
    <cellStyle name="PSChar 3 4" xfId="24147"/>
    <cellStyle name="PSChar 3 4 2" xfId="24148"/>
    <cellStyle name="PSChar 3 4 2 2" xfId="24149"/>
    <cellStyle name="PSChar 3 4 3" xfId="24150"/>
    <cellStyle name="PSChar 3 5" xfId="24151"/>
    <cellStyle name="PSChar 3 5 2" xfId="24152"/>
    <cellStyle name="PSChar 3 5 2 2" xfId="24153"/>
    <cellStyle name="PSChar 3 5 3" xfId="24154"/>
    <cellStyle name="PSChar 3 6" xfId="24155"/>
    <cellStyle name="PSChar 3 6 2" xfId="24156"/>
    <cellStyle name="PSChar 3 6 2 2" xfId="24157"/>
    <cellStyle name="PSChar 3 6 3" xfId="24158"/>
    <cellStyle name="PSChar 3 7" xfId="24159"/>
    <cellStyle name="PSChar 3 7 2" xfId="24160"/>
    <cellStyle name="PSChar 3 7 2 2" xfId="24161"/>
    <cellStyle name="PSChar 3 7 3" xfId="24162"/>
    <cellStyle name="PSChar 3 8" xfId="24163"/>
    <cellStyle name="PSChar 3 8 2" xfId="24164"/>
    <cellStyle name="PSChar 3 8 2 2" xfId="24165"/>
    <cellStyle name="PSChar 3 8 3" xfId="24166"/>
    <cellStyle name="PSChar 3 9" xfId="24167"/>
    <cellStyle name="PSChar 3 9 2" xfId="24168"/>
    <cellStyle name="PSChar 3 9 2 2" xfId="24169"/>
    <cellStyle name="PSChar 3 9 3" xfId="24170"/>
    <cellStyle name="PSChar 4" xfId="24171"/>
    <cellStyle name="PSChar 4 10" xfId="24172"/>
    <cellStyle name="PSChar 4 10 2" xfId="24173"/>
    <cellStyle name="PSChar 4 11" xfId="24174"/>
    <cellStyle name="PSChar 4 2" xfId="24175"/>
    <cellStyle name="PSChar 4 2 2" xfId="24176"/>
    <cellStyle name="PSChar 4 2 2 2" xfId="24177"/>
    <cellStyle name="PSChar 4 2 3" xfId="24178"/>
    <cellStyle name="PSChar 4 3" xfId="24179"/>
    <cellStyle name="PSChar 4 3 2" xfId="24180"/>
    <cellStyle name="PSChar 4 3 2 2" xfId="24181"/>
    <cellStyle name="PSChar 4 3 3" xfId="24182"/>
    <cellStyle name="PSChar 4 4" xfId="24183"/>
    <cellStyle name="PSChar 4 4 2" xfId="24184"/>
    <cellStyle name="PSChar 4 4 2 2" xfId="24185"/>
    <cellStyle name="PSChar 4 4 3" xfId="24186"/>
    <cellStyle name="PSChar 4 5" xfId="24187"/>
    <cellStyle name="PSChar 4 5 2" xfId="24188"/>
    <cellStyle name="PSChar 4 5 2 2" xfId="24189"/>
    <cellStyle name="PSChar 4 5 3" xfId="24190"/>
    <cellStyle name="PSChar 4 6" xfId="24191"/>
    <cellStyle name="PSChar 4 6 2" xfId="24192"/>
    <cellStyle name="PSChar 4 6 2 2" xfId="24193"/>
    <cellStyle name="PSChar 4 6 3" xfId="24194"/>
    <cellStyle name="PSChar 4 7" xfId="24195"/>
    <cellStyle name="PSChar 4 7 2" xfId="24196"/>
    <cellStyle name="PSChar 4 7 2 2" xfId="24197"/>
    <cellStyle name="PSChar 4 7 3" xfId="24198"/>
    <cellStyle name="PSChar 4 8" xfId="24199"/>
    <cellStyle name="PSChar 4 8 2" xfId="24200"/>
    <cellStyle name="PSChar 4 8 2 2" xfId="24201"/>
    <cellStyle name="PSChar 4 8 3" xfId="24202"/>
    <cellStyle name="PSChar 4 9" xfId="24203"/>
    <cellStyle name="PSChar 4 9 2" xfId="24204"/>
    <cellStyle name="PSChar 4 9 2 2" xfId="24205"/>
    <cellStyle name="PSChar 4 9 3" xfId="24206"/>
    <cellStyle name="PSChar 5" xfId="24207"/>
    <cellStyle name="PSChar 5 10" xfId="24208"/>
    <cellStyle name="PSChar 5 10 2" xfId="24209"/>
    <cellStyle name="PSChar 5 11" xfId="24210"/>
    <cellStyle name="PSChar 5 2" xfId="24211"/>
    <cellStyle name="PSChar 5 2 2" xfId="24212"/>
    <cellStyle name="PSChar 5 2 2 2" xfId="24213"/>
    <cellStyle name="PSChar 5 2 3" xfId="24214"/>
    <cellStyle name="PSChar 5 3" xfId="24215"/>
    <cellStyle name="PSChar 5 3 2" xfId="24216"/>
    <cellStyle name="PSChar 5 3 2 2" xfId="24217"/>
    <cellStyle name="PSChar 5 3 3" xfId="24218"/>
    <cellStyle name="PSChar 5 4" xfId="24219"/>
    <cellStyle name="PSChar 5 4 2" xfId="24220"/>
    <cellStyle name="PSChar 5 4 2 2" xfId="24221"/>
    <cellStyle name="PSChar 5 4 3" xfId="24222"/>
    <cellStyle name="PSChar 5 5" xfId="24223"/>
    <cellStyle name="PSChar 5 5 2" xfId="24224"/>
    <cellStyle name="PSChar 5 5 2 2" xfId="24225"/>
    <cellStyle name="PSChar 5 5 3" xfId="24226"/>
    <cellStyle name="PSChar 5 6" xfId="24227"/>
    <cellStyle name="PSChar 5 6 2" xfId="24228"/>
    <cellStyle name="PSChar 5 6 2 2" xfId="24229"/>
    <cellStyle name="PSChar 5 6 3" xfId="24230"/>
    <cellStyle name="PSChar 5 7" xfId="24231"/>
    <cellStyle name="PSChar 5 7 2" xfId="24232"/>
    <cellStyle name="PSChar 5 7 2 2" xfId="24233"/>
    <cellStyle name="PSChar 5 7 3" xfId="24234"/>
    <cellStyle name="PSChar 5 8" xfId="24235"/>
    <cellStyle name="PSChar 5 8 2" xfId="24236"/>
    <cellStyle name="PSChar 5 8 2 2" xfId="24237"/>
    <cellStyle name="PSChar 5 8 3" xfId="24238"/>
    <cellStyle name="PSChar 5 9" xfId="24239"/>
    <cellStyle name="PSChar 5 9 2" xfId="24240"/>
    <cellStyle name="PSChar 5 9 2 2" xfId="24241"/>
    <cellStyle name="PSChar 5 9 3" xfId="24242"/>
    <cellStyle name="PSChar 6" xfId="24243"/>
    <cellStyle name="PSChar 6 10" xfId="24244"/>
    <cellStyle name="PSChar 6 10 2" xfId="24245"/>
    <cellStyle name="PSChar 6 11" xfId="24246"/>
    <cellStyle name="PSChar 6 2" xfId="24247"/>
    <cellStyle name="PSChar 6 2 2" xfId="24248"/>
    <cellStyle name="PSChar 6 2 2 2" xfId="24249"/>
    <cellStyle name="PSChar 6 2 3" xfId="24250"/>
    <cellStyle name="PSChar 6 3" xfId="24251"/>
    <cellStyle name="PSChar 6 3 2" xfId="24252"/>
    <cellStyle name="PSChar 6 3 2 2" xfId="24253"/>
    <cellStyle name="PSChar 6 3 3" xfId="24254"/>
    <cellStyle name="PSChar 6 4" xfId="24255"/>
    <cellStyle name="PSChar 6 4 2" xfId="24256"/>
    <cellStyle name="PSChar 6 4 2 2" xfId="24257"/>
    <cellStyle name="PSChar 6 4 3" xfId="24258"/>
    <cellStyle name="PSChar 6 5" xfId="24259"/>
    <cellStyle name="PSChar 6 5 2" xfId="24260"/>
    <cellStyle name="PSChar 6 5 2 2" xfId="24261"/>
    <cellStyle name="PSChar 6 5 3" xfId="24262"/>
    <cellStyle name="PSChar 6 6" xfId="24263"/>
    <cellStyle name="PSChar 6 6 2" xfId="24264"/>
    <cellStyle name="PSChar 6 6 2 2" xfId="24265"/>
    <cellStyle name="PSChar 6 6 3" xfId="24266"/>
    <cellStyle name="PSChar 6 7" xfId="24267"/>
    <cellStyle name="PSChar 6 7 2" xfId="24268"/>
    <cellStyle name="PSChar 6 7 2 2" xfId="24269"/>
    <cellStyle name="PSChar 6 7 3" xfId="24270"/>
    <cellStyle name="PSChar 6 8" xfId="24271"/>
    <cellStyle name="PSChar 6 8 2" xfId="24272"/>
    <cellStyle name="PSChar 6 8 2 2" xfId="24273"/>
    <cellStyle name="PSChar 6 8 3" xfId="24274"/>
    <cellStyle name="PSChar 6 9" xfId="24275"/>
    <cellStyle name="PSChar 6 9 2" xfId="24276"/>
    <cellStyle name="PSChar 6 9 2 2" xfId="24277"/>
    <cellStyle name="PSChar 6 9 3" xfId="24278"/>
    <cellStyle name="PSChar 7" xfId="24279"/>
    <cellStyle name="PSChar 7 2" xfId="24280"/>
    <cellStyle name="PSChar 7 2 2" xfId="24281"/>
    <cellStyle name="PSChar 7 2 2 2" xfId="24282"/>
    <cellStyle name="PSChar 7 2 3" xfId="24283"/>
    <cellStyle name="PSChar 7 3" xfId="24284"/>
    <cellStyle name="PSChar 7 3 2" xfId="24285"/>
    <cellStyle name="PSChar 7 3 2 2" xfId="24286"/>
    <cellStyle name="PSChar 7 3 3" xfId="24287"/>
    <cellStyle name="PSChar 7 4" xfId="24288"/>
    <cellStyle name="PSChar 7 4 2" xfId="24289"/>
    <cellStyle name="PSChar 7 4 2 2" xfId="24290"/>
    <cellStyle name="PSChar 7 4 3" xfId="24291"/>
    <cellStyle name="PSChar 7 5" xfId="24292"/>
    <cellStyle name="PSChar 7 5 2" xfId="24293"/>
    <cellStyle name="PSChar 7 5 2 2" xfId="24294"/>
    <cellStyle name="PSChar 7 5 3" xfId="24295"/>
    <cellStyle name="PSChar 7 6" xfId="24296"/>
    <cellStyle name="PSChar 7 6 2" xfId="24297"/>
    <cellStyle name="PSChar 7 7" xfId="24298"/>
    <cellStyle name="PSChar 8" xfId="24299"/>
    <cellStyle name="PSChar 8 2" xfId="24300"/>
    <cellStyle name="PSChar 8 2 2" xfId="24301"/>
    <cellStyle name="PSChar 8 2 2 2" xfId="24302"/>
    <cellStyle name="PSChar 8 2 3" xfId="24303"/>
    <cellStyle name="PSChar 8 3" xfId="24304"/>
    <cellStyle name="PSChar 8 3 2" xfId="24305"/>
    <cellStyle name="PSChar 8 3 2 2" xfId="24306"/>
    <cellStyle name="PSChar 8 3 3" xfId="24307"/>
    <cellStyle name="PSChar 8 4" xfId="24308"/>
    <cellStyle name="PSChar 8 4 2" xfId="24309"/>
    <cellStyle name="PSChar 8 4 2 2" xfId="24310"/>
    <cellStyle name="PSChar 8 4 3" xfId="24311"/>
    <cellStyle name="PSChar 8 5" xfId="24312"/>
    <cellStyle name="PSChar 8 5 2" xfId="24313"/>
    <cellStyle name="PSChar 8 5 2 2" xfId="24314"/>
    <cellStyle name="PSChar 8 5 3" xfId="24315"/>
    <cellStyle name="PSChar 8 6" xfId="24316"/>
    <cellStyle name="PSChar 8 6 2" xfId="24317"/>
    <cellStyle name="PSChar 8 7" xfId="24318"/>
    <cellStyle name="PSChar 9" xfId="24319"/>
    <cellStyle name="PSChar 9 2" xfId="24320"/>
    <cellStyle name="PSChar 9 2 2" xfId="24321"/>
    <cellStyle name="PSChar 9 2 2 2" xfId="24322"/>
    <cellStyle name="PSChar 9 2 3" xfId="24323"/>
    <cellStyle name="PSChar 9 3" xfId="24324"/>
    <cellStyle name="PSChar 9 3 2" xfId="24325"/>
    <cellStyle name="PSChar 9 3 2 2" xfId="24326"/>
    <cellStyle name="PSChar 9 3 3" xfId="24327"/>
    <cellStyle name="PSChar 9 4" xfId="24328"/>
    <cellStyle name="PSChar 9 4 2" xfId="24329"/>
    <cellStyle name="PSChar 9 4 2 2" xfId="24330"/>
    <cellStyle name="PSChar 9 4 3" xfId="24331"/>
    <cellStyle name="PSChar 9 5" xfId="24332"/>
    <cellStyle name="PSChar 9 5 2" xfId="24333"/>
    <cellStyle name="PSChar 9 5 2 2" xfId="24334"/>
    <cellStyle name="PSChar 9 5 3" xfId="24335"/>
    <cellStyle name="PSChar 9 6" xfId="24336"/>
    <cellStyle name="PSChar 9 6 2" xfId="24337"/>
    <cellStyle name="PSChar 9 7" xfId="24338"/>
    <cellStyle name="PSDate" xfId="56"/>
    <cellStyle name="PSDate 10" xfId="24339"/>
    <cellStyle name="PSDate 10 2" xfId="24340"/>
    <cellStyle name="PSDate 10 2 2" xfId="24341"/>
    <cellStyle name="PSDate 10 2 2 2" xfId="24342"/>
    <cellStyle name="PSDate 10 2 3" xfId="24343"/>
    <cellStyle name="PSDate 10 3" xfId="24344"/>
    <cellStyle name="PSDate 10 3 2" xfId="24345"/>
    <cellStyle name="PSDate 10 3 2 2" xfId="24346"/>
    <cellStyle name="PSDate 10 3 3" xfId="24347"/>
    <cellStyle name="PSDate 10 4" xfId="24348"/>
    <cellStyle name="PSDate 10 4 2" xfId="24349"/>
    <cellStyle name="PSDate 10 4 2 2" xfId="24350"/>
    <cellStyle name="PSDate 10 4 3" xfId="24351"/>
    <cellStyle name="PSDate 10 5" xfId="24352"/>
    <cellStyle name="PSDate 10 5 2" xfId="24353"/>
    <cellStyle name="PSDate 10 5 2 2" xfId="24354"/>
    <cellStyle name="PSDate 10 5 3" xfId="24355"/>
    <cellStyle name="PSDate 10 6" xfId="24356"/>
    <cellStyle name="PSDate 10 6 2" xfId="24357"/>
    <cellStyle name="PSDate 10 7" xfId="24358"/>
    <cellStyle name="PSDate 11" xfId="24359"/>
    <cellStyle name="PSDate 11 2" xfId="24360"/>
    <cellStyle name="PSDate 11 2 2" xfId="24361"/>
    <cellStyle name="PSDate 11 2 2 2" xfId="24362"/>
    <cellStyle name="PSDate 11 2 3" xfId="24363"/>
    <cellStyle name="PSDate 11 3" xfId="24364"/>
    <cellStyle name="PSDate 11 3 2" xfId="24365"/>
    <cellStyle name="PSDate 11 3 2 2" xfId="24366"/>
    <cellStyle name="PSDate 11 3 3" xfId="24367"/>
    <cellStyle name="PSDate 11 4" xfId="24368"/>
    <cellStyle name="PSDate 11 4 2" xfId="24369"/>
    <cellStyle name="PSDate 11 4 2 2" xfId="24370"/>
    <cellStyle name="PSDate 11 4 3" xfId="24371"/>
    <cellStyle name="PSDate 11 5" xfId="24372"/>
    <cellStyle name="PSDate 11 5 2" xfId="24373"/>
    <cellStyle name="PSDate 11 5 2 2" xfId="24374"/>
    <cellStyle name="PSDate 11 5 3" xfId="24375"/>
    <cellStyle name="PSDate 11 6" xfId="24376"/>
    <cellStyle name="PSDate 11 6 2" xfId="24377"/>
    <cellStyle name="PSDate 11 7" xfId="24378"/>
    <cellStyle name="PSDate 12" xfId="24379"/>
    <cellStyle name="PSDate 12 2" xfId="24380"/>
    <cellStyle name="PSDate 12 2 2" xfId="24381"/>
    <cellStyle name="PSDate 12 2 2 2" xfId="24382"/>
    <cellStyle name="PSDate 12 2 3" xfId="24383"/>
    <cellStyle name="PSDate 12 3" xfId="24384"/>
    <cellStyle name="PSDate 12 3 2" xfId="24385"/>
    <cellStyle name="PSDate 12 3 2 2" xfId="24386"/>
    <cellStyle name="PSDate 12 3 3" xfId="24387"/>
    <cellStyle name="PSDate 12 4" xfId="24388"/>
    <cellStyle name="PSDate 12 4 2" xfId="24389"/>
    <cellStyle name="PSDate 12 4 2 2" xfId="24390"/>
    <cellStyle name="PSDate 12 4 3" xfId="24391"/>
    <cellStyle name="PSDate 12 5" xfId="24392"/>
    <cellStyle name="PSDate 12 5 2" xfId="24393"/>
    <cellStyle name="PSDate 12 5 2 2" xfId="24394"/>
    <cellStyle name="PSDate 12 5 3" xfId="24395"/>
    <cellStyle name="PSDate 12 6" xfId="24396"/>
    <cellStyle name="PSDate 12 6 2" xfId="24397"/>
    <cellStyle name="PSDate 12 7" xfId="24398"/>
    <cellStyle name="PSDate 13" xfId="24399"/>
    <cellStyle name="PSDate 13 2" xfId="24400"/>
    <cellStyle name="PSDate 13 2 2" xfId="24401"/>
    <cellStyle name="PSDate 13 2 2 2" xfId="24402"/>
    <cellStyle name="PSDate 13 2 3" xfId="24403"/>
    <cellStyle name="PSDate 13 3" xfId="24404"/>
    <cellStyle name="PSDate 13 3 2" xfId="24405"/>
    <cellStyle name="PSDate 13 3 2 2" xfId="24406"/>
    <cellStyle name="PSDate 13 3 3" xfId="24407"/>
    <cellStyle name="PSDate 13 4" xfId="24408"/>
    <cellStyle name="PSDate 13 4 2" xfId="24409"/>
    <cellStyle name="PSDate 13 4 2 2" xfId="24410"/>
    <cellStyle name="PSDate 13 4 3" xfId="24411"/>
    <cellStyle name="PSDate 13 5" xfId="24412"/>
    <cellStyle name="PSDate 13 5 2" xfId="24413"/>
    <cellStyle name="PSDate 13 5 2 2" xfId="24414"/>
    <cellStyle name="PSDate 13 5 3" xfId="24415"/>
    <cellStyle name="PSDate 13 6" xfId="24416"/>
    <cellStyle name="PSDate 13 6 2" xfId="24417"/>
    <cellStyle name="PSDate 13 7" xfId="24418"/>
    <cellStyle name="PSDate 14" xfId="24419"/>
    <cellStyle name="PSDate 14 2" xfId="24420"/>
    <cellStyle name="PSDate 14 2 2" xfId="24421"/>
    <cellStyle name="PSDate 14 2 2 2" xfId="24422"/>
    <cellStyle name="PSDate 14 2 3" xfId="24423"/>
    <cellStyle name="PSDate 14 3" xfId="24424"/>
    <cellStyle name="PSDate 14 3 2" xfId="24425"/>
    <cellStyle name="PSDate 14 3 2 2" xfId="24426"/>
    <cellStyle name="PSDate 14 3 3" xfId="24427"/>
    <cellStyle name="PSDate 14 4" xfId="24428"/>
    <cellStyle name="PSDate 14 4 2" xfId="24429"/>
    <cellStyle name="PSDate 14 4 2 2" xfId="24430"/>
    <cellStyle name="PSDate 14 4 3" xfId="24431"/>
    <cellStyle name="PSDate 14 5" xfId="24432"/>
    <cellStyle name="PSDate 14 5 2" xfId="24433"/>
    <cellStyle name="PSDate 14 5 2 2" xfId="24434"/>
    <cellStyle name="PSDate 14 5 3" xfId="24435"/>
    <cellStyle name="PSDate 14 6" xfId="24436"/>
    <cellStyle name="PSDate 14 6 2" xfId="24437"/>
    <cellStyle name="PSDate 14 7" xfId="24438"/>
    <cellStyle name="PSDate 15" xfId="24439"/>
    <cellStyle name="PSDate 15 2" xfId="24440"/>
    <cellStyle name="PSDate 15 2 2" xfId="24441"/>
    <cellStyle name="PSDate 15 2 2 2" xfId="24442"/>
    <cellStyle name="PSDate 15 2 3" xfId="24443"/>
    <cellStyle name="PSDate 15 3" xfId="24444"/>
    <cellStyle name="PSDate 15 3 2" xfId="24445"/>
    <cellStyle name="PSDate 15 3 2 2" xfId="24446"/>
    <cellStyle name="PSDate 15 3 3" xfId="24447"/>
    <cellStyle name="PSDate 15 4" xfId="24448"/>
    <cellStyle name="PSDate 15 4 2" xfId="24449"/>
    <cellStyle name="PSDate 15 4 2 2" xfId="24450"/>
    <cellStyle name="PSDate 15 4 3" xfId="24451"/>
    <cellStyle name="PSDate 15 5" xfId="24452"/>
    <cellStyle name="PSDate 15 5 2" xfId="24453"/>
    <cellStyle name="PSDate 15 5 2 2" xfId="24454"/>
    <cellStyle name="PSDate 15 5 3" xfId="24455"/>
    <cellStyle name="PSDate 15 6" xfId="24456"/>
    <cellStyle name="PSDate 15 6 2" xfId="24457"/>
    <cellStyle name="PSDate 15 7" xfId="24458"/>
    <cellStyle name="PSDate 16" xfId="24459"/>
    <cellStyle name="PSDate 16 2" xfId="24460"/>
    <cellStyle name="PSDate 17" xfId="24461"/>
    <cellStyle name="PSDate 18" xfId="24462"/>
    <cellStyle name="PSDate 18 2" xfId="24463"/>
    <cellStyle name="PSDate 18 3" xfId="24464"/>
    <cellStyle name="PSDate 2" xfId="24465"/>
    <cellStyle name="PSDate 2 10" xfId="24466"/>
    <cellStyle name="PSDate 2 10 2" xfId="24467"/>
    <cellStyle name="PSDate 2 11" xfId="24468"/>
    <cellStyle name="PSDate 2 2" xfId="24469"/>
    <cellStyle name="PSDate 2 2 2" xfId="24470"/>
    <cellStyle name="PSDate 2 2 2 2" xfId="24471"/>
    <cellStyle name="PSDate 2 2 3" xfId="24472"/>
    <cellStyle name="PSDate 2 3" xfId="24473"/>
    <cellStyle name="PSDate 2 3 2" xfId="24474"/>
    <cellStyle name="PSDate 2 3 2 2" xfId="24475"/>
    <cellStyle name="PSDate 2 3 3" xfId="24476"/>
    <cellStyle name="PSDate 2 4" xfId="24477"/>
    <cellStyle name="PSDate 2 4 2" xfId="24478"/>
    <cellStyle name="PSDate 2 4 2 2" xfId="24479"/>
    <cellStyle name="PSDate 2 4 3" xfId="24480"/>
    <cellStyle name="PSDate 2 5" xfId="24481"/>
    <cellStyle name="PSDate 2 5 2" xfId="24482"/>
    <cellStyle name="PSDate 2 5 2 2" xfId="24483"/>
    <cellStyle name="PSDate 2 5 3" xfId="24484"/>
    <cellStyle name="PSDate 2 6" xfId="24485"/>
    <cellStyle name="PSDate 2 6 2" xfId="24486"/>
    <cellStyle name="PSDate 2 6 2 2" xfId="24487"/>
    <cellStyle name="PSDate 2 6 3" xfId="24488"/>
    <cellStyle name="PSDate 2 7" xfId="24489"/>
    <cellStyle name="PSDate 2 7 2" xfId="24490"/>
    <cellStyle name="PSDate 2 7 2 2" xfId="24491"/>
    <cellStyle name="PSDate 2 7 3" xfId="24492"/>
    <cellStyle name="PSDate 2 8" xfId="24493"/>
    <cellStyle name="PSDate 2 8 2" xfId="24494"/>
    <cellStyle name="PSDate 2 8 2 2" xfId="24495"/>
    <cellStyle name="PSDate 2 8 3" xfId="24496"/>
    <cellStyle name="PSDate 2 9" xfId="24497"/>
    <cellStyle name="PSDate 2 9 2" xfId="24498"/>
    <cellStyle name="PSDate 2 9 2 2" xfId="24499"/>
    <cellStyle name="PSDate 2 9 3" xfId="24500"/>
    <cellStyle name="PSDate 3" xfId="24501"/>
    <cellStyle name="PSDate 3 10" xfId="24502"/>
    <cellStyle name="PSDate 3 10 2" xfId="24503"/>
    <cellStyle name="PSDate 3 11" xfId="24504"/>
    <cellStyle name="PSDate 3 2" xfId="24505"/>
    <cellStyle name="PSDate 3 2 2" xfId="24506"/>
    <cellStyle name="PSDate 3 2 2 2" xfId="24507"/>
    <cellStyle name="PSDate 3 2 3" xfId="24508"/>
    <cellStyle name="PSDate 3 3" xfId="24509"/>
    <cellStyle name="PSDate 3 3 2" xfId="24510"/>
    <cellStyle name="PSDate 3 3 2 2" xfId="24511"/>
    <cellStyle name="PSDate 3 3 3" xfId="24512"/>
    <cellStyle name="PSDate 3 4" xfId="24513"/>
    <cellStyle name="PSDate 3 4 2" xfId="24514"/>
    <cellStyle name="PSDate 3 4 2 2" xfId="24515"/>
    <cellStyle name="PSDate 3 4 3" xfId="24516"/>
    <cellStyle name="PSDate 3 5" xfId="24517"/>
    <cellStyle name="PSDate 3 5 2" xfId="24518"/>
    <cellStyle name="PSDate 3 5 2 2" xfId="24519"/>
    <cellStyle name="PSDate 3 5 3" xfId="24520"/>
    <cellStyle name="PSDate 3 6" xfId="24521"/>
    <cellStyle name="PSDate 3 6 2" xfId="24522"/>
    <cellStyle name="PSDate 3 6 2 2" xfId="24523"/>
    <cellStyle name="PSDate 3 6 3" xfId="24524"/>
    <cellStyle name="PSDate 3 7" xfId="24525"/>
    <cellStyle name="PSDate 3 7 2" xfId="24526"/>
    <cellStyle name="PSDate 3 7 2 2" xfId="24527"/>
    <cellStyle name="PSDate 3 7 3" xfId="24528"/>
    <cellStyle name="PSDate 3 8" xfId="24529"/>
    <cellStyle name="PSDate 3 8 2" xfId="24530"/>
    <cellStyle name="PSDate 3 8 2 2" xfId="24531"/>
    <cellStyle name="PSDate 3 8 3" xfId="24532"/>
    <cellStyle name="PSDate 3 9" xfId="24533"/>
    <cellStyle name="PSDate 3 9 2" xfId="24534"/>
    <cellStyle name="PSDate 3 9 2 2" xfId="24535"/>
    <cellStyle name="PSDate 3 9 3" xfId="24536"/>
    <cellStyle name="PSDate 4" xfId="24537"/>
    <cellStyle name="PSDate 4 10" xfId="24538"/>
    <cellStyle name="PSDate 4 10 2" xfId="24539"/>
    <cellStyle name="PSDate 4 11" xfId="24540"/>
    <cellStyle name="PSDate 4 2" xfId="24541"/>
    <cellStyle name="PSDate 4 2 2" xfId="24542"/>
    <cellStyle name="PSDate 4 2 2 2" xfId="24543"/>
    <cellStyle name="PSDate 4 2 3" xfId="24544"/>
    <cellStyle name="PSDate 4 3" xfId="24545"/>
    <cellStyle name="PSDate 4 3 2" xfId="24546"/>
    <cellStyle name="PSDate 4 3 2 2" xfId="24547"/>
    <cellStyle name="PSDate 4 3 3" xfId="24548"/>
    <cellStyle name="PSDate 4 4" xfId="24549"/>
    <cellStyle name="PSDate 4 4 2" xfId="24550"/>
    <cellStyle name="PSDate 4 4 2 2" xfId="24551"/>
    <cellStyle name="PSDate 4 4 3" xfId="24552"/>
    <cellStyle name="PSDate 4 5" xfId="24553"/>
    <cellStyle name="PSDate 4 5 2" xfId="24554"/>
    <cellStyle name="PSDate 4 5 2 2" xfId="24555"/>
    <cellStyle name="PSDate 4 5 3" xfId="24556"/>
    <cellStyle name="PSDate 4 6" xfId="24557"/>
    <cellStyle name="PSDate 4 6 2" xfId="24558"/>
    <cellStyle name="PSDate 4 6 2 2" xfId="24559"/>
    <cellStyle name="PSDate 4 6 3" xfId="24560"/>
    <cellStyle name="PSDate 4 7" xfId="24561"/>
    <cellStyle name="PSDate 4 7 2" xfId="24562"/>
    <cellStyle name="PSDate 4 7 2 2" xfId="24563"/>
    <cellStyle name="PSDate 4 7 3" xfId="24564"/>
    <cellStyle name="PSDate 4 8" xfId="24565"/>
    <cellStyle name="PSDate 4 8 2" xfId="24566"/>
    <cellStyle name="PSDate 4 8 2 2" xfId="24567"/>
    <cellStyle name="PSDate 4 8 3" xfId="24568"/>
    <cellStyle name="PSDate 4 9" xfId="24569"/>
    <cellStyle name="PSDate 4 9 2" xfId="24570"/>
    <cellStyle name="PSDate 4 9 2 2" xfId="24571"/>
    <cellStyle name="PSDate 4 9 3" xfId="24572"/>
    <cellStyle name="PSDate 5" xfId="24573"/>
    <cellStyle name="PSDate 5 10" xfId="24574"/>
    <cellStyle name="PSDate 5 10 2" xfId="24575"/>
    <cellStyle name="PSDate 5 11" xfId="24576"/>
    <cellStyle name="PSDate 5 2" xfId="24577"/>
    <cellStyle name="PSDate 5 2 2" xfId="24578"/>
    <cellStyle name="PSDate 5 2 2 2" xfId="24579"/>
    <cellStyle name="PSDate 5 2 3" xfId="24580"/>
    <cellStyle name="PSDate 5 3" xfId="24581"/>
    <cellStyle name="PSDate 5 3 2" xfId="24582"/>
    <cellStyle name="PSDate 5 3 2 2" xfId="24583"/>
    <cellStyle name="PSDate 5 3 3" xfId="24584"/>
    <cellStyle name="PSDate 5 4" xfId="24585"/>
    <cellStyle name="PSDate 5 4 2" xfId="24586"/>
    <cellStyle name="PSDate 5 4 2 2" xfId="24587"/>
    <cellStyle name="PSDate 5 4 3" xfId="24588"/>
    <cellStyle name="PSDate 5 5" xfId="24589"/>
    <cellStyle name="PSDate 5 5 2" xfId="24590"/>
    <cellStyle name="PSDate 5 5 2 2" xfId="24591"/>
    <cellStyle name="PSDate 5 5 3" xfId="24592"/>
    <cellStyle name="PSDate 5 6" xfId="24593"/>
    <cellStyle name="PSDate 5 6 2" xfId="24594"/>
    <cellStyle name="PSDate 5 6 2 2" xfId="24595"/>
    <cellStyle name="PSDate 5 6 3" xfId="24596"/>
    <cellStyle name="PSDate 5 7" xfId="24597"/>
    <cellStyle name="PSDate 5 7 2" xfId="24598"/>
    <cellStyle name="PSDate 5 7 2 2" xfId="24599"/>
    <cellStyle name="PSDate 5 7 3" xfId="24600"/>
    <cellStyle name="PSDate 5 8" xfId="24601"/>
    <cellStyle name="PSDate 5 8 2" xfId="24602"/>
    <cellStyle name="PSDate 5 8 2 2" xfId="24603"/>
    <cellStyle name="PSDate 5 8 3" xfId="24604"/>
    <cellStyle name="PSDate 5 9" xfId="24605"/>
    <cellStyle name="PSDate 5 9 2" xfId="24606"/>
    <cellStyle name="PSDate 5 9 2 2" xfId="24607"/>
    <cellStyle name="PSDate 5 9 3" xfId="24608"/>
    <cellStyle name="PSDate 6" xfId="24609"/>
    <cellStyle name="PSDate 6 10" xfId="24610"/>
    <cellStyle name="PSDate 6 10 2" xfId="24611"/>
    <cellStyle name="PSDate 6 11" xfId="24612"/>
    <cellStyle name="PSDate 6 2" xfId="24613"/>
    <cellStyle name="PSDate 6 2 2" xfId="24614"/>
    <cellStyle name="PSDate 6 2 2 2" xfId="24615"/>
    <cellStyle name="PSDate 6 2 3" xfId="24616"/>
    <cellStyle name="PSDate 6 3" xfId="24617"/>
    <cellStyle name="PSDate 6 3 2" xfId="24618"/>
    <cellStyle name="PSDate 6 3 2 2" xfId="24619"/>
    <cellStyle name="PSDate 6 3 3" xfId="24620"/>
    <cellStyle name="PSDate 6 4" xfId="24621"/>
    <cellStyle name="PSDate 6 4 2" xfId="24622"/>
    <cellStyle name="PSDate 6 4 2 2" xfId="24623"/>
    <cellStyle name="PSDate 6 4 3" xfId="24624"/>
    <cellStyle name="PSDate 6 5" xfId="24625"/>
    <cellStyle name="PSDate 6 5 2" xfId="24626"/>
    <cellStyle name="PSDate 6 5 2 2" xfId="24627"/>
    <cellStyle name="PSDate 6 5 3" xfId="24628"/>
    <cellStyle name="PSDate 6 6" xfId="24629"/>
    <cellStyle name="PSDate 6 6 2" xfId="24630"/>
    <cellStyle name="PSDate 6 6 2 2" xfId="24631"/>
    <cellStyle name="PSDate 6 6 3" xfId="24632"/>
    <cellStyle name="PSDate 6 7" xfId="24633"/>
    <cellStyle name="PSDate 6 7 2" xfId="24634"/>
    <cellStyle name="PSDate 6 7 2 2" xfId="24635"/>
    <cellStyle name="PSDate 6 7 3" xfId="24636"/>
    <cellStyle name="PSDate 6 8" xfId="24637"/>
    <cellStyle name="PSDate 6 8 2" xfId="24638"/>
    <cellStyle name="PSDate 6 8 2 2" xfId="24639"/>
    <cellStyle name="PSDate 6 8 3" xfId="24640"/>
    <cellStyle name="PSDate 6 9" xfId="24641"/>
    <cellStyle name="PSDate 6 9 2" xfId="24642"/>
    <cellStyle name="PSDate 6 9 2 2" xfId="24643"/>
    <cellStyle name="PSDate 6 9 3" xfId="24644"/>
    <cellStyle name="PSDate 7" xfId="24645"/>
    <cellStyle name="PSDate 7 2" xfId="24646"/>
    <cellStyle name="PSDate 7 2 2" xfId="24647"/>
    <cellStyle name="PSDate 7 2 2 2" xfId="24648"/>
    <cellStyle name="PSDate 7 2 3" xfId="24649"/>
    <cellStyle name="PSDate 7 3" xfId="24650"/>
    <cellStyle name="PSDate 7 3 2" xfId="24651"/>
    <cellStyle name="PSDate 7 3 2 2" xfId="24652"/>
    <cellStyle name="PSDate 7 3 3" xfId="24653"/>
    <cellStyle name="PSDate 7 4" xfId="24654"/>
    <cellStyle name="PSDate 7 4 2" xfId="24655"/>
    <cellStyle name="PSDate 7 4 2 2" xfId="24656"/>
    <cellStyle name="PSDate 7 4 3" xfId="24657"/>
    <cellStyle name="PSDate 7 5" xfId="24658"/>
    <cellStyle name="PSDate 7 5 2" xfId="24659"/>
    <cellStyle name="PSDate 7 5 2 2" xfId="24660"/>
    <cellStyle name="PSDate 7 5 3" xfId="24661"/>
    <cellStyle name="PSDate 7 6" xfId="24662"/>
    <cellStyle name="PSDate 7 6 2" xfId="24663"/>
    <cellStyle name="PSDate 7 7" xfId="24664"/>
    <cellStyle name="PSDate 8" xfId="24665"/>
    <cellStyle name="PSDate 8 2" xfId="24666"/>
    <cellStyle name="PSDate 8 2 2" xfId="24667"/>
    <cellStyle name="PSDate 8 2 2 2" xfId="24668"/>
    <cellStyle name="PSDate 8 2 3" xfId="24669"/>
    <cellStyle name="PSDate 8 3" xfId="24670"/>
    <cellStyle name="PSDate 8 3 2" xfId="24671"/>
    <cellStyle name="PSDate 8 3 2 2" xfId="24672"/>
    <cellStyle name="PSDate 8 3 3" xfId="24673"/>
    <cellStyle name="PSDate 8 4" xfId="24674"/>
    <cellStyle name="PSDate 8 4 2" xfId="24675"/>
    <cellStyle name="PSDate 8 4 2 2" xfId="24676"/>
    <cellStyle name="PSDate 8 4 3" xfId="24677"/>
    <cellStyle name="PSDate 8 5" xfId="24678"/>
    <cellStyle name="PSDate 8 5 2" xfId="24679"/>
    <cellStyle name="PSDate 8 5 2 2" xfId="24680"/>
    <cellStyle name="PSDate 8 5 3" xfId="24681"/>
    <cellStyle name="PSDate 8 6" xfId="24682"/>
    <cellStyle name="PSDate 8 6 2" xfId="24683"/>
    <cellStyle name="PSDate 8 7" xfId="24684"/>
    <cellStyle name="PSDate 9" xfId="24685"/>
    <cellStyle name="PSDate 9 2" xfId="24686"/>
    <cellStyle name="PSDate 9 2 2" xfId="24687"/>
    <cellStyle name="PSDate 9 2 2 2" xfId="24688"/>
    <cellStyle name="PSDate 9 2 3" xfId="24689"/>
    <cellStyle name="PSDate 9 3" xfId="24690"/>
    <cellStyle name="PSDate 9 3 2" xfId="24691"/>
    <cellStyle name="PSDate 9 3 2 2" xfId="24692"/>
    <cellStyle name="PSDate 9 3 3" xfId="24693"/>
    <cellStyle name="PSDate 9 4" xfId="24694"/>
    <cellStyle name="PSDate 9 4 2" xfId="24695"/>
    <cellStyle name="PSDate 9 4 2 2" xfId="24696"/>
    <cellStyle name="PSDate 9 4 3" xfId="24697"/>
    <cellStyle name="PSDate 9 5" xfId="24698"/>
    <cellStyle name="PSDate 9 5 2" xfId="24699"/>
    <cellStyle name="PSDate 9 5 2 2" xfId="24700"/>
    <cellStyle name="PSDate 9 5 3" xfId="24701"/>
    <cellStyle name="PSDate 9 6" xfId="24702"/>
    <cellStyle name="PSDate 9 6 2" xfId="24703"/>
    <cellStyle name="PSDate 9 7" xfId="24704"/>
    <cellStyle name="PSDec" xfId="57"/>
    <cellStyle name="PSDec 10" xfId="24705"/>
    <cellStyle name="PSDec 10 2" xfId="24706"/>
    <cellStyle name="PSDec 10 2 2" xfId="24707"/>
    <cellStyle name="PSDec 10 2 2 2" xfId="24708"/>
    <cellStyle name="PSDec 10 2 3" xfId="24709"/>
    <cellStyle name="PSDec 10 3" xfId="24710"/>
    <cellStyle name="PSDec 10 3 2" xfId="24711"/>
    <cellStyle name="PSDec 10 3 2 2" xfId="24712"/>
    <cellStyle name="PSDec 10 3 3" xfId="24713"/>
    <cellStyle name="PSDec 10 4" xfId="24714"/>
    <cellStyle name="PSDec 10 4 2" xfId="24715"/>
    <cellStyle name="PSDec 10 4 2 2" xfId="24716"/>
    <cellStyle name="PSDec 10 4 3" xfId="24717"/>
    <cellStyle name="PSDec 10 5" xfId="24718"/>
    <cellStyle name="PSDec 10 5 2" xfId="24719"/>
    <cellStyle name="PSDec 10 5 2 2" xfId="24720"/>
    <cellStyle name="PSDec 10 5 3" xfId="24721"/>
    <cellStyle name="PSDec 10 6" xfId="24722"/>
    <cellStyle name="PSDec 10 6 2" xfId="24723"/>
    <cellStyle name="PSDec 10 7" xfId="24724"/>
    <cellStyle name="PSDec 11" xfId="24725"/>
    <cellStyle name="PSDec 11 2" xfId="24726"/>
    <cellStyle name="PSDec 11 2 2" xfId="24727"/>
    <cellStyle name="PSDec 11 2 2 2" xfId="24728"/>
    <cellStyle name="PSDec 11 2 3" xfId="24729"/>
    <cellStyle name="PSDec 11 3" xfId="24730"/>
    <cellStyle name="PSDec 11 3 2" xfId="24731"/>
    <cellStyle name="PSDec 11 3 2 2" xfId="24732"/>
    <cellStyle name="PSDec 11 3 3" xfId="24733"/>
    <cellStyle name="PSDec 11 4" xfId="24734"/>
    <cellStyle name="PSDec 11 4 2" xfId="24735"/>
    <cellStyle name="PSDec 11 4 2 2" xfId="24736"/>
    <cellStyle name="PSDec 11 4 3" xfId="24737"/>
    <cellStyle name="PSDec 11 5" xfId="24738"/>
    <cellStyle name="PSDec 11 5 2" xfId="24739"/>
    <cellStyle name="PSDec 11 5 2 2" xfId="24740"/>
    <cellStyle name="PSDec 11 5 3" xfId="24741"/>
    <cellStyle name="PSDec 11 6" xfId="24742"/>
    <cellStyle name="PSDec 11 6 2" xfId="24743"/>
    <cellStyle name="PSDec 11 7" xfId="24744"/>
    <cellStyle name="PSDec 12" xfId="24745"/>
    <cellStyle name="PSDec 12 2" xfId="24746"/>
    <cellStyle name="PSDec 12 2 2" xfId="24747"/>
    <cellStyle name="PSDec 12 2 2 2" xfId="24748"/>
    <cellStyle name="PSDec 12 2 3" xfId="24749"/>
    <cellStyle name="PSDec 12 3" xfId="24750"/>
    <cellStyle name="PSDec 12 3 2" xfId="24751"/>
    <cellStyle name="PSDec 12 3 2 2" xfId="24752"/>
    <cellStyle name="PSDec 12 3 3" xfId="24753"/>
    <cellStyle name="PSDec 12 4" xfId="24754"/>
    <cellStyle name="PSDec 12 4 2" xfId="24755"/>
    <cellStyle name="PSDec 12 4 2 2" xfId="24756"/>
    <cellStyle name="PSDec 12 4 3" xfId="24757"/>
    <cellStyle name="PSDec 12 5" xfId="24758"/>
    <cellStyle name="PSDec 12 5 2" xfId="24759"/>
    <cellStyle name="PSDec 12 5 2 2" xfId="24760"/>
    <cellStyle name="PSDec 12 5 3" xfId="24761"/>
    <cellStyle name="PSDec 12 6" xfId="24762"/>
    <cellStyle name="PSDec 12 6 2" xfId="24763"/>
    <cellStyle name="PSDec 12 7" xfId="24764"/>
    <cellStyle name="PSDec 13" xfId="24765"/>
    <cellStyle name="PSDec 13 2" xfId="24766"/>
    <cellStyle name="PSDec 13 2 2" xfId="24767"/>
    <cellStyle name="PSDec 13 2 2 2" xfId="24768"/>
    <cellStyle name="PSDec 13 2 3" xfId="24769"/>
    <cellStyle name="PSDec 13 3" xfId="24770"/>
    <cellStyle name="PSDec 13 3 2" xfId="24771"/>
    <cellStyle name="PSDec 13 3 2 2" xfId="24772"/>
    <cellStyle name="PSDec 13 3 3" xfId="24773"/>
    <cellStyle name="PSDec 13 4" xfId="24774"/>
    <cellStyle name="PSDec 13 4 2" xfId="24775"/>
    <cellStyle name="PSDec 13 4 2 2" xfId="24776"/>
    <cellStyle name="PSDec 13 4 3" xfId="24777"/>
    <cellStyle name="PSDec 13 5" xfId="24778"/>
    <cellStyle name="PSDec 13 5 2" xfId="24779"/>
    <cellStyle name="PSDec 13 5 2 2" xfId="24780"/>
    <cellStyle name="PSDec 13 5 3" xfId="24781"/>
    <cellStyle name="PSDec 13 6" xfId="24782"/>
    <cellStyle name="PSDec 13 6 2" xfId="24783"/>
    <cellStyle name="PSDec 13 7" xfId="24784"/>
    <cellStyle name="PSDec 14" xfId="24785"/>
    <cellStyle name="PSDec 14 2" xfId="24786"/>
    <cellStyle name="PSDec 14 2 2" xfId="24787"/>
    <cellStyle name="PSDec 14 2 2 2" xfId="24788"/>
    <cellStyle name="PSDec 14 2 3" xfId="24789"/>
    <cellStyle name="PSDec 14 3" xfId="24790"/>
    <cellStyle name="PSDec 14 3 2" xfId="24791"/>
    <cellStyle name="PSDec 14 3 2 2" xfId="24792"/>
    <cellStyle name="PSDec 14 3 3" xfId="24793"/>
    <cellStyle name="PSDec 14 4" xfId="24794"/>
    <cellStyle name="PSDec 14 4 2" xfId="24795"/>
    <cellStyle name="PSDec 14 4 2 2" xfId="24796"/>
    <cellStyle name="PSDec 14 4 3" xfId="24797"/>
    <cellStyle name="PSDec 14 5" xfId="24798"/>
    <cellStyle name="PSDec 14 5 2" xfId="24799"/>
    <cellStyle name="PSDec 14 5 2 2" xfId="24800"/>
    <cellStyle name="PSDec 14 5 3" xfId="24801"/>
    <cellStyle name="PSDec 14 6" xfId="24802"/>
    <cellStyle name="PSDec 14 6 2" xfId="24803"/>
    <cellStyle name="PSDec 14 7" xfId="24804"/>
    <cellStyle name="PSDec 15" xfId="24805"/>
    <cellStyle name="PSDec 15 2" xfId="24806"/>
    <cellStyle name="PSDec 15 2 2" xfId="24807"/>
    <cellStyle name="PSDec 15 2 2 2" xfId="24808"/>
    <cellStyle name="PSDec 15 2 3" xfId="24809"/>
    <cellStyle name="PSDec 15 3" xfId="24810"/>
    <cellStyle name="PSDec 15 3 2" xfId="24811"/>
    <cellStyle name="PSDec 15 3 2 2" xfId="24812"/>
    <cellStyle name="PSDec 15 3 3" xfId="24813"/>
    <cellStyle name="PSDec 15 4" xfId="24814"/>
    <cellStyle name="PSDec 15 4 2" xfId="24815"/>
    <cellStyle name="PSDec 15 4 2 2" xfId="24816"/>
    <cellStyle name="PSDec 15 4 3" xfId="24817"/>
    <cellStyle name="PSDec 15 5" xfId="24818"/>
    <cellStyle name="PSDec 15 5 2" xfId="24819"/>
    <cellStyle name="PSDec 15 5 2 2" xfId="24820"/>
    <cellStyle name="PSDec 15 5 3" xfId="24821"/>
    <cellStyle name="PSDec 15 6" xfId="24822"/>
    <cellStyle name="PSDec 15 6 2" xfId="24823"/>
    <cellStyle name="PSDec 15 7" xfId="24824"/>
    <cellStyle name="PSDec 16" xfId="24825"/>
    <cellStyle name="PSDec 16 2" xfId="24826"/>
    <cellStyle name="PSDec 17" xfId="24827"/>
    <cellStyle name="PSDec 18" xfId="24828"/>
    <cellStyle name="PSDec 18 2" xfId="24829"/>
    <cellStyle name="PSDec 18 3" xfId="24830"/>
    <cellStyle name="PSDec 2" xfId="24831"/>
    <cellStyle name="PSDec 2 10" xfId="24832"/>
    <cellStyle name="PSDec 2 10 2" xfId="24833"/>
    <cellStyle name="PSDec 2 11" xfId="24834"/>
    <cellStyle name="PSDec 2 2" xfId="24835"/>
    <cellStyle name="PSDec 2 2 2" xfId="24836"/>
    <cellStyle name="PSDec 2 2 2 2" xfId="24837"/>
    <cellStyle name="PSDec 2 2 3" xfId="24838"/>
    <cellStyle name="PSDec 2 3" xfId="24839"/>
    <cellStyle name="PSDec 2 3 2" xfId="24840"/>
    <cellStyle name="PSDec 2 3 2 2" xfId="24841"/>
    <cellStyle name="PSDec 2 3 3" xfId="24842"/>
    <cellStyle name="PSDec 2 4" xfId="24843"/>
    <cellStyle name="PSDec 2 4 2" xfId="24844"/>
    <cellStyle name="PSDec 2 4 2 2" xfId="24845"/>
    <cellStyle name="PSDec 2 4 3" xfId="24846"/>
    <cellStyle name="PSDec 2 5" xfId="24847"/>
    <cellStyle name="PSDec 2 5 2" xfId="24848"/>
    <cellStyle name="PSDec 2 5 2 2" xfId="24849"/>
    <cellStyle name="PSDec 2 5 3" xfId="24850"/>
    <cellStyle name="PSDec 2 6" xfId="24851"/>
    <cellStyle name="PSDec 2 6 2" xfId="24852"/>
    <cellStyle name="PSDec 2 6 2 2" xfId="24853"/>
    <cellStyle name="PSDec 2 6 3" xfId="24854"/>
    <cellStyle name="PSDec 2 7" xfId="24855"/>
    <cellStyle name="PSDec 2 7 2" xfId="24856"/>
    <cellStyle name="PSDec 2 7 2 2" xfId="24857"/>
    <cellStyle name="PSDec 2 7 3" xfId="24858"/>
    <cellStyle name="PSDec 2 8" xfId="24859"/>
    <cellStyle name="PSDec 2 8 2" xfId="24860"/>
    <cellStyle name="PSDec 2 8 2 2" xfId="24861"/>
    <cellStyle name="PSDec 2 8 3" xfId="24862"/>
    <cellStyle name="PSDec 2 9" xfId="24863"/>
    <cellStyle name="PSDec 2 9 2" xfId="24864"/>
    <cellStyle name="PSDec 2 9 2 2" xfId="24865"/>
    <cellStyle name="PSDec 2 9 3" xfId="24866"/>
    <cellStyle name="PSDec 3" xfId="24867"/>
    <cellStyle name="PSDec 3 10" xfId="24868"/>
    <cellStyle name="PSDec 3 10 2" xfId="24869"/>
    <cellStyle name="PSDec 3 11" xfId="24870"/>
    <cellStyle name="PSDec 3 2" xfId="24871"/>
    <cellStyle name="PSDec 3 2 2" xfId="24872"/>
    <cellStyle name="PSDec 3 2 2 2" xfId="24873"/>
    <cellStyle name="PSDec 3 2 3" xfId="24874"/>
    <cellStyle name="PSDec 3 3" xfId="24875"/>
    <cellStyle name="PSDec 3 3 2" xfId="24876"/>
    <cellStyle name="PSDec 3 3 2 2" xfId="24877"/>
    <cellStyle name="PSDec 3 3 3" xfId="24878"/>
    <cellStyle name="PSDec 3 4" xfId="24879"/>
    <cellStyle name="PSDec 3 4 2" xfId="24880"/>
    <cellStyle name="PSDec 3 4 2 2" xfId="24881"/>
    <cellStyle name="PSDec 3 4 3" xfId="24882"/>
    <cellStyle name="PSDec 3 5" xfId="24883"/>
    <cellStyle name="PSDec 3 5 2" xfId="24884"/>
    <cellStyle name="PSDec 3 5 2 2" xfId="24885"/>
    <cellStyle name="PSDec 3 5 3" xfId="24886"/>
    <cellStyle name="PSDec 3 6" xfId="24887"/>
    <cellStyle name="PSDec 3 6 2" xfId="24888"/>
    <cellStyle name="PSDec 3 6 2 2" xfId="24889"/>
    <cellStyle name="PSDec 3 6 3" xfId="24890"/>
    <cellStyle name="PSDec 3 7" xfId="24891"/>
    <cellStyle name="PSDec 3 7 2" xfId="24892"/>
    <cellStyle name="PSDec 3 7 2 2" xfId="24893"/>
    <cellStyle name="PSDec 3 7 3" xfId="24894"/>
    <cellStyle name="PSDec 3 8" xfId="24895"/>
    <cellStyle name="PSDec 3 8 2" xfId="24896"/>
    <cellStyle name="PSDec 3 8 2 2" xfId="24897"/>
    <cellStyle name="PSDec 3 8 3" xfId="24898"/>
    <cellStyle name="PSDec 3 9" xfId="24899"/>
    <cellStyle name="PSDec 3 9 2" xfId="24900"/>
    <cellStyle name="PSDec 3 9 2 2" xfId="24901"/>
    <cellStyle name="PSDec 3 9 3" xfId="24902"/>
    <cellStyle name="PSDec 4" xfId="24903"/>
    <cellStyle name="PSDec 4 10" xfId="24904"/>
    <cellStyle name="PSDec 4 10 2" xfId="24905"/>
    <cellStyle name="PSDec 4 11" xfId="24906"/>
    <cellStyle name="PSDec 4 2" xfId="24907"/>
    <cellStyle name="PSDec 4 2 2" xfId="24908"/>
    <cellStyle name="PSDec 4 2 2 2" xfId="24909"/>
    <cellStyle name="PSDec 4 2 3" xfId="24910"/>
    <cellStyle name="PSDec 4 3" xfId="24911"/>
    <cellStyle name="PSDec 4 3 2" xfId="24912"/>
    <cellStyle name="PSDec 4 3 2 2" xfId="24913"/>
    <cellStyle name="PSDec 4 3 3" xfId="24914"/>
    <cellStyle name="PSDec 4 4" xfId="24915"/>
    <cellStyle name="PSDec 4 4 2" xfId="24916"/>
    <cellStyle name="PSDec 4 4 2 2" xfId="24917"/>
    <cellStyle name="PSDec 4 4 3" xfId="24918"/>
    <cellStyle name="PSDec 4 5" xfId="24919"/>
    <cellStyle name="PSDec 4 5 2" xfId="24920"/>
    <cellStyle name="PSDec 4 5 2 2" xfId="24921"/>
    <cellStyle name="PSDec 4 5 3" xfId="24922"/>
    <cellStyle name="PSDec 4 6" xfId="24923"/>
    <cellStyle name="PSDec 4 6 2" xfId="24924"/>
    <cellStyle name="PSDec 4 6 2 2" xfId="24925"/>
    <cellStyle name="PSDec 4 6 3" xfId="24926"/>
    <cellStyle name="PSDec 4 7" xfId="24927"/>
    <cellStyle name="PSDec 4 7 2" xfId="24928"/>
    <cellStyle name="PSDec 4 7 2 2" xfId="24929"/>
    <cellStyle name="PSDec 4 7 3" xfId="24930"/>
    <cellStyle name="PSDec 4 8" xfId="24931"/>
    <cellStyle name="PSDec 4 8 2" xfId="24932"/>
    <cellStyle name="PSDec 4 8 2 2" xfId="24933"/>
    <cellStyle name="PSDec 4 8 3" xfId="24934"/>
    <cellStyle name="PSDec 4 9" xfId="24935"/>
    <cellStyle name="PSDec 4 9 2" xfId="24936"/>
    <cellStyle name="PSDec 4 9 2 2" xfId="24937"/>
    <cellStyle name="PSDec 4 9 3" xfId="24938"/>
    <cellStyle name="PSDec 5" xfId="24939"/>
    <cellStyle name="PSDec 5 10" xfId="24940"/>
    <cellStyle name="PSDec 5 10 2" xfId="24941"/>
    <cellStyle name="PSDec 5 11" xfId="24942"/>
    <cellStyle name="PSDec 5 2" xfId="24943"/>
    <cellStyle name="PSDec 5 2 2" xfId="24944"/>
    <cellStyle name="PSDec 5 2 2 2" xfId="24945"/>
    <cellStyle name="PSDec 5 2 3" xfId="24946"/>
    <cellStyle name="PSDec 5 3" xfId="24947"/>
    <cellStyle name="PSDec 5 3 2" xfId="24948"/>
    <cellStyle name="PSDec 5 3 2 2" xfId="24949"/>
    <cellStyle name="PSDec 5 3 3" xfId="24950"/>
    <cellStyle name="PSDec 5 4" xfId="24951"/>
    <cellStyle name="PSDec 5 4 2" xfId="24952"/>
    <cellStyle name="PSDec 5 4 2 2" xfId="24953"/>
    <cellStyle name="PSDec 5 4 3" xfId="24954"/>
    <cellStyle name="PSDec 5 5" xfId="24955"/>
    <cellStyle name="PSDec 5 5 2" xfId="24956"/>
    <cellStyle name="PSDec 5 5 2 2" xfId="24957"/>
    <cellStyle name="PSDec 5 5 3" xfId="24958"/>
    <cellStyle name="PSDec 5 6" xfId="24959"/>
    <cellStyle name="PSDec 5 6 2" xfId="24960"/>
    <cellStyle name="PSDec 5 6 2 2" xfId="24961"/>
    <cellStyle name="PSDec 5 6 3" xfId="24962"/>
    <cellStyle name="PSDec 5 7" xfId="24963"/>
    <cellStyle name="PSDec 5 7 2" xfId="24964"/>
    <cellStyle name="PSDec 5 7 2 2" xfId="24965"/>
    <cellStyle name="PSDec 5 7 3" xfId="24966"/>
    <cellStyle name="PSDec 5 8" xfId="24967"/>
    <cellStyle name="PSDec 5 8 2" xfId="24968"/>
    <cellStyle name="PSDec 5 8 2 2" xfId="24969"/>
    <cellStyle name="PSDec 5 8 3" xfId="24970"/>
    <cellStyle name="PSDec 5 9" xfId="24971"/>
    <cellStyle name="PSDec 5 9 2" xfId="24972"/>
    <cellStyle name="PSDec 5 9 2 2" xfId="24973"/>
    <cellStyle name="PSDec 5 9 3" xfId="24974"/>
    <cellStyle name="PSDec 6" xfId="24975"/>
    <cellStyle name="PSDec 6 10" xfId="24976"/>
    <cellStyle name="PSDec 6 10 2" xfId="24977"/>
    <cellStyle name="PSDec 6 11" xfId="24978"/>
    <cellStyle name="PSDec 6 2" xfId="24979"/>
    <cellStyle name="PSDec 6 2 2" xfId="24980"/>
    <cellStyle name="PSDec 6 2 2 2" xfId="24981"/>
    <cellStyle name="PSDec 6 2 3" xfId="24982"/>
    <cellStyle name="PSDec 6 3" xfId="24983"/>
    <cellStyle name="PSDec 6 3 2" xfId="24984"/>
    <cellStyle name="PSDec 6 3 2 2" xfId="24985"/>
    <cellStyle name="PSDec 6 3 3" xfId="24986"/>
    <cellStyle name="PSDec 6 4" xfId="24987"/>
    <cellStyle name="PSDec 6 4 2" xfId="24988"/>
    <cellStyle name="PSDec 6 4 2 2" xfId="24989"/>
    <cellStyle name="PSDec 6 4 3" xfId="24990"/>
    <cellStyle name="PSDec 6 5" xfId="24991"/>
    <cellStyle name="PSDec 6 5 2" xfId="24992"/>
    <cellStyle name="PSDec 6 5 2 2" xfId="24993"/>
    <cellStyle name="PSDec 6 5 3" xfId="24994"/>
    <cellStyle name="PSDec 6 6" xfId="24995"/>
    <cellStyle name="PSDec 6 6 2" xfId="24996"/>
    <cellStyle name="PSDec 6 6 2 2" xfId="24997"/>
    <cellStyle name="PSDec 6 6 3" xfId="24998"/>
    <cellStyle name="PSDec 6 7" xfId="24999"/>
    <cellStyle name="PSDec 6 7 2" xfId="25000"/>
    <cellStyle name="PSDec 6 7 2 2" xfId="25001"/>
    <cellStyle name="PSDec 6 7 3" xfId="25002"/>
    <cellStyle name="PSDec 6 8" xfId="25003"/>
    <cellStyle name="PSDec 6 8 2" xfId="25004"/>
    <cellStyle name="PSDec 6 8 2 2" xfId="25005"/>
    <cellStyle name="PSDec 6 8 3" xfId="25006"/>
    <cellStyle name="PSDec 6 9" xfId="25007"/>
    <cellStyle name="PSDec 6 9 2" xfId="25008"/>
    <cellStyle name="PSDec 6 9 2 2" xfId="25009"/>
    <cellStyle name="PSDec 6 9 3" xfId="25010"/>
    <cellStyle name="PSDec 7" xfId="25011"/>
    <cellStyle name="PSDec 7 2" xfId="25012"/>
    <cellStyle name="PSDec 7 2 2" xfId="25013"/>
    <cellStyle name="PSDec 7 2 2 2" xfId="25014"/>
    <cellStyle name="PSDec 7 2 3" xfId="25015"/>
    <cellStyle name="PSDec 7 3" xfId="25016"/>
    <cellStyle name="PSDec 7 3 2" xfId="25017"/>
    <cellStyle name="PSDec 7 3 2 2" xfId="25018"/>
    <cellStyle name="PSDec 7 3 3" xfId="25019"/>
    <cellStyle name="PSDec 7 4" xfId="25020"/>
    <cellStyle name="PSDec 7 4 2" xfId="25021"/>
    <cellStyle name="PSDec 7 4 2 2" xfId="25022"/>
    <cellStyle name="PSDec 7 4 3" xfId="25023"/>
    <cellStyle name="PSDec 7 5" xfId="25024"/>
    <cellStyle name="PSDec 7 5 2" xfId="25025"/>
    <cellStyle name="PSDec 7 5 2 2" xfId="25026"/>
    <cellStyle name="PSDec 7 5 3" xfId="25027"/>
    <cellStyle name="PSDec 7 6" xfId="25028"/>
    <cellStyle name="PSDec 7 6 2" xfId="25029"/>
    <cellStyle name="PSDec 7 7" xfId="25030"/>
    <cellStyle name="PSDec 8" xfId="25031"/>
    <cellStyle name="PSDec 8 2" xfId="25032"/>
    <cellStyle name="PSDec 8 2 2" xfId="25033"/>
    <cellStyle name="PSDec 8 2 2 2" xfId="25034"/>
    <cellStyle name="PSDec 8 2 3" xfId="25035"/>
    <cellStyle name="PSDec 8 3" xfId="25036"/>
    <cellStyle name="PSDec 8 3 2" xfId="25037"/>
    <cellStyle name="PSDec 8 3 2 2" xfId="25038"/>
    <cellStyle name="PSDec 8 3 3" xfId="25039"/>
    <cellStyle name="PSDec 8 4" xfId="25040"/>
    <cellStyle name="PSDec 8 4 2" xfId="25041"/>
    <cellStyle name="PSDec 8 4 2 2" xfId="25042"/>
    <cellStyle name="PSDec 8 4 3" xfId="25043"/>
    <cellStyle name="PSDec 8 5" xfId="25044"/>
    <cellStyle name="PSDec 8 5 2" xfId="25045"/>
    <cellStyle name="PSDec 8 5 2 2" xfId="25046"/>
    <cellStyle name="PSDec 8 5 3" xfId="25047"/>
    <cellStyle name="PSDec 8 6" xfId="25048"/>
    <cellStyle name="PSDec 8 6 2" xfId="25049"/>
    <cellStyle name="PSDec 8 7" xfId="25050"/>
    <cellStyle name="PSDec 9" xfId="25051"/>
    <cellStyle name="PSDec 9 2" xfId="25052"/>
    <cellStyle name="PSDec 9 2 2" xfId="25053"/>
    <cellStyle name="PSDec 9 2 2 2" xfId="25054"/>
    <cellStyle name="PSDec 9 2 3" xfId="25055"/>
    <cellStyle name="PSDec 9 3" xfId="25056"/>
    <cellStyle name="PSDec 9 3 2" xfId="25057"/>
    <cellStyle name="PSDec 9 3 2 2" xfId="25058"/>
    <cellStyle name="PSDec 9 3 3" xfId="25059"/>
    <cellStyle name="PSDec 9 4" xfId="25060"/>
    <cellStyle name="PSDec 9 4 2" xfId="25061"/>
    <cellStyle name="PSDec 9 4 2 2" xfId="25062"/>
    <cellStyle name="PSDec 9 4 3" xfId="25063"/>
    <cellStyle name="PSDec 9 5" xfId="25064"/>
    <cellStyle name="PSDec 9 5 2" xfId="25065"/>
    <cellStyle name="PSDec 9 5 2 2" xfId="25066"/>
    <cellStyle name="PSDec 9 5 3" xfId="25067"/>
    <cellStyle name="PSDec 9 6" xfId="25068"/>
    <cellStyle name="PSDec 9 6 2" xfId="25069"/>
    <cellStyle name="PSDec 9 7" xfId="25070"/>
    <cellStyle name="PSHeading" xfId="58"/>
    <cellStyle name="PSHeading 10" xfId="25071"/>
    <cellStyle name="PSHeading 10 2" xfId="25072"/>
    <cellStyle name="PSHeading 10 2 2" xfId="25073"/>
    <cellStyle name="PSHeading 10 2 2 2" xfId="25074"/>
    <cellStyle name="PSHeading 10 2 3" xfId="25075"/>
    <cellStyle name="PSHeading 10 2_JE 5 2002.2 FED" xfId="25076"/>
    <cellStyle name="PSHeading 10 3" xfId="25077"/>
    <cellStyle name="PSHeading 10 3 2" xfId="25078"/>
    <cellStyle name="PSHeading 10 3 2 2" xfId="25079"/>
    <cellStyle name="PSHeading 10 3 3" xfId="25080"/>
    <cellStyle name="PSHeading 10 3_JE 5 2002.2 FED" xfId="25081"/>
    <cellStyle name="PSHeading 10 4" xfId="25082"/>
    <cellStyle name="PSHeading 10 4 2" xfId="25083"/>
    <cellStyle name="PSHeading 10 4 2 2" xfId="25084"/>
    <cellStyle name="PSHeading 10 4 3" xfId="25085"/>
    <cellStyle name="PSHeading 10 4_JE 5 2002.2 FED" xfId="25086"/>
    <cellStyle name="PSHeading 10 5" xfId="25087"/>
    <cellStyle name="PSHeading 10 5 2" xfId="25088"/>
    <cellStyle name="PSHeading 10 5 2 2" xfId="25089"/>
    <cellStyle name="PSHeading 10 5 3" xfId="25090"/>
    <cellStyle name="PSHeading 10 5_JE 5 2002.2 FED" xfId="25091"/>
    <cellStyle name="PSHeading 10 6" xfId="25092"/>
    <cellStyle name="PSHeading 10 6 2" xfId="25093"/>
    <cellStyle name="PSHeading 10 7" xfId="25094"/>
    <cellStyle name="PSHeading 10_JE 5 2002.2 FED" xfId="25095"/>
    <cellStyle name="PSHeading 11" xfId="25096"/>
    <cellStyle name="PSHeading 11 2" xfId="25097"/>
    <cellStyle name="PSHeading 11 2 2" xfId="25098"/>
    <cellStyle name="PSHeading 11 2 2 2" xfId="25099"/>
    <cellStyle name="PSHeading 11 2 3" xfId="25100"/>
    <cellStyle name="PSHeading 11 2_JE 5 2002.2 FED" xfId="25101"/>
    <cellStyle name="PSHeading 11 3" xfId="25102"/>
    <cellStyle name="PSHeading 11 3 2" xfId="25103"/>
    <cellStyle name="PSHeading 11 3 2 2" xfId="25104"/>
    <cellStyle name="PSHeading 11 3 3" xfId="25105"/>
    <cellStyle name="PSHeading 11 3_JE 5 2002.2 FED" xfId="25106"/>
    <cellStyle name="PSHeading 11 4" xfId="25107"/>
    <cellStyle name="PSHeading 11 4 2" xfId="25108"/>
    <cellStyle name="PSHeading 11 4 2 2" xfId="25109"/>
    <cellStyle name="PSHeading 11 4 3" xfId="25110"/>
    <cellStyle name="PSHeading 11 4_JE 5 2002.2 FED" xfId="25111"/>
    <cellStyle name="PSHeading 11 5" xfId="25112"/>
    <cellStyle name="PSHeading 11 5 2" xfId="25113"/>
    <cellStyle name="PSHeading 11 5 2 2" xfId="25114"/>
    <cellStyle name="PSHeading 11 5 3" xfId="25115"/>
    <cellStyle name="PSHeading 11 5_JE 5 2002.2 FED" xfId="25116"/>
    <cellStyle name="PSHeading 11 6" xfId="25117"/>
    <cellStyle name="PSHeading 11 6 2" xfId="25118"/>
    <cellStyle name="PSHeading 11 7" xfId="25119"/>
    <cellStyle name="PSHeading 11_JE 5 2002.2 FED" xfId="25120"/>
    <cellStyle name="PSHeading 12" xfId="25121"/>
    <cellStyle name="PSHeading 12 2" xfId="25122"/>
    <cellStyle name="PSHeading 12 2 2" xfId="25123"/>
    <cellStyle name="PSHeading 12 2 2 2" xfId="25124"/>
    <cellStyle name="PSHeading 12 2 3" xfId="25125"/>
    <cellStyle name="PSHeading 12 2_JE 5 2002.2 FED" xfId="25126"/>
    <cellStyle name="PSHeading 12 3" xfId="25127"/>
    <cellStyle name="PSHeading 12 3 2" xfId="25128"/>
    <cellStyle name="PSHeading 12 3 2 2" xfId="25129"/>
    <cellStyle name="PSHeading 12 3 3" xfId="25130"/>
    <cellStyle name="PSHeading 12 3_JE 5 2002.2 FED" xfId="25131"/>
    <cellStyle name="PSHeading 12 4" xfId="25132"/>
    <cellStyle name="PSHeading 12 4 2" xfId="25133"/>
    <cellStyle name="PSHeading 12 4 2 2" xfId="25134"/>
    <cellStyle name="PSHeading 12 4 3" xfId="25135"/>
    <cellStyle name="PSHeading 12 4_JE 5 2002.2 FED" xfId="25136"/>
    <cellStyle name="PSHeading 12 5" xfId="25137"/>
    <cellStyle name="PSHeading 12 5 2" xfId="25138"/>
    <cellStyle name="PSHeading 12 5 2 2" xfId="25139"/>
    <cellStyle name="PSHeading 12 5 3" xfId="25140"/>
    <cellStyle name="PSHeading 12 5_JE 5 2002.2 FED" xfId="25141"/>
    <cellStyle name="PSHeading 12 6" xfId="25142"/>
    <cellStyle name="PSHeading 12 6 2" xfId="25143"/>
    <cellStyle name="PSHeading 12 7" xfId="25144"/>
    <cellStyle name="PSHeading 12_JE 5 2002.2 FED" xfId="25145"/>
    <cellStyle name="PSHeading 13" xfId="25146"/>
    <cellStyle name="PSHeading 13 2" xfId="25147"/>
    <cellStyle name="PSHeading 13 2 2" xfId="25148"/>
    <cellStyle name="PSHeading 13 2 2 2" xfId="25149"/>
    <cellStyle name="PSHeading 13 2 3" xfId="25150"/>
    <cellStyle name="PSHeading 13 2_JE 5 2002.2 FED" xfId="25151"/>
    <cellStyle name="PSHeading 13 3" xfId="25152"/>
    <cellStyle name="PSHeading 13 3 2" xfId="25153"/>
    <cellStyle name="PSHeading 13 3 2 2" xfId="25154"/>
    <cellStyle name="PSHeading 13 3 3" xfId="25155"/>
    <cellStyle name="PSHeading 13 3_JE 5 2002.2 FED" xfId="25156"/>
    <cellStyle name="PSHeading 13 4" xfId="25157"/>
    <cellStyle name="PSHeading 13 4 2" xfId="25158"/>
    <cellStyle name="PSHeading 13 4 2 2" xfId="25159"/>
    <cellStyle name="PSHeading 13 4 3" xfId="25160"/>
    <cellStyle name="PSHeading 13 4_JE 5 2002.2 FED" xfId="25161"/>
    <cellStyle name="PSHeading 13 5" xfId="25162"/>
    <cellStyle name="PSHeading 13 5 2" xfId="25163"/>
    <cellStyle name="PSHeading 13 5 2 2" xfId="25164"/>
    <cellStyle name="PSHeading 13 5 3" xfId="25165"/>
    <cellStyle name="PSHeading 13 5_JE 5 2002.2 FED" xfId="25166"/>
    <cellStyle name="PSHeading 13 6" xfId="25167"/>
    <cellStyle name="PSHeading 13 6 2" xfId="25168"/>
    <cellStyle name="PSHeading 13 7" xfId="25169"/>
    <cellStyle name="PSHeading 13_JE 5 2002.2 FED" xfId="25170"/>
    <cellStyle name="PSHeading 14" xfId="25171"/>
    <cellStyle name="PSHeading 14 2" xfId="25172"/>
    <cellStyle name="PSHeading 14 2 2" xfId="25173"/>
    <cellStyle name="PSHeading 14 2 2 2" xfId="25174"/>
    <cellStyle name="PSHeading 14 2 3" xfId="25175"/>
    <cellStyle name="PSHeading 14 2_JE 5 2002.2 FED" xfId="25176"/>
    <cellStyle name="PSHeading 14 3" xfId="25177"/>
    <cellStyle name="PSHeading 14 3 2" xfId="25178"/>
    <cellStyle name="PSHeading 14 3 2 2" xfId="25179"/>
    <cellStyle name="PSHeading 14 3 3" xfId="25180"/>
    <cellStyle name="PSHeading 14 3_JE 5 2002.2 FED" xfId="25181"/>
    <cellStyle name="PSHeading 14 4" xfId="25182"/>
    <cellStyle name="PSHeading 14 4 2" xfId="25183"/>
    <cellStyle name="PSHeading 14 4 2 2" xfId="25184"/>
    <cellStyle name="PSHeading 14 4 3" xfId="25185"/>
    <cellStyle name="PSHeading 14 4_JE 5 2002.2 FED" xfId="25186"/>
    <cellStyle name="PSHeading 14 5" xfId="25187"/>
    <cellStyle name="PSHeading 14 5 2" xfId="25188"/>
    <cellStyle name="PSHeading 14 5 2 2" xfId="25189"/>
    <cellStyle name="PSHeading 14 5 3" xfId="25190"/>
    <cellStyle name="PSHeading 14 5_JE 5 2002.2 FED" xfId="25191"/>
    <cellStyle name="PSHeading 14 6" xfId="25192"/>
    <cellStyle name="PSHeading 14 6 2" xfId="25193"/>
    <cellStyle name="PSHeading 14 7" xfId="25194"/>
    <cellStyle name="PSHeading 14_JE 5 2002.2 FED" xfId="25195"/>
    <cellStyle name="PSHeading 15" xfId="25196"/>
    <cellStyle name="PSHeading 15 2" xfId="25197"/>
    <cellStyle name="PSHeading 15 2 2" xfId="25198"/>
    <cellStyle name="PSHeading 15 2 2 2" xfId="25199"/>
    <cellStyle name="PSHeading 15 2 3" xfId="25200"/>
    <cellStyle name="PSHeading 15 2_JE 5 2002.2 FED" xfId="25201"/>
    <cellStyle name="PSHeading 15 3" xfId="25202"/>
    <cellStyle name="PSHeading 15 3 2" xfId="25203"/>
    <cellStyle name="PSHeading 15 3 2 2" xfId="25204"/>
    <cellStyle name="PSHeading 15 3 3" xfId="25205"/>
    <cellStyle name="PSHeading 15 3_JE 5 2002.2 FED" xfId="25206"/>
    <cellStyle name="PSHeading 15 4" xfId="25207"/>
    <cellStyle name="PSHeading 15 4 2" xfId="25208"/>
    <cellStyle name="PSHeading 15 4 2 2" xfId="25209"/>
    <cellStyle name="PSHeading 15 4 3" xfId="25210"/>
    <cellStyle name="PSHeading 15 4_JE 5 2002.2 FED" xfId="25211"/>
    <cellStyle name="PSHeading 15 5" xfId="25212"/>
    <cellStyle name="PSHeading 15 5 2" xfId="25213"/>
    <cellStyle name="PSHeading 15 5 2 2" xfId="25214"/>
    <cellStyle name="PSHeading 15 5 3" xfId="25215"/>
    <cellStyle name="PSHeading 15 5_JE 5 2002.2 FED" xfId="25216"/>
    <cellStyle name="PSHeading 15 6" xfId="25217"/>
    <cellStyle name="PSHeading 15 6 2" xfId="25218"/>
    <cellStyle name="PSHeading 15 7" xfId="25219"/>
    <cellStyle name="PSHeading 15_JE 5 2002.2 FED" xfId="25220"/>
    <cellStyle name="PSHeading 16" xfId="25221"/>
    <cellStyle name="PSHeading 16 2" xfId="25222"/>
    <cellStyle name="PSHeading 17" xfId="25223"/>
    <cellStyle name="PSHeading 17 2" xfId="25224"/>
    <cellStyle name="PSHeading 18" xfId="25225"/>
    <cellStyle name="PSHeading 18 2" xfId="25226"/>
    <cellStyle name="PSHeading 19" xfId="25227"/>
    <cellStyle name="PSHeading 19 2" xfId="25228"/>
    <cellStyle name="PSHeading 2" xfId="25229"/>
    <cellStyle name="PSHeading 2 10" xfId="25230"/>
    <cellStyle name="PSHeading 2 10 2" xfId="25231"/>
    <cellStyle name="PSHeading 2 11" xfId="25232"/>
    <cellStyle name="PSHeading 2 2" xfId="25233"/>
    <cellStyle name="PSHeading 2 2 2" xfId="25234"/>
    <cellStyle name="PSHeading 2 2 2 2" xfId="25235"/>
    <cellStyle name="PSHeading 2 2 3" xfId="25236"/>
    <cellStyle name="PSHeading 2 2_JE 5 2002.2 FED" xfId="25237"/>
    <cellStyle name="PSHeading 2 3" xfId="25238"/>
    <cellStyle name="PSHeading 2 3 2" xfId="25239"/>
    <cellStyle name="PSHeading 2 3 2 2" xfId="25240"/>
    <cellStyle name="PSHeading 2 3 3" xfId="25241"/>
    <cellStyle name="PSHeading 2 3_JE 5 2002.2 FED" xfId="25242"/>
    <cellStyle name="PSHeading 2 4" xfId="25243"/>
    <cellStyle name="PSHeading 2 4 2" xfId="25244"/>
    <cellStyle name="PSHeading 2 4 2 2" xfId="25245"/>
    <cellStyle name="PSHeading 2 4 3" xfId="25246"/>
    <cellStyle name="PSHeading 2 4_JE 5 2002.2 FED" xfId="25247"/>
    <cellStyle name="PSHeading 2 5" xfId="25248"/>
    <cellStyle name="PSHeading 2 5 2" xfId="25249"/>
    <cellStyle name="PSHeading 2 5 2 2" xfId="25250"/>
    <cellStyle name="PSHeading 2 5 3" xfId="25251"/>
    <cellStyle name="PSHeading 2 5_JE 5 2002.2 FED" xfId="25252"/>
    <cellStyle name="PSHeading 2 6" xfId="25253"/>
    <cellStyle name="PSHeading 2 6 2" xfId="25254"/>
    <cellStyle name="PSHeading 2 6 2 2" xfId="25255"/>
    <cellStyle name="PSHeading 2 6 3" xfId="25256"/>
    <cellStyle name="PSHeading 2 6_JE 5 2002.2 FED" xfId="25257"/>
    <cellStyle name="PSHeading 2 7" xfId="25258"/>
    <cellStyle name="PSHeading 2 7 2" xfId="25259"/>
    <cellStyle name="PSHeading 2 7 2 2" xfId="25260"/>
    <cellStyle name="PSHeading 2 7 3" xfId="25261"/>
    <cellStyle name="PSHeading 2 7_JE 5 2002.2 FED" xfId="25262"/>
    <cellStyle name="PSHeading 2 8" xfId="25263"/>
    <cellStyle name="PSHeading 2 8 2" xfId="25264"/>
    <cellStyle name="PSHeading 2 8 2 2" xfId="25265"/>
    <cellStyle name="PSHeading 2 8 3" xfId="25266"/>
    <cellStyle name="PSHeading 2 8_JE 5 2002.2 FED" xfId="25267"/>
    <cellStyle name="PSHeading 2 9" xfId="25268"/>
    <cellStyle name="PSHeading 2 9 2" xfId="25269"/>
    <cellStyle name="PSHeading 2 9 2 2" xfId="25270"/>
    <cellStyle name="PSHeading 2 9 3" xfId="25271"/>
    <cellStyle name="PSHeading 2 9_JE 5 2002.2 FED" xfId="25272"/>
    <cellStyle name="PSHeading 2_JE 5 2002.2 FED" xfId="25273"/>
    <cellStyle name="PSHeading 3" xfId="25274"/>
    <cellStyle name="PSHeading 3 10" xfId="25275"/>
    <cellStyle name="PSHeading 3 10 2" xfId="25276"/>
    <cellStyle name="PSHeading 3 11" xfId="25277"/>
    <cellStyle name="PSHeading 3 2" xfId="25278"/>
    <cellStyle name="PSHeading 3 2 2" xfId="25279"/>
    <cellStyle name="PSHeading 3 2 2 2" xfId="25280"/>
    <cellStyle name="PSHeading 3 2 3" xfId="25281"/>
    <cellStyle name="PSHeading 3 2_JE 5 2002.2 FED" xfId="25282"/>
    <cellStyle name="PSHeading 3 3" xfId="25283"/>
    <cellStyle name="PSHeading 3 3 2" xfId="25284"/>
    <cellStyle name="PSHeading 3 3 2 2" xfId="25285"/>
    <cellStyle name="PSHeading 3 3 3" xfId="25286"/>
    <cellStyle name="PSHeading 3 3_JE 5 2002.2 FED" xfId="25287"/>
    <cellStyle name="PSHeading 3 4" xfId="25288"/>
    <cellStyle name="PSHeading 3 4 2" xfId="25289"/>
    <cellStyle name="PSHeading 3 4 2 2" xfId="25290"/>
    <cellStyle name="PSHeading 3 4 3" xfId="25291"/>
    <cellStyle name="PSHeading 3 4_JE 5 2002.2 FED" xfId="25292"/>
    <cellStyle name="PSHeading 3 5" xfId="25293"/>
    <cellStyle name="PSHeading 3 5 2" xfId="25294"/>
    <cellStyle name="PSHeading 3 5 2 2" xfId="25295"/>
    <cellStyle name="PSHeading 3 5 3" xfId="25296"/>
    <cellStyle name="PSHeading 3 5_JE 5 2002.2 FED" xfId="25297"/>
    <cellStyle name="PSHeading 3 6" xfId="25298"/>
    <cellStyle name="PSHeading 3 6 2" xfId="25299"/>
    <cellStyle name="PSHeading 3 6 2 2" xfId="25300"/>
    <cellStyle name="PSHeading 3 6 3" xfId="25301"/>
    <cellStyle name="PSHeading 3 6_JE 5 2002.2 FED" xfId="25302"/>
    <cellStyle name="PSHeading 3 7" xfId="25303"/>
    <cellStyle name="PSHeading 3 7 2" xfId="25304"/>
    <cellStyle name="PSHeading 3 7 2 2" xfId="25305"/>
    <cellStyle name="PSHeading 3 7 3" xfId="25306"/>
    <cellStyle name="PSHeading 3 7_JE 5 2002.2 FED" xfId="25307"/>
    <cellStyle name="PSHeading 3 8" xfId="25308"/>
    <cellStyle name="PSHeading 3 8 2" xfId="25309"/>
    <cellStyle name="PSHeading 3 8 2 2" xfId="25310"/>
    <cellStyle name="PSHeading 3 8 3" xfId="25311"/>
    <cellStyle name="PSHeading 3 8_JE 5 2002.2 FED" xfId="25312"/>
    <cellStyle name="PSHeading 3 9" xfId="25313"/>
    <cellStyle name="PSHeading 3 9 2" xfId="25314"/>
    <cellStyle name="PSHeading 3 9 2 2" xfId="25315"/>
    <cellStyle name="PSHeading 3 9 3" xfId="25316"/>
    <cellStyle name="PSHeading 3 9_JE 5 2002.2 FED" xfId="25317"/>
    <cellStyle name="PSHeading 3_JE 5 2002.2 FED" xfId="25318"/>
    <cellStyle name="PSHeading 4" xfId="25319"/>
    <cellStyle name="PSHeading 4 10" xfId="25320"/>
    <cellStyle name="PSHeading 4 10 2" xfId="25321"/>
    <cellStyle name="PSHeading 4 11" xfId="25322"/>
    <cellStyle name="PSHeading 4 2" xfId="25323"/>
    <cellStyle name="PSHeading 4 2 2" xfId="25324"/>
    <cellStyle name="PSHeading 4 2 2 2" xfId="25325"/>
    <cellStyle name="PSHeading 4 2 3" xfId="25326"/>
    <cellStyle name="PSHeading 4 2_JE 5 2002.2 FED" xfId="25327"/>
    <cellStyle name="PSHeading 4 3" xfId="25328"/>
    <cellStyle name="PSHeading 4 3 2" xfId="25329"/>
    <cellStyle name="PSHeading 4 3 2 2" xfId="25330"/>
    <cellStyle name="PSHeading 4 3 3" xfId="25331"/>
    <cellStyle name="PSHeading 4 3_JE 5 2002.2 FED" xfId="25332"/>
    <cellStyle name="PSHeading 4 4" xfId="25333"/>
    <cellStyle name="PSHeading 4 4 2" xfId="25334"/>
    <cellStyle name="PSHeading 4 4 2 2" xfId="25335"/>
    <cellStyle name="PSHeading 4 4 3" xfId="25336"/>
    <cellStyle name="PSHeading 4 4_JE 5 2002.2 FED" xfId="25337"/>
    <cellStyle name="PSHeading 4 5" xfId="25338"/>
    <cellStyle name="PSHeading 4 5 2" xfId="25339"/>
    <cellStyle name="PSHeading 4 5 2 2" xfId="25340"/>
    <cellStyle name="PSHeading 4 5 3" xfId="25341"/>
    <cellStyle name="PSHeading 4 5_JE 5 2002.2 FED" xfId="25342"/>
    <cellStyle name="PSHeading 4 6" xfId="25343"/>
    <cellStyle name="PSHeading 4 6 2" xfId="25344"/>
    <cellStyle name="PSHeading 4 6 2 2" xfId="25345"/>
    <cellStyle name="PSHeading 4 6 3" xfId="25346"/>
    <cellStyle name="PSHeading 4 6_JE 5 2002.2 FED" xfId="25347"/>
    <cellStyle name="PSHeading 4 7" xfId="25348"/>
    <cellStyle name="PSHeading 4 7 2" xfId="25349"/>
    <cellStyle name="PSHeading 4 7 2 2" xfId="25350"/>
    <cellStyle name="PSHeading 4 7 3" xfId="25351"/>
    <cellStyle name="PSHeading 4 7_JE 5 2002.2 FED" xfId="25352"/>
    <cellStyle name="PSHeading 4 8" xfId="25353"/>
    <cellStyle name="PSHeading 4 8 2" xfId="25354"/>
    <cellStyle name="PSHeading 4 8 2 2" xfId="25355"/>
    <cellStyle name="PSHeading 4 8 3" xfId="25356"/>
    <cellStyle name="PSHeading 4 8_JE 5 2002.2 FED" xfId="25357"/>
    <cellStyle name="PSHeading 4 9" xfId="25358"/>
    <cellStyle name="PSHeading 4 9 2" xfId="25359"/>
    <cellStyle name="PSHeading 4 9 2 2" xfId="25360"/>
    <cellStyle name="PSHeading 4 9 3" xfId="25361"/>
    <cellStyle name="PSHeading 4 9_JE 5 2002.2 FED" xfId="25362"/>
    <cellStyle name="PSHeading 4_JE 5 2002.2 FED" xfId="25363"/>
    <cellStyle name="PSHeading 5" xfId="25364"/>
    <cellStyle name="PSHeading 5 10" xfId="25365"/>
    <cellStyle name="PSHeading 5 10 2" xfId="25366"/>
    <cellStyle name="PSHeading 5 11" xfId="25367"/>
    <cellStyle name="PSHeading 5 2" xfId="25368"/>
    <cellStyle name="PSHeading 5 2 2" xfId="25369"/>
    <cellStyle name="PSHeading 5 2 2 2" xfId="25370"/>
    <cellStyle name="PSHeading 5 2 3" xfId="25371"/>
    <cellStyle name="PSHeading 5 2_JE 5 2002.2 FED" xfId="25372"/>
    <cellStyle name="PSHeading 5 3" xfId="25373"/>
    <cellStyle name="PSHeading 5 3 2" xfId="25374"/>
    <cellStyle name="PSHeading 5 3 2 2" xfId="25375"/>
    <cellStyle name="PSHeading 5 3 3" xfId="25376"/>
    <cellStyle name="PSHeading 5 3_JE 5 2002.2 FED" xfId="25377"/>
    <cellStyle name="PSHeading 5 4" xfId="25378"/>
    <cellStyle name="PSHeading 5 4 2" xfId="25379"/>
    <cellStyle name="PSHeading 5 4 2 2" xfId="25380"/>
    <cellStyle name="PSHeading 5 4 3" xfId="25381"/>
    <cellStyle name="PSHeading 5 4_JE 5 2002.2 FED" xfId="25382"/>
    <cellStyle name="PSHeading 5 5" xfId="25383"/>
    <cellStyle name="PSHeading 5 5 2" xfId="25384"/>
    <cellStyle name="PSHeading 5 5 2 2" xfId="25385"/>
    <cellStyle name="PSHeading 5 5 3" xfId="25386"/>
    <cellStyle name="PSHeading 5 5_JE 5 2002.2 FED" xfId="25387"/>
    <cellStyle name="PSHeading 5 6" xfId="25388"/>
    <cellStyle name="PSHeading 5 6 2" xfId="25389"/>
    <cellStyle name="PSHeading 5 6 2 2" xfId="25390"/>
    <cellStyle name="PSHeading 5 6 3" xfId="25391"/>
    <cellStyle name="PSHeading 5 6_JE 5 2002.2 FED" xfId="25392"/>
    <cellStyle name="PSHeading 5 7" xfId="25393"/>
    <cellStyle name="PSHeading 5 7 2" xfId="25394"/>
    <cellStyle name="PSHeading 5 7 2 2" xfId="25395"/>
    <cellStyle name="PSHeading 5 7 3" xfId="25396"/>
    <cellStyle name="PSHeading 5 7_JE 5 2002.2 FED" xfId="25397"/>
    <cellStyle name="PSHeading 5 8" xfId="25398"/>
    <cellStyle name="PSHeading 5 8 2" xfId="25399"/>
    <cellStyle name="PSHeading 5 8 2 2" xfId="25400"/>
    <cellStyle name="PSHeading 5 8 3" xfId="25401"/>
    <cellStyle name="PSHeading 5 8_JE 5 2002.2 FED" xfId="25402"/>
    <cellStyle name="PSHeading 5 9" xfId="25403"/>
    <cellStyle name="PSHeading 5 9 2" xfId="25404"/>
    <cellStyle name="PSHeading 5 9 2 2" xfId="25405"/>
    <cellStyle name="PSHeading 5 9 3" xfId="25406"/>
    <cellStyle name="PSHeading 5 9_JE 5 2002.2 FED" xfId="25407"/>
    <cellStyle name="PSHeading 5_JE 5 2002.2 FED" xfId="25408"/>
    <cellStyle name="PSHeading 6" xfId="25409"/>
    <cellStyle name="PSHeading 6 10" xfId="25410"/>
    <cellStyle name="PSHeading 6 10 2" xfId="25411"/>
    <cellStyle name="PSHeading 6 11" xfId="25412"/>
    <cellStyle name="PSHeading 6 2" xfId="25413"/>
    <cellStyle name="PSHeading 6 2 2" xfId="25414"/>
    <cellStyle name="PSHeading 6 2 2 2" xfId="25415"/>
    <cellStyle name="PSHeading 6 2 3" xfId="25416"/>
    <cellStyle name="PSHeading 6 2_JE 5 2002.2 FED" xfId="25417"/>
    <cellStyle name="PSHeading 6 3" xfId="25418"/>
    <cellStyle name="PSHeading 6 3 2" xfId="25419"/>
    <cellStyle name="PSHeading 6 3 2 2" xfId="25420"/>
    <cellStyle name="PSHeading 6 3 3" xfId="25421"/>
    <cellStyle name="PSHeading 6 3_JE 5 2002.2 FED" xfId="25422"/>
    <cellStyle name="PSHeading 6 4" xfId="25423"/>
    <cellStyle name="PSHeading 6 4 2" xfId="25424"/>
    <cellStyle name="PSHeading 6 4 2 2" xfId="25425"/>
    <cellStyle name="PSHeading 6 4 3" xfId="25426"/>
    <cellStyle name="PSHeading 6 4_JE 5 2002.2 FED" xfId="25427"/>
    <cellStyle name="PSHeading 6 5" xfId="25428"/>
    <cellStyle name="PSHeading 6 5 2" xfId="25429"/>
    <cellStyle name="PSHeading 6 5 2 2" xfId="25430"/>
    <cellStyle name="PSHeading 6 5 3" xfId="25431"/>
    <cellStyle name="PSHeading 6 5_JE 5 2002.2 FED" xfId="25432"/>
    <cellStyle name="PSHeading 6 6" xfId="25433"/>
    <cellStyle name="PSHeading 6 6 2" xfId="25434"/>
    <cellStyle name="PSHeading 6 6 2 2" xfId="25435"/>
    <cellStyle name="PSHeading 6 6 3" xfId="25436"/>
    <cellStyle name="PSHeading 6 6_JE 5 2002.2 FED" xfId="25437"/>
    <cellStyle name="PSHeading 6 7" xfId="25438"/>
    <cellStyle name="PSHeading 6 7 2" xfId="25439"/>
    <cellStyle name="PSHeading 6 7 2 2" xfId="25440"/>
    <cellStyle name="PSHeading 6 7 3" xfId="25441"/>
    <cellStyle name="PSHeading 6 7_JE 5 2002.2 FED" xfId="25442"/>
    <cellStyle name="PSHeading 6 8" xfId="25443"/>
    <cellStyle name="PSHeading 6 8 2" xfId="25444"/>
    <cellStyle name="PSHeading 6 8 2 2" xfId="25445"/>
    <cellStyle name="PSHeading 6 8 3" xfId="25446"/>
    <cellStyle name="PSHeading 6 8_JE 5 2002.2 FED" xfId="25447"/>
    <cellStyle name="PSHeading 6 9" xfId="25448"/>
    <cellStyle name="PSHeading 6 9 2" xfId="25449"/>
    <cellStyle name="PSHeading 6 9 2 2" xfId="25450"/>
    <cellStyle name="PSHeading 6 9 3" xfId="25451"/>
    <cellStyle name="PSHeading 6 9_JE 5 2002.2 FED" xfId="25452"/>
    <cellStyle name="PSHeading 6_JE 5 2002.2 FED" xfId="25453"/>
    <cellStyle name="PSHeading 7" xfId="25454"/>
    <cellStyle name="PSHeading 7 2" xfId="25455"/>
    <cellStyle name="PSHeading 7 2 2" xfId="25456"/>
    <cellStyle name="PSHeading 7 2 2 2" xfId="25457"/>
    <cellStyle name="PSHeading 7 2 3" xfId="25458"/>
    <cellStyle name="PSHeading 7 2_JE 5 2002.2 FED" xfId="25459"/>
    <cellStyle name="PSHeading 7 3" xfId="25460"/>
    <cellStyle name="PSHeading 7 3 2" xfId="25461"/>
    <cellStyle name="PSHeading 7 3 2 2" xfId="25462"/>
    <cellStyle name="PSHeading 7 3 3" xfId="25463"/>
    <cellStyle name="PSHeading 7 3_JE 5 2002.2 FED" xfId="25464"/>
    <cellStyle name="PSHeading 7 4" xfId="25465"/>
    <cellStyle name="PSHeading 7 4 2" xfId="25466"/>
    <cellStyle name="PSHeading 7 4 2 2" xfId="25467"/>
    <cellStyle name="PSHeading 7 4 3" xfId="25468"/>
    <cellStyle name="PSHeading 7 4_JE 5 2002.2 FED" xfId="25469"/>
    <cellStyle name="PSHeading 7 5" xfId="25470"/>
    <cellStyle name="PSHeading 7 5 2" xfId="25471"/>
    <cellStyle name="PSHeading 7 5 2 2" xfId="25472"/>
    <cellStyle name="PSHeading 7 5 3" xfId="25473"/>
    <cellStyle name="PSHeading 7 5_JE 5 2002.2 FED" xfId="25474"/>
    <cellStyle name="PSHeading 7 6" xfId="25475"/>
    <cellStyle name="PSHeading 7 6 2" xfId="25476"/>
    <cellStyle name="PSHeading 7 7" xfId="25477"/>
    <cellStyle name="PSHeading 7_JE 5 2002.2 FED" xfId="25478"/>
    <cellStyle name="PSHeading 8" xfId="25479"/>
    <cellStyle name="PSHeading 8 2" xfId="25480"/>
    <cellStyle name="PSHeading 8 2 2" xfId="25481"/>
    <cellStyle name="PSHeading 8 2 2 2" xfId="25482"/>
    <cellStyle name="PSHeading 8 2 3" xfId="25483"/>
    <cellStyle name="PSHeading 8 2_JE 5 2002.2 FED" xfId="25484"/>
    <cellStyle name="PSHeading 8 3" xfId="25485"/>
    <cellStyle name="PSHeading 8 3 2" xfId="25486"/>
    <cellStyle name="PSHeading 8 3 2 2" xfId="25487"/>
    <cellStyle name="PSHeading 8 3 3" xfId="25488"/>
    <cellStyle name="PSHeading 8 3_JE 5 2002.2 FED" xfId="25489"/>
    <cellStyle name="PSHeading 8 4" xfId="25490"/>
    <cellStyle name="PSHeading 8 4 2" xfId="25491"/>
    <cellStyle name="PSHeading 8 4 2 2" xfId="25492"/>
    <cellStyle name="PSHeading 8 4 3" xfId="25493"/>
    <cellStyle name="PSHeading 8 4_JE 5 2002.2 FED" xfId="25494"/>
    <cellStyle name="PSHeading 8 5" xfId="25495"/>
    <cellStyle name="PSHeading 8 5 2" xfId="25496"/>
    <cellStyle name="PSHeading 8 5 2 2" xfId="25497"/>
    <cellStyle name="PSHeading 8 5 3" xfId="25498"/>
    <cellStyle name="PSHeading 8 5_JE 5 2002.2 FED" xfId="25499"/>
    <cellStyle name="PSHeading 8 6" xfId="25500"/>
    <cellStyle name="PSHeading 8 6 2" xfId="25501"/>
    <cellStyle name="PSHeading 8 7" xfId="25502"/>
    <cellStyle name="PSHeading 8_JE 5 2002.2 FED" xfId="25503"/>
    <cellStyle name="PSHeading 9" xfId="25504"/>
    <cellStyle name="PSHeading 9 2" xfId="25505"/>
    <cellStyle name="PSHeading 9 2 2" xfId="25506"/>
    <cellStyle name="PSHeading 9 2 2 2" xfId="25507"/>
    <cellStyle name="PSHeading 9 2 3" xfId="25508"/>
    <cellStyle name="PSHeading 9 2_JE 5 2002.2 FED" xfId="25509"/>
    <cellStyle name="PSHeading 9 3" xfId="25510"/>
    <cellStyle name="PSHeading 9 3 2" xfId="25511"/>
    <cellStyle name="PSHeading 9 3 2 2" xfId="25512"/>
    <cellStyle name="PSHeading 9 3 3" xfId="25513"/>
    <cellStyle name="PSHeading 9 3_JE 5 2002.2 FED" xfId="25514"/>
    <cellStyle name="PSHeading 9 4" xfId="25515"/>
    <cellStyle name="PSHeading 9 4 2" xfId="25516"/>
    <cellStyle name="PSHeading 9 4 2 2" xfId="25517"/>
    <cellStyle name="PSHeading 9 4 3" xfId="25518"/>
    <cellStyle name="PSHeading 9 4_JE 5 2002.2 FED" xfId="25519"/>
    <cellStyle name="PSHeading 9 5" xfId="25520"/>
    <cellStyle name="PSHeading 9 5 2" xfId="25521"/>
    <cellStyle name="PSHeading 9 5 2 2" xfId="25522"/>
    <cellStyle name="PSHeading 9 5 3" xfId="25523"/>
    <cellStyle name="PSHeading 9 5_JE 5 2002.2 FED" xfId="25524"/>
    <cellStyle name="PSHeading 9 6" xfId="25525"/>
    <cellStyle name="PSHeading 9 6 2" xfId="25526"/>
    <cellStyle name="PSHeading 9 7" xfId="25527"/>
    <cellStyle name="PSHeading 9_JE 5 2002.2 FED" xfId="25528"/>
    <cellStyle name="PSHeading_11-03.1 Pepco" xfId="25529"/>
    <cellStyle name="PSInt" xfId="59"/>
    <cellStyle name="PSInt 10" xfId="25530"/>
    <cellStyle name="PSInt 10 2" xfId="25531"/>
    <cellStyle name="PSInt 10 2 2" xfId="25532"/>
    <cellStyle name="PSInt 10 2 2 2" xfId="25533"/>
    <cellStyle name="PSInt 10 2 3" xfId="25534"/>
    <cellStyle name="PSInt 10 3" xfId="25535"/>
    <cellStyle name="PSInt 10 3 2" xfId="25536"/>
    <cellStyle name="PSInt 10 3 2 2" xfId="25537"/>
    <cellStyle name="PSInt 10 3 3" xfId="25538"/>
    <cellStyle name="PSInt 10 4" xfId="25539"/>
    <cellStyle name="PSInt 10 4 2" xfId="25540"/>
    <cellStyle name="PSInt 10 4 2 2" xfId="25541"/>
    <cellStyle name="PSInt 10 4 3" xfId="25542"/>
    <cellStyle name="PSInt 10 5" xfId="25543"/>
    <cellStyle name="PSInt 10 5 2" xfId="25544"/>
    <cellStyle name="PSInt 10 5 2 2" xfId="25545"/>
    <cellStyle name="PSInt 10 5 3" xfId="25546"/>
    <cellStyle name="PSInt 10 6" xfId="25547"/>
    <cellStyle name="PSInt 10 6 2" xfId="25548"/>
    <cellStyle name="PSInt 10 7" xfId="25549"/>
    <cellStyle name="PSInt 11" xfId="25550"/>
    <cellStyle name="PSInt 11 2" xfId="25551"/>
    <cellStyle name="PSInt 11 2 2" xfId="25552"/>
    <cellStyle name="PSInt 11 2 2 2" xfId="25553"/>
    <cellStyle name="PSInt 11 2 3" xfId="25554"/>
    <cellStyle name="PSInt 11 3" xfId="25555"/>
    <cellStyle name="PSInt 11 3 2" xfId="25556"/>
    <cellStyle name="PSInt 11 3 2 2" xfId="25557"/>
    <cellStyle name="PSInt 11 3 3" xfId="25558"/>
    <cellStyle name="PSInt 11 4" xfId="25559"/>
    <cellStyle name="PSInt 11 4 2" xfId="25560"/>
    <cellStyle name="PSInt 11 4 2 2" xfId="25561"/>
    <cellStyle name="PSInt 11 4 3" xfId="25562"/>
    <cellStyle name="PSInt 11 5" xfId="25563"/>
    <cellStyle name="PSInt 11 5 2" xfId="25564"/>
    <cellStyle name="PSInt 11 5 2 2" xfId="25565"/>
    <cellStyle name="PSInt 11 5 3" xfId="25566"/>
    <cellStyle name="PSInt 11 6" xfId="25567"/>
    <cellStyle name="PSInt 11 6 2" xfId="25568"/>
    <cellStyle name="PSInt 11 7" xfId="25569"/>
    <cellStyle name="PSInt 12" xfId="25570"/>
    <cellStyle name="PSInt 12 2" xfId="25571"/>
    <cellStyle name="PSInt 12 2 2" xfId="25572"/>
    <cellStyle name="PSInt 12 2 2 2" xfId="25573"/>
    <cellStyle name="PSInt 12 2 3" xfId="25574"/>
    <cellStyle name="PSInt 12 3" xfId="25575"/>
    <cellStyle name="PSInt 12 3 2" xfId="25576"/>
    <cellStyle name="PSInt 12 3 2 2" xfId="25577"/>
    <cellStyle name="PSInt 12 3 3" xfId="25578"/>
    <cellStyle name="PSInt 12 4" xfId="25579"/>
    <cellStyle name="PSInt 12 4 2" xfId="25580"/>
    <cellStyle name="PSInt 12 4 2 2" xfId="25581"/>
    <cellStyle name="PSInt 12 4 3" xfId="25582"/>
    <cellStyle name="PSInt 12 5" xfId="25583"/>
    <cellStyle name="PSInt 12 5 2" xfId="25584"/>
    <cellStyle name="PSInt 12 5 2 2" xfId="25585"/>
    <cellStyle name="PSInt 12 5 3" xfId="25586"/>
    <cellStyle name="PSInt 12 6" xfId="25587"/>
    <cellStyle name="PSInt 12 6 2" xfId="25588"/>
    <cellStyle name="PSInt 12 7" xfId="25589"/>
    <cellStyle name="PSInt 13" xfId="25590"/>
    <cellStyle name="PSInt 13 2" xfId="25591"/>
    <cellStyle name="PSInt 13 2 2" xfId="25592"/>
    <cellStyle name="PSInt 13 2 2 2" xfId="25593"/>
    <cellStyle name="PSInt 13 2 3" xfId="25594"/>
    <cellStyle name="PSInt 13 3" xfId="25595"/>
    <cellStyle name="PSInt 13 3 2" xfId="25596"/>
    <cellStyle name="PSInt 13 3 2 2" xfId="25597"/>
    <cellStyle name="PSInt 13 3 3" xfId="25598"/>
    <cellStyle name="PSInt 13 4" xfId="25599"/>
    <cellStyle name="PSInt 13 4 2" xfId="25600"/>
    <cellStyle name="PSInt 13 4 2 2" xfId="25601"/>
    <cellStyle name="PSInt 13 4 3" xfId="25602"/>
    <cellStyle name="PSInt 13 5" xfId="25603"/>
    <cellStyle name="PSInt 13 5 2" xfId="25604"/>
    <cellStyle name="PSInt 13 5 2 2" xfId="25605"/>
    <cellStyle name="PSInt 13 5 3" xfId="25606"/>
    <cellStyle name="PSInt 13 6" xfId="25607"/>
    <cellStyle name="PSInt 13 6 2" xfId="25608"/>
    <cellStyle name="PSInt 13 7" xfId="25609"/>
    <cellStyle name="PSInt 14" xfId="25610"/>
    <cellStyle name="PSInt 14 2" xfId="25611"/>
    <cellStyle name="PSInt 14 2 2" xfId="25612"/>
    <cellStyle name="PSInt 14 2 2 2" xfId="25613"/>
    <cellStyle name="PSInt 14 2 3" xfId="25614"/>
    <cellStyle name="PSInt 14 3" xfId="25615"/>
    <cellStyle name="PSInt 14 3 2" xfId="25616"/>
    <cellStyle name="PSInt 14 3 2 2" xfId="25617"/>
    <cellStyle name="PSInt 14 3 3" xfId="25618"/>
    <cellStyle name="PSInt 14 4" xfId="25619"/>
    <cellStyle name="PSInt 14 4 2" xfId="25620"/>
    <cellStyle name="PSInt 14 4 2 2" xfId="25621"/>
    <cellStyle name="PSInt 14 4 3" xfId="25622"/>
    <cellStyle name="PSInt 14 5" xfId="25623"/>
    <cellStyle name="PSInt 14 5 2" xfId="25624"/>
    <cellStyle name="PSInt 14 5 2 2" xfId="25625"/>
    <cellStyle name="PSInt 14 5 3" xfId="25626"/>
    <cellStyle name="PSInt 14 6" xfId="25627"/>
    <cellStyle name="PSInt 14 6 2" xfId="25628"/>
    <cellStyle name="PSInt 14 7" xfId="25629"/>
    <cellStyle name="PSInt 15" xfId="25630"/>
    <cellStyle name="PSInt 15 2" xfId="25631"/>
    <cellStyle name="PSInt 15 2 2" xfId="25632"/>
    <cellStyle name="PSInt 15 2 2 2" xfId="25633"/>
    <cellStyle name="PSInt 15 2 3" xfId="25634"/>
    <cellStyle name="PSInt 15 3" xfId="25635"/>
    <cellStyle name="PSInt 15 3 2" xfId="25636"/>
    <cellStyle name="PSInt 15 3 2 2" xfId="25637"/>
    <cellStyle name="PSInt 15 3 3" xfId="25638"/>
    <cellStyle name="PSInt 15 4" xfId="25639"/>
    <cellStyle name="PSInt 15 4 2" xfId="25640"/>
    <cellStyle name="PSInt 15 4 2 2" xfId="25641"/>
    <cellStyle name="PSInt 15 4 3" xfId="25642"/>
    <cellStyle name="PSInt 15 5" xfId="25643"/>
    <cellStyle name="PSInt 15 5 2" xfId="25644"/>
    <cellStyle name="PSInt 15 5 2 2" xfId="25645"/>
    <cellStyle name="PSInt 15 5 3" xfId="25646"/>
    <cellStyle name="PSInt 15 6" xfId="25647"/>
    <cellStyle name="PSInt 15 6 2" xfId="25648"/>
    <cellStyle name="PSInt 15 7" xfId="25649"/>
    <cellStyle name="PSInt 16" xfId="25650"/>
    <cellStyle name="PSInt 16 2" xfId="25651"/>
    <cellStyle name="PSInt 17" xfId="25652"/>
    <cellStyle name="PSInt 18" xfId="25653"/>
    <cellStyle name="PSInt 18 2" xfId="25654"/>
    <cellStyle name="PSInt 18 3" xfId="25655"/>
    <cellStyle name="PSInt 2" xfId="25656"/>
    <cellStyle name="PSInt 2 10" xfId="25657"/>
    <cellStyle name="PSInt 2 10 2" xfId="25658"/>
    <cellStyle name="PSInt 2 11" xfId="25659"/>
    <cellStyle name="PSInt 2 2" xfId="25660"/>
    <cellStyle name="PSInt 2 2 2" xfId="25661"/>
    <cellStyle name="PSInt 2 2 2 2" xfId="25662"/>
    <cellStyle name="PSInt 2 2 3" xfId="25663"/>
    <cellStyle name="PSInt 2 3" xfId="25664"/>
    <cellStyle name="PSInt 2 3 2" xfId="25665"/>
    <cellStyle name="PSInt 2 3 2 2" xfId="25666"/>
    <cellStyle name="PSInt 2 3 3" xfId="25667"/>
    <cellStyle name="PSInt 2 4" xfId="25668"/>
    <cellStyle name="PSInt 2 4 2" xfId="25669"/>
    <cellStyle name="PSInt 2 4 2 2" xfId="25670"/>
    <cellStyle name="PSInt 2 4 3" xfId="25671"/>
    <cellStyle name="PSInt 2 5" xfId="25672"/>
    <cellStyle name="PSInt 2 5 2" xfId="25673"/>
    <cellStyle name="PSInt 2 5 2 2" xfId="25674"/>
    <cellStyle name="PSInt 2 5 3" xfId="25675"/>
    <cellStyle name="PSInt 2 6" xfId="25676"/>
    <cellStyle name="PSInt 2 6 2" xfId="25677"/>
    <cellStyle name="PSInt 2 6 2 2" xfId="25678"/>
    <cellStyle name="PSInt 2 6 3" xfId="25679"/>
    <cellStyle name="PSInt 2 7" xfId="25680"/>
    <cellStyle name="PSInt 2 7 2" xfId="25681"/>
    <cellStyle name="PSInt 2 7 2 2" xfId="25682"/>
    <cellStyle name="PSInt 2 7 3" xfId="25683"/>
    <cellStyle name="PSInt 2 8" xfId="25684"/>
    <cellStyle name="PSInt 2 8 2" xfId="25685"/>
    <cellStyle name="PSInt 2 8 2 2" xfId="25686"/>
    <cellStyle name="PSInt 2 8 3" xfId="25687"/>
    <cellStyle name="PSInt 2 9" xfId="25688"/>
    <cellStyle name="PSInt 2 9 2" xfId="25689"/>
    <cellStyle name="PSInt 2 9 2 2" xfId="25690"/>
    <cellStyle name="PSInt 2 9 3" xfId="25691"/>
    <cellStyle name="PSInt 3" xfId="25692"/>
    <cellStyle name="PSInt 3 10" xfId="25693"/>
    <cellStyle name="PSInt 3 10 2" xfId="25694"/>
    <cellStyle name="PSInt 3 11" xfId="25695"/>
    <cellStyle name="PSInt 3 2" xfId="25696"/>
    <cellStyle name="PSInt 3 2 2" xfId="25697"/>
    <cellStyle name="PSInt 3 2 2 2" xfId="25698"/>
    <cellStyle name="PSInt 3 2 3" xfId="25699"/>
    <cellStyle name="PSInt 3 3" xfId="25700"/>
    <cellStyle name="PSInt 3 3 2" xfId="25701"/>
    <cellStyle name="PSInt 3 3 2 2" xfId="25702"/>
    <cellStyle name="PSInt 3 3 3" xfId="25703"/>
    <cellStyle name="PSInt 3 4" xfId="25704"/>
    <cellStyle name="PSInt 3 4 2" xfId="25705"/>
    <cellStyle name="PSInt 3 4 2 2" xfId="25706"/>
    <cellStyle name="PSInt 3 4 3" xfId="25707"/>
    <cellStyle name="PSInt 3 5" xfId="25708"/>
    <cellStyle name="PSInt 3 5 2" xfId="25709"/>
    <cellStyle name="PSInt 3 5 2 2" xfId="25710"/>
    <cellStyle name="PSInt 3 5 3" xfId="25711"/>
    <cellStyle name="PSInt 3 6" xfId="25712"/>
    <cellStyle name="PSInt 3 6 2" xfId="25713"/>
    <cellStyle name="PSInt 3 6 2 2" xfId="25714"/>
    <cellStyle name="PSInt 3 6 3" xfId="25715"/>
    <cellStyle name="PSInt 3 7" xfId="25716"/>
    <cellStyle name="PSInt 3 7 2" xfId="25717"/>
    <cellStyle name="PSInt 3 7 2 2" xfId="25718"/>
    <cellStyle name="PSInt 3 7 3" xfId="25719"/>
    <cellStyle name="PSInt 3 8" xfId="25720"/>
    <cellStyle name="PSInt 3 8 2" xfId="25721"/>
    <cellStyle name="PSInt 3 8 2 2" xfId="25722"/>
    <cellStyle name="PSInt 3 8 3" xfId="25723"/>
    <cellStyle name="PSInt 3 9" xfId="25724"/>
    <cellStyle name="PSInt 3 9 2" xfId="25725"/>
    <cellStyle name="PSInt 3 9 2 2" xfId="25726"/>
    <cellStyle name="PSInt 3 9 3" xfId="25727"/>
    <cellStyle name="PSInt 4" xfId="25728"/>
    <cellStyle name="PSInt 4 10" xfId="25729"/>
    <cellStyle name="PSInt 4 10 2" xfId="25730"/>
    <cellStyle name="PSInt 4 11" xfId="25731"/>
    <cellStyle name="PSInt 4 2" xfId="25732"/>
    <cellStyle name="PSInt 4 2 2" xfId="25733"/>
    <cellStyle name="PSInt 4 2 2 2" xfId="25734"/>
    <cellStyle name="PSInt 4 2 3" xfId="25735"/>
    <cellStyle name="PSInt 4 3" xfId="25736"/>
    <cellStyle name="PSInt 4 3 2" xfId="25737"/>
    <cellStyle name="PSInt 4 3 2 2" xfId="25738"/>
    <cellStyle name="PSInt 4 3 3" xfId="25739"/>
    <cellStyle name="PSInt 4 4" xfId="25740"/>
    <cellStyle name="PSInt 4 4 2" xfId="25741"/>
    <cellStyle name="PSInt 4 4 2 2" xfId="25742"/>
    <cellStyle name="PSInt 4 4 3" xfId="25743"/>
    <cellStyle name="PSInt 4 5" xfId="25744"/>
    <cellStyle name="PSInt 4 5 2" xfId="25745"/>
    <cellStyle name="PSInt 4 5 2 2" xfId="25746"/>
    <cellStyle name="PSInt 4 5 3" xfId="25747"/>
    <cellStyle name="PSInt 4 6" xfId="25748"/>
    <cellStyle name="PSInt 4 6 2" xfId="25749"/>
    <cellStyle name="PSInt 4 6 2 2" xfId="25750"/>
    <cellStyle name="PSInt 4 6 3" xfId="25751"/>
    <cellStyle name="PSInt 4 7" xfId="25752"/>
    <cellStyle name="PSInt 4 7 2" xfId="25753"/>
    <cellStyle name="PSInt 4 7 2 2" xfId="25754"/>
    <cellStyle name="PSInt 4 7 3" xfId="25755"/>
    <cellStyle name="PSInt 4 8" xfId="25756"/>
    <cellStyle name="PSInt 4 8 2" xfId="25757"/>
    <cellStyle name="PSInt 4 8 2 2" xfId="25758"/>
    <cellStyle name="PSInt 4 8 3" xfId="25759"/>
    <cellStyle name="PSInt 4 9" xfId="25760"/>
    <cellStyle name="PSInt 4 9 2" xfId="25761"/>
    <cellStyle name="PSInt 4 9 2 2" xfId="25762"/>
    <cellStyle name="PSInt 4 9 3" xfId="25763"/>
    <cellStyle name="PSInt 5" xfId="25764"/>
    <cellStyle name="PSInt 5 10" xfId="25765"/>
    <cellStyle name="PSInt 5 10 2" xfId="25766"/>
    <cellStyle name="PSInt 5 11" xfId="25767"/>
    <cellStyle name="PSInt 5 2" xfId="25768"/>
    <cellStyle name="PSInt 5 2 2" xfId="25769"/>
    <cellStyle name="PSInt 5 2 2 2" xfId="25770"/>
    <cellStyle name="PSInt 5 2 3" xfId="25771"/>
    <cellStyle name="PSInt 5 3" xfId="25772"/>
    <cellStyle name="PSInt 5 3 2" xfId="25773"/>
    <cellStyle name="PSInt 5 3 2 2" xfId="25774"/>
    <cellStyle name="PSInt 5 3 3" xfId="25775"/>
    <cellStyle name="PSInt 5 4" xfId="25776"/>
    <cellStyle name="PSInt 5 4 2" xfId="25777"/>
    <cellStyle name="PSInt 5 4 2 2" xfId="25778"/>
    <cellStyle name="PSInt 5 4 3" xfId="25779"/>
    <cellStyle name="PSInt 5 5" xfId="25780"/>
    <cellStyle name="PSInt 5 5 2" xfId="25781"/>
    <cellStyle name="PSInt 5 5 2 2" xfId="25782"/>
    <cellStyle name="PSInt 5 5 3" xfId="25783"/>
    <cellStyle name="PSInt 5 6" xfId="25784"/>
    <cellStyle name="PSInt 5 6 2" xfId="25785"/>
    <cellStyle name="PSInt 5 6 2 2" xfId="25786"/>
    <cellStyle name="PSInt 5 6 3" xfId="25787"/>
    <cellStyle name="PSInt 5 7" xfId="25788"/>
    <cellStyle name="PSInt 5 7 2" xfId="25789"/>
    <cellStyle name="PSInt 5 7 2 2" xfId="25790"/>
    <cellStyle name="PSInt 5 7 3" xfId="25791"/>
    <cellStyle name="PSInt 5 8" xfId="25792"/>
    <cellStyle name="PSInt 5 8 2" xfId="25793"/>
    <cellStyle name="PSInt 5 8 2 2" xfId="25794"/>
    <cellStyle name="PSInt 5 8 3" xfId="25795"/>
    <cellStyle name="PSInt 5 9" xfId="25796"/>
    <cellStyle name="PSInt 5 9 2" xfId="25797"/>
    <cellStyle name="PSInt 5 9 2 2" xfId="25798"/>
    <cellStyle name="PSInt 5 9 3" xfId="25799"/>
    <cellStyle name="PSInt 6" xfId="25800"/>
    <cellStyle name="PSInt 6 10" xfId="25801"/>
    <cellStyle name="PSInt 6 10 2" xfId="25802"/>
    <cellStyle name="PSInt 6 11" xfId="25803"/>
    <cellStyle name="PSInt 6 2" xfId="25804"/>
    <cellStyle name="PSInt 6 2 2" xfId="25805"/>
    <cellStyle name="PSInt 6 2 2 2" xfId="25806"/>
    <cellStyle name="PSInt 6 2 3" xfId="25807"/>
    <cellStyle name="PSInt 6 3" xfId="25808"/>
    <cellStyle name="PSInt 6 3 2" xfId="25809"/>
    <cellStyle name="PSInt 6 3 2 2" xfId="25810"/>
    <cellStyle name="PSInt 6 3 3" xfId="25811"/>
    <cellStyle name="PSInt 6 4" xfId="25812"/>
    <cellStyle name="PSInt 6 4 2" xfId="25813"/>
    <cellStyle name="PSInt 6 4 2 2" xfId="25814"/>
    <cellStyle name="PSInt 6 4 3" xfId="25815"/>
    <cellStyle name="PSInt 6 5" xfId="25816"/>
    <cellStyle name="PSInt 6 5 2" xfId="25817"/>
    <cellStyle name="PSInt 6 5 2 2" xfId="25818"/>
    <cellStyle name="PSInt 6 5 3" xfId="25819"/>
    <cellStyle name="PSInt 6 6" xfId="25820"/>
    <cellStyle name="PSInt 6 6 2" xfId="25821"/>
    <cellStyle name="PSInt 6 6 2 2" xfId="25822"/>
    <cellStyle name="PSInt 6 6 3" xfId="25823"/>
    <cellStyle name="PSInt 6 7" xfId="25824"/>
    <cellStyle name="PSInt 6 7 2" xfId="25825"/>
    <cellStyle name="PSInt 6 7 2 2" xfId="25826"/>
    <cellStyle name="PSInt 6 7 3" xfId="25827"/>
    <cellStyle name="PSInt 6 8" xfId="25828"/>
    <cellStyle name="PSInt 6 8 2" xfId="25829"/>
    <cellStyle name="PSInt 6 8 2 2" xfId="25830"/>
    <cellStyle name="PSInt 6 8 3" xfId="25831"/>
    <cellStyle name="PSInt 6 9" xfId="25832"/>
    <cellStyle name="PSInt 6 9 2" xfId="25833"/>
    <cellStyle name="PSInt 6 9 2 2" xfId="25834"/>
    <cellStyle name="PSInt 6 9 3" xfId="25835"/>
    <cellStyle name="PSInt 7" xfId="25836"/>
    <cellStyle name="PSInt 7 2" xfId="25837"/>
    <cellStyle name="PSInt 7 2 2" xfId="25838"/>
    <cellStyle name="PSInt 7 2 2 2" xfId="25839"/>
    <cellStyle name="PSInt 7 2 3" xfId="25840"/>
    <cellStyle name="PSInt 7 3" xfId="25841"/>
    <cellStyle name="PSInt 7 3 2" xfId="25842"/>
    <cellStyle name="PSInt 7 3 2 2" xfId="25843"/>
    <cellStyle name="PSInt 7 3 3" xfId="25844"/>
    <cellStyle name="PSInt 7 4" xfId="25845"/>
    <cellStyle name="PSInt 7 4 2" xfId="25846"/>
    <cellStyle name="PSInt 7 4 2 2" xfId="25847"/>
    <cellStyle name="PSInt 7 4 3" xfId="25848"/>
    <cellStyle name="PSInt 7 5" xfId="25849"/>
    <cellStyle name="PSInt 7 5 2" xfId="25850"/>
    <cellStyle name="PSInt 7 5 2 2" xfId="25851"/>
    <cellStyle name="PSInt 7 5 3" xfId="25852"/>
    <cellStyle name="PSInt 7 6" xfId="25853"/>
    <cellStyle name="PSInt 7 6 2" xfId="25854"/>
    <cellStyle name="PSInt 7 7" xfId="25855"/>
    <cellStyle name="PSInt 8" xfId="25856"/>
    <cellStyle name="PSInt 8 2" xfId="25857"/>
    <cellStyle name="PSInt 8 2 2" xfId="25858"/>
    <cellStyle name="PSInt 8 2 2 2" xfId="25859"/>
    <cellStyle name="PSInt 8 2 3" xfId="25860"/>
    <cellStyle name="PSInt 8 3" xfId="25861"/>
    <cellStyle name="PSInt 8 3 2" xfId="25862"/>
    <cellStyle name="PSInt 8 3 2 2" xfId="25863"/>
    <cellStyle name="PSInt 8 3 3" xfId="25864"/>
    <cellStyle name="PSInt 8 4" xfId="25865"/>
    <cellStyle name="PSInt 8 4 2" xfId="25866"/>
    <cellStyle name="PSInt 8 4 2 2" xfId="25867"/>
    <cellStyle name="PSInt 8 4 3" xfId="25868"/>
    <cellStyle name="PSInt 8 5" xfId="25869"/>
    <cellStyle name="PSInt 8 5 2" xfId="25870"/>
    <cellStyle name="PSInt 8 5 2 2" xfId="25871"/>
    <cellStyle name="PSInt 8 5 3" xfId="25872"/>
    <cellStyle name="PSInt 8 6" xfId="25873"/>
    <cellStyle name="PSInt 8 6 2" xfId="25874"/>
    <cellStyle name="PSInt 8 7" xfId="25875"/>
    <cellStyle name="PSInt 9" xfId="25876"/>
    <cellStyle name="PSInt 9 2" xfId="25877"/>
    <cellStyle name="PSInt 9 2 2" xfId="25878"/>
    <cellStyle name="PSInt 9 2 2 2" xfId="25879"/>
    <cellStyle name="PSInt 9 2 3" xfId="25880"/>
    <cellStyle name="PSInt 9 3" xfId="25881"/>
    <cellStyle name="PSInt 9 3 2" xfId="25882"/>
    <cellStyle name="PSInt 9 3 2 2" xfId="25883"/>
    <cellStyle name="PSInt 9 3 3" xfId="25884"/>
    <cellStyle name="PSInt 9 4" xfId="25885"/>
    <cellStyle name="PSInt 9 4 2" xfId="25886"/>
    <cellStyle name="PSInt 9 4 2 2" xfId="25887"/>
    <cellStyle name="PSInt 9 4 3" xfId="25888"/>
    <cellStyle name="PSInt 9 5" xfId="25889"/>
    <cellStyle name="PSInt 9 5 2" xfId="25890"/>
    <cellStyle name="PSInt 9 5 2 2" xfId="25891"/>
    <cellStyle name="PSInt 9 5 3" xfId="25892"/>
    <cellStyle name="PSInt 9 6" xfId="25893"/>
    <cellStyle name="PSInt 9 6 2" xfId="25894"/>
    <cellStyle name="PSInt 9 7" xfId="25895"/>
    <cellStyle name="PSSpacer" xfId="60"/>
    <cellStyle name="PSSpacer 10" xfId="25896"/>
    <cellStyle name="PSSpacer 10 2" xfId="25897"/>
    <cellStyle name="PSSpacer 10 2 2" xfId="25898"/>
    <cellStyle name="PSSpacer 10 2 2 2" xfId="25899"/>
    <cellStyle name="PSSpacer 10 2 3" xfId="25900"/>
    <cellStyle name="PSSpacer 10 3" xfId="25901"/>
    <cellStyle name="PSSpacer 10 3 2" xfId="25902"/>
    <cellStyle name="PSSpacer 10 3 2 2" xfId="25903"/>
    <cellStyle name="PSSpacer 10 3 3" xfId="25904"/>
    <cellStyle name="PSSpacer 10 4" xfId="25905"/>
    <cellStyle name="PSSpacer 10 4 2" xfId="25906"/>
    <cellStyle name="PSSpacer 10 4 2 2" xfId="25907"/>
    <cellStyle name="PSSpacer 10 4 3" xfId="25908"/>
    <cellStyle name="PSSpacer 10 5" xfId="25909"/>
    <cellStyle name="PSSpacer 10 5 2" xfId="25910"/>
    <cellStyle name="PSSpacer 10 5 2 2" xfId="25911"/>
    <cellStyle name="PSSpacer 10 5 3" xfId="25912"/>
    <cellStyle name="PSSpacer 10 6" xfId="25913"/>
    <cellStyle name="PSSpacer 10 6 2" xfId="25914"/>
    <cellStyle name="PSSpacer 10 7" xfId="25915"/>
    <cellStyle name="PSSpacer 11" xfId="25916"/>
    <cellStyle name="PSSpacer 11 2" xfId="25917"/>
    <cellStyle name="PSSpacer 11 2 2" xfId="25918"/>
    <cellStyle name="PSSpacer 11 2 2 2" xfId="25919"/>
    <cellStyle name="PSSpacer 11 2 3" xfId="25920"/>
    <cellStyle name="PSSpacer 11 3" xfId="25921"/>
    <cellStyle name="PSSpacer 11 3 2" xfId="25922"/>
    <cellStyle name="PSSpacer 11 3 2 2" xfId="25923"/>
    <cellStyle name="PSSpacer 11 3 3" xfId="25924"/>
    <cellStyle name="PSSpacer 11 4" xfId="25925"/>
    <cellStyle name="PSSpacer 11 4 2" xfId="25926"/>
    <cellStyle name="PSSpacer 11 4 2 2" xfId="25927"/>
    <cellStyle name="PSSpacer 11 4 3" xfId="25928"/>
    <cellStyle name="PSSpacer 11 5" xfId="25929"/>
    <cellStyle name="PSSpacer 11 5 2" xfId="25930"/>
    <cellStyle name="PSSpacer 11 5 2 2" xfId="25931"/>
    <cellStyle name="PSSpacer 11 5 3" xfId="25932"/>
    <cellStyle name="PSSpacer 11 6" xfId="25933"/>
    <cellStyle name="PSSpacer 11 6 2" xfId="25934"/>
    <cellStyle name="PSSpacer 11 7" xfId="25935"/>
    <cellStyle name="PSSpacer 12" xfId="25936"/>
    <cellStyle name="PSSpacer 12 2" xfId="25937"/>
    <cellStyle name="PSSpacer 12 2 2" xfId="25938"/>
    <cellStyle name="PSSpacer 12 2 2 2" xfId="25939"/>
    <cellStyle name="PSSpacer 12 2 3" xfId="25940"/>
    <cellStyle name="PSSpacer 12 3" xfId="25941"/>
    <cellStyle name="PSSpacer 12 3 2" xfId="25942"/>
    <cellStyle name="PSSpacer 12 3 2 2" xfId="25943"/>
    <cellStyle name="PSSpacer 12 3 3" xfId="25944"/>
    <cellStyle name="PSSpacer 12 4" xfId="25945"/>
    <cellStyle name="PSSpacer 12 4 2" xfId="25946"/>
    <cellStyle name="PSSpacer 12 4 2 2" xfId="25947"/>
    <cellStyle name="PSSpacer 12 4 3" xfId="25948"/>
    <cellStyle name="PSSpacer 12 5" xfId="25949"/>
    <cellStyle name="PSSpacer 12 5 2" xfId="25950"/>
    <cellStyle name="PSSpacer 12 5 2 2" xfId="25951"/>
    <cellStyle name="PSSpacer 12 5 3" xfId="25952"/>
    <cellStyle name="PSSpacer 12 6" xfId="25953"/>
    <cellStyle name="PSSpacer 12 6 2" xfId="25954"/>
    <cellStyle name="PSSpacer 12 7" xfId="25955"/>
    <cellStyle name="PSSpacer 13" xfId="25956"/>
    <cellStyle name="PSSpacer 13 2" xfId="25957"/>
    <cellStyle name="PSSpacer 13 2 2" xfId="25958"/>
    <cellStyle name="PSSpacer 13 2 2 2" xfId="25959"/>
    <cellStyle name="PSSpacer 13 2 3" xfId="25960"/>
    <cellStyle name="PSSpacer 13 3" xfId="25961"/>
    <cellStyle name="PSSpacer 13 3 2" xfId="25962"/>
    <cellStyle name="PSSpacer 13 3 2 2" xfId="25963"/>
    <cellStyle name="PSSpacer 13 3 3" xfId="25964"/>
    <cellStyle name="PSSpacer 13 4" xfId="25965"/>
    <cellStyle name="PSSpacer 13 4 2" xfId="25966"/>
    <cellStyle name="PSSpacer 13 4 2 2" xfId="25967"/>
    <cellStyle name="PSSpacer 13 4 3" xfId="25968"/>
    <cellStyle name="PSSpacer 13 5" xfId="25969"/>
    <cellStyle name="PSSpacer 13 5 2" xfId="25970"/>
    <cellStyle name="PSSpacer 13 5 2 2" xfId="25971"/>
    <cellStyle name="PSSpacer 13 5 3" xfId="25972"/>
    <cellStyle name="PSSpacer 13 6" xfId="25973"/>
    <cellStyle name="PSSpacer 13 6 2" xfId="25974"/>
    <cellStyle name="PSSpacer 13 7" xfId="25975"/>
    <cellStyle name="PSSpacer 14" xfId="25976"/>
    <cellStyle name="PSSpacer 14 2" xfId="25977"/>
    <cellStyle name="PSSpacer 14 2 2" xfId="25978"/>
    <cellStyle name="PSSpacer 14 2 2 2" xfId="25979"/>
    <cellStyle name="PSSpacer 14 2 3" xfId="25980"/>
    <cellStyle name="PSSpacer 14 3" xfId="25981"/>
    <cellStyle name="PSSpacer 14 3 2" xfId="25982"/>
    <cellStyle name="PSSpacer 14 3 2 2" xfId="25983"/>
    <cellStyle name="PSSpacer 14 3 3" xfId="25984"/>
    <cellStyle name="PSSpacer 14 4" xfId="25985"/>
    <cellStyle name="PSSpacer 14 4 2" xfId="25986"/>
    <cellStyle name="PSSpacer 14 4 2 2" xfId="25987"/>
    <cellStyle name="PSSpacer 14 4 3" xfId="25988"/>
    <cellStyle name="PSSpacer 14 5" xfId="25989"/>
    <cellStyle name="PSSpacer 14 5 2" xfId="25990"/>
    <cellStyle name="PSSpacer 14 5 2 2" xfId="25991"/>
    <cellStyle name="PSSpacer 14 5 3" xfId="25992"/>
    <cellStyle name="PSSpacer 14 6" xfId="25993"/>
    <cellStyle name="PSSpacer 14 6 2" xfId="25994"/>
    <cellStyle name="PSSpacer 14 7" xfId="25995"/>
    <cellStyle name="PSSpacer 15" xfId="25996"/>
    <cellStyle name="PSSpacer 15 2" xfId="25997"/>
    <cellStyle name="PSSpacer 15 2 2" xfId="25998"/>
    <cellStyle name="PSSpacer 15 2 2 2" xfId="25999"/>
    <cellStyle name="PSSpacer 15 2 3" xfId="26000"/>
    <cellStyle name="PSSpacer 15 3" xfId="26001"/>
    <cellStyle name="PSSpacer 15 3 2" xfId="26002"/>
    <cellStyle name="PSSpacer 15 3 2 2" xfId="26003"/>
    <cellStyle name="PSSpacer 15 3 3" xfId="26004"/>
    <cellStyle name="PSSpacer 15 4" xfId="26005"/>
    <cellStyle name="PSSpacer 15 4 2" xfId="26006"/>
    <cellStyle name="PSSpacer 15 4 2 2" xfId="26007"/>
    <cellStyle name="PSSpacer 15 4 3" xfId="26008"/>
    <cellStyle name="PSSpacer 15 5" xfId="26009"/>
    <cellStyle name="PSSpacer 15 5 2" xfId="26010"/>
    <cellStyle name="PSSpacer 15 5 2 2" xfId="26011"/>
    <cellStyle name="PSSpacer 15 5 3" xfId="26012"/>
    <cellStyle name="PSSpacer 15 6" xfId="26013"/>
    <cellStyle name="PSSpacer 15 6 2" xfId="26014"/>
    <cellStyle name="PSSpacer 15 7" xfId="26015"/>
    <cellStyle name="PSSpacer 16" xfId="26016"/>
    <cellStyle name="PSSpacer 16 2" xfId="26017"/>
    <cellStyle name="PSSpacer 17" xfId="26018"/>
    <cellStyle name="PSSpacer 18" xfId="26019"/>
    <cellStyle name="PSSpacer 18 2" xfId="26020"/>
    <cellStyle name="PSSpacer 18 3" xfId="26021"/>
    <cellStyle name="PSSpacer 2" xfId="26022"/>
    <cellStyle name="PSSpacer 2 10" xfId="26023"/>
    <cellStyle name="PSSpacer 2 10 2" xfId="26024"/>
    <cellStyle name="PSSpacer 2 11" xfId="26025"/>
    <cellStyle name="PSSpacer 2 2" xfId="26026"/>
    <cellStyle name="PSSpacer 2 2 2" xfId="26027"/>
    <cellStyle name="PSSpacer 2 2 2 2" xfId="26028"/>
    <cellStyle name="PSSpacer 2 2 3" xfId="26029"/>
    <cellStyle name="PSSpacer 2 3" xfId="26030"/>
    <cellStyle name="PSSpacer 2 3 2" xfId="26031"/>
    <cellStyle name="PSSpacer 2 3 2 2" xfId="26032"/>
    <cellStyle name="PSSpacer 2 3 3" xfId="26033"/>
    <cellStyle name="PSSpacer 2 4" xfId="26034"/>
    <cellStyle name="PSSpacer 2 4 2" xfId="26035"/>
    <cellStyle name="PSSpacer 2 4 2 2" xfId="26036"/>
    <cellStyle name="PSSpacer 2 4 3" xfId="26037"/>
    <cellStyle name="PSSpacer 2 5" xfId="26038"/>
    <cellStyle name="PSSpacer 2 5 2" xfId="26039"/>
    <cellStyle name="PSSpacer 2 5 2 2" xfId="26040"/>
    <cellStyle name="PSSpacer 2 5 3" xfId="26041"/>
    <cellStyle name="PSSpacer 2 6" xfId="26042"/>
    <cellStyle name="PSSpacer 2 6 2" xfId="26043"/>
    <cellStyle name="PSSpacer 2 6 2 2" xfId="26044"/>
    <cellStyle name="PSSpacer 2 6 3" xfId="26045"/>
    <cellStyle name="PSSpacer 2 7" xfId="26046"/>
    <cellStyle name="PSSpacer 2 7 2" xfId="26047"/>
    <cellStyle name="PSSpacer 2 7 2 2" xfId="26048"/>
    <cellStyle name="PSSpacer 2 7 3" xfId="26049"/>
    <cellStyle name="PSSpacer 2 8" xfId="26050"/>
    <cellStyle name="PSSpacer 2 8 2" xfId="26051"/>
    <cellStyle name="PSSpacer 2 8 2 2" xfId="26052"/>
    <cellStyle name="PSSpacer 2 8 3" xfId="26053"/>
    <cellStyle name="PSSpacer 2 9" xfId="26054"/>
    <cellStyle name="PSSpacer 2 9 2" xfId="26055"/>
    <cellStyle name="PSSpacer 2 9 2 2" xfId="26056"/>
    <cellStyle name="PSSpacer 2 9 3" xfId="26057"/>
    <cellStyle name="PSSpacer 3" xfId="26058"/>
    <cellStyle name="PSSpacer 3 10" xfId="26059"/>
    <cellStyle name="PSSpacer 3 10 2" xfId="26060"/>
    <cellStyle name="PSSpacer 3 11" xfId="26061"/>
    <cellStyle name="PSSpacer 3 2" xfId="26062"/>
    <cellStyle name="PSSpacer 3 2 2" xfId="26063"/>
    <cellStyle name="PSSpacer 3 2 2 2" xfId="26064"/>
    <cellStyle name="PSSpacer 3 2 3" xfId="26065"/>
    <cellStyle name="PSSpacer 3 3" xfId="26066"/>
    <cellStyle name="PSSpacer 3 3 2" xfId="26067"/>
    <cellStyle name="PSSpacer 3 3 2 2" xfId="26068"/>
    <cellStyle name="PSSpacer 3 3 3" xfId="26069"/>
    <cellStyle name="PSSpacer 3 4" xfId="26070"/>
    <cellStyle name="PSSpacer 3 4 2" xfId="26071"/>
    <cellStyle name="PSSpacer 3 4 2 2" xfId="26072"/>
    <cellStyle name="PSSpacer 3 4 3" xfId="26073"/>
    <cellStyle name="PSSpacer 3 5" xfId="26074"/>
    <cellStyle name="PSSpacer 3 5 2" xfId="26075"/>
    <cellStyle name="PSSpacer 3 5 2 2" xfId="26076"/>
    <cellStyle name="PSSpacer 3 5 3" xfId="26077"/>
    <cellStyle name="PSSpacer 3 6" xfId="26078"/>
    <cellStyle name="PSSpacer 3 6 2" xfId="26079"/>
    <cellStyle name="PSSpacer 3 6 2 2" xfId="26080"/>
    <cellStyle name="PSSpacer 3 6 3" xfId="26081"/>
    <cellStyle name="PSSpacer 3 7" xfId="26082"/>
    <cellStyle name="PSSpacer 3 7 2" xfId="26083"/>
    <cellStyle name="PSSpacer 3 7 2 2" xfId="26084"/>
    <cellStyle name="PSSpacer 3 7 3" xfId="26085"/>
    <cellStyle name="PSSpacer 3 8" xfId="26086"/>
    <cellStyle name="PSSpacer 3 8 2" xfId="26087"/>
    <cellStyle name="PSSpacer 3 8 2 2" xfId="26088"/>
    <cellStyle name="PSSpacer 3 8 3" xfId="26089"/>
    <cellStyle name="PSSpacer 3 9" xfId="26090"/>
    <cellStyle name="PSSpacer 3 9 2" xfId="26091"/>
    <cellStyle name="PSSpacer 3 9 2 2" xfId="26092"/>
    <cellStyle name="PSSpacer 3 9 3" xfId="26093"/>
    <cellStyle name="PSSpacer 4" xfId="26094"/>
    <cellStyle name="PSSpacer 4 10" xfId="26095"/>
    <cellStyle name="PSSpacer 4 10 2" xfId="26096"/>
    <cellStyle name="PSSpacer 4 11" xfId="26097"/>
    <cellStyle name="PSSpacer 4 2" xfId="26098"/>
    <cellStyle name="PSSpacer 4 2 2" xfId="26099"/>
    <cellStyle name="PSSpacer 4 2 2 2" xfId="26100"/>
    <cellStyle name="PSSpacer 4 2 3" xfId="26101"/>
    <cellStyle name="PSSpacer 4 3" xfId="26102"/>
    <cellStyle name="PSSpacer 4 3 2" xfId="26103"/>
    <cellStyle name="PSSpacer 4 3 2 2" xfId="26104"/>
    <cellStyle name="PSSpacer 4 3 3" xfId="26105"/>
    <cellStyle name="PSSpacer 4 4" xfId="26106"/>
    <cellStyle name="PSSpacer 4 4 2" xfId="26107"/>
    <cellStyle name="PSSpacer 4 4 2 2" xfId="26108"/>
    <cellStyle name="PSSpacer 4 4 3" xfId="26109"/>
    <cellStyle name="PSSpacer 4 5" xfId="26110"/>
    <cellStyle name="PSSpacer 4 5 2" xfId="26111"/>
    <cellStyle name="PSSpacer 4 5 2 2" xfId="26112"/>
    <cellStyle name="PSSpacer 4 5 3" xfId="26113"/>
    <cellStyle name="PSSpacer 4 6" xfId="26114"/>
    <cellStyle name="PSSpacer 4 6 2" xfId="26115"/>
    <cellStyle name="PSSpacer 4 6 2 2" xfId="26116"/>
    <cellStyle name="PSSpacer 4 6 3" xfId="26117"/>
    <cellStyle name="PSSpacer 4 7" xfId="26118"/>
    <cellStyle name="PSSpacer 4 7 2" xfId="26119"/>
    <cellStyle name="PSSpacer 4 7 2 2" xfId="26120"/>
    <cellStyle name="PSSpacer 4 7 3" xfId="26121"/>
    <cellStyle name="PSSpacer 4 8" xfId="26122"/>
    <cellStyle name="PSSpacer 4 8 2" xfId="26123"/>
    <cellStyle name="PSSpacer 4 8 2 2" xfId="26124"/>
    <cellStyle name="PSSpacer 4 8 3" xfId="26125"/>
    <cellStyle name="PSSpacer 4 9" xfId="26126"/>
    <cellStyle name="PSSpacer 4 9 2" xfId="26127"/>
    <cellStyle name="PSSpacer 4 9 2 2" xfId="26128"/>
    <cellStyle name="PSSpacer 4 9 3" xfId="26129"/>
    <cellStyle name="PSSpacer 5" xfId="26130"/>
    <cellStyle name="PSSpacer 5 10" xfId="26131"/>
    <cellStyle name="PSSpacer 5 10 2" xfId="26132"/>
    <cellStyle name="PSSpacer 5 11" xfId="26133"/>
    <cellStyle name="PSSpacer 5 2" xfId="26134"/>
    <cellStyle name="PSSpacer 5 2 2" xfId="26135"/>
    <cellStyle name="PSSpacer 5 2 2 2" xfId="26136"/>
    <cellStyle name="PSSpacer 5 2 3" xfId="26137"/>
    <cellStyle name="PSSpacer 5 3" xfId="26138"/>
    <cellStyle name="PSSpacer 5 3 2" xfId="26139"/>
    <cellStyle name="PSSpacer 5 3 2 2" xfId="26140"/>
    <cellStyle name="PSSpacer 5 3 3" xfId="26141"/>
    <cellStyle name="PSSpacer 5 4" xfId="26142"/>
    <cellStyle name="PSSpacer 5 4 2" xfId="26143"/>
    <cellStyle name="PSSpacer 5 4 2 2" xfId="26144"/>
    <cellStyle name="PSSpacer 5 4 3" xfId="26145"/>
    <cellStyle name="PSSpacer 5 5" xfId="26146"/>
    <cellStyle name="PSSpacer 5 5 2" xfId="26147"/>
    <cellStyle name="PSSpacer 5 5 2 2" xfId="26148"/>
    <cellStyle name="PSSpacer 5 5 3" xfId="26149"/>
    <cellStyle name="PSSpacer 5 6" xfId="26150"/>
    <cellStyle name="PSSpacer 5 6 2" xfId="26151"/>
    <cellStyle name="PSSpacer 5 6 2 2" xfId="26152"/>
    <cellStyle name="PSSpacer 5 6 3" xfId="26153"/>
    <cellStyle name="PSSpacer 5 7" xfId="26154"/>
    <cellStyle name="PSSpacer 5 7 2" xfId="26155"/>
    <cellStyle name="PSSpacer 5 7 2 2" xfId="26156"/>
    <cellStyle name="PSSpacer 5 7 3" xfId="26157"/>
    <cellStyle name="PSSpacer 5 8" xfId="26158"/>
    <cellStyle name="PSSpacer 5 8 2" xfId="26159"/>
    <cellStyle name="PSSpacer 5 8 2 2" xfId="26160"/>
    <cellStyle name="PSSpacer 5 8 3" xfId="26161"/>
    <cellStyle name="PSSpacer 5 9" xfId="26162"/>
    <cellStyle name="PSSpacer 5 9 2" xfId="26163"/>
    <cellStyle name="PSSpacer 5 9 2 2" xfId="26164"/>
    <cellStyle name="PSSpacer 5 9 3" xfId="26165"/>
    <cellStyle name="PSSpacer 6" xfId="26166"/>
    <cellStyle name="PSSpacer 6 10" xfId="26167"/>
    <cellStyle name="PSSpacer 6 10 2" xfId="26168"/>
    <cellStyle name="PSSpacer 6 11" xfId="26169"/>
    <cellStyle name="PSSpacer 6 2" xfId="26170"/>
    <cellStyle name="PSSpacer 6 2 2" xfId="26171"/>
    <cellStyle name="PSSpacer 6 2 2 2" xfId="26172"/>
    <cellStyle name="PSSpacer 6 2 3" xfId="26173"/>
    <cellStyle name="PSSpacer 6 3" xfId="26174"/>
    <cellStyle name="PSSpacer 6 3 2" xfId="26175"/>
    <cellStyle name="PSSpacer 6 3 2 2" xfId="26176"/>
    <cellStyle name="PSSpacer 6 3 3" xfId="26177"/>
    <cellStyle name="PSSpacer 6 4" xfId="26178"/>
    <cellStyle name="PSSpacer 6 4 2" xfId="26179"/>
    <cellStyle name="PSSpacer 6 4 2 2" xfId="26180"/>
    <cellStyle name="PSSpacer 6 4 3" xfId="26181"/>
    <cellStyle name="PSSpacer 6 5" xfId="26182"/>
    <cellStyle name="PSSpacer 6 5 2" xfId="26183"/>
    <cellStyle name="PSSpacer 6 5 2 2" xfId="26184"/>
    <cellStyle name="PSSpacer 6 5 3" xfId="26185"/>
    <cellStyle name="PSSpacer 6 6" xfId="26186"/>
    <cellStyle name="PSSpacer 6 6 2" xfId="26187"/>
    <cellStyle name="PSSpacer 6 6 2 2" xfId="26188"/>
    <cellStyle name="PSSpacer 6 6 3" xfId="26189"/>
    <cellStyle name="PSSpacer 6 7" xfId="26190"/>
    <cellStyle name="PSSpacer 6 7 2" xfId="26191"/>
    <cellStyle name="PSSpacer 6 7 2 2" xfId="26192"/>
    <cellStyle name="PSSpacer 6 7 3" xfId="26193"/>
    <cellStyle name="PSSpacer 6 8" xfId="26194"/>
    <cellStyle name="PSSpacer 6 8 2" xfId="26195"/>
    <cellStyle name="PSSpacer 6 8 2 2" xfId="26196"/>
    <cellStyle name="PSSpacer 6 8 3" xfId="26197"/>
    <cellStyle name="PSSpacer 6 9" xfId="26198"/>
    <cellStyle name="PSSpacer 6 9 2" xfId="26199"/>
    <cellStyle name="PSSpacer 6 9 2 2" xfId="26200"/>
    <cellStyle name="PSSpacer 6 9 3" xfId="26201"/>
    <cellStyle name="PSSpacer 7" xfId="26202"/>
    <cellStyle name="PSSpacer 7 2" xfId="26203"/>
    <cellStyle name="PSSpacer 7 2 2" xfId="26204"/>
    <cellStyle name="PSSpacer 7 2 2 2" xfId="26205"/>
    <cellStyle name="PSSpacer 7 2 3" xfId="26206"/>
    <cellStyle name="PSSpacer 7 3" xfId="26207"/>
    <cellStyle name="PSSpacer 7 3 2" xfId="26208"/>
    <cellStyle name="PSSpacer 7 3 2 2" xfId="26209"/>
    <cellStyle name="PSSpacer 7 3 3" xfId="26210"/>
    <cellStyle name="PSSpacer 7 4" xfId="26211"/>
    <cellStyle name="PSSpacer 7 4 2" xfId="26212"/>
    <cellStyle name="PSSpacer 7 4 2 2" xfId="26213"/>
    <cellStyle name="PSSpacer 7 4 3" xfId="26214"/>
    <cellStyle name="PSSpacer 7 5" xfId="26215"/>
    <cellStyle name="PSSpacer 7 5 2" xfId="26216"/>
    <cellStyle name="PSSpacer 7 5 2 2" xfId="26217"/>
    <cellStyle name="PSSpacer 7 5 3" xfId="26218"/>
    <cellStyle name="PSSpacer 7 6" xfId="26219"/>
    <cellStyle name="PSSpacer 7 6 2" xfId="26220"/>
    <cellStyle name="PSSpacer 7 7" xfId="26221"/>
    <cellStyle name="PSSpacer 8" xfId="26222"/>
    <cellStyle name="PSSpacer 8 2" xfId="26223"/>
    <cellStyle name="PSSpacer 8 2 2" xfId="26224"/>
    <cellStyle name="PSSpacer 8 2 2 2" xfId="26225"/>
    <cellStyle name="PSSpacer 8 2 3" xfId="26226"/>
    <cellStyle name="PSSpacer 8 3" xfId="26227"/>
    <cellStyle name="PSSpacer 8 3 2" xfId="26228"/>
    <cellStyle name="PSSpacer 8 3 2 2" xfId="26229"/>
    <cellStyle name="PSSpacer 8 3 3" xfId="26230"/>
    <cellStyle name="PSSpacer 8 4" xfId="26231"/>
    <cellStyle name="PSSpacer 8 4 2" xfId="26232"/>
    <cellStyle name="PSSpacer 8 4 2 2" xfId="26233"/>
    <cellStyle name="PSSpacer 8 4 3" xfId="26234"/>
    <cellStyle name="PSSpacer 8 5" xfId="26235"/>
    <cellStyle name="PSSpacer 8 5 2" xfId="26236"/>
    <cellStyle name="PSSpacer 8 5 2 2" xfId="26237"/>
    <cellStyle name="PSSpacer 8 5 3" xfId="26238"/>
    <cellStyle name="PSSpacer 8 6" xfId="26239"/>
    <cellStyle name="PSSpacer 8 6 2" xfId="26240"/>
    <cellStyle name="PSSpacer 8 7" xfId="26241"/>
    <cellStyle name="PSSpacer 9" xfId="26242"/>
    <cellStyle name="PSSpacer 9 2" xfId="26243"/>
    <cellStyle name="PSSpacer 9 2 2" xfId="26244"/>
    <cellStyle name="PSSpacer 9 2 2 2" xfId="26245"/>
    <cellStyle name="PSSpacer 9 2 3" xfId="26246"/>
    <cellStyle name="PSSpacer 9 3" xfId="26247"/>
    <cellStyle name="PSSpacer 9 3 2" xfId="26248"/>
    <cellStyle name="PSSpacer 9 3 2 2" xfId="26249"/>
    <cellStyle name="PSSpacer 9 3 3" xfId="26250"/>
    <cellStyle name="PSSpacer 9 4" xfId="26251"/>
    <cellStyle name="PSSpacer 9 4 2" xfId="26252"/>
    <cellStyle name="PSSpacer 9 4 2 2" xfId="26253"/>
    <cellStyle name="PSSpacer 9 4 3" xfId="26254"/>
    <cellStyle name="PSSpacer 9 5" xfId="26255"/>
    <cellStyle name="PSSpacer 9 5 2" xfId="26256"/>
    <cellStyle name="PSSpacer 9 5 2 2" xfId="26257"/>
    <cellStyle name="PSSpacer 9 5 3" xfId="26258"/>
    <cellStyle name="PSSpacer 9 6" xfId="26259"/>
    <cellStyle name="PSSpacer 9 6 2" xfId="26260"/>
    <cellStyle name="PSSpacer 9 7" xfId="26261"/>
    <cellStyle name="RangeBelow" xfId="124"/>
    <cellStyle name="RangeBelow 10" xfId="26262"/>
    <cellStyle name="RangeBelow 10 2" xfId="26263"/>
    <cellStyle name="RangeBelow 10 2 2" xfId="26264"/>
    <cellStyle name="RangeBelow 10 2 2 2" xfId="26265"/>
    <cellStyle name="RangeBelow 10 2 3" xfId="26266"/>
    <cellStyle name="RangeBelow 10 3" xfId="26267"/>
    <cellStyle name="RangeBelow 10 3 2" xfId="26268"/>
    <cellStyle name="RangeBelow 10 3 2 2" xfId="26269"/>
    <cellStyle name="RangeBelow 10 3 3" xfId="26270"/>
    <cellStyle name="RangeBelow 10 4" xfId="26271"/>
    <cellStyle name="RangeBelow 10 4 2" xfId="26272"/>
    <cellStyle name="RangeBelow 10 4 2 2" xfId="26273"/>
    <cellStyle name="RangeBelow 10 4 3" xfId="26274"/>
    <cellStyle name="RangeBelow 10 5" xfId="26275"/>
    <cellStyle name="RangeBelow 10 5 2" xfId="26276"/>
    <cellStyle name="RangeBelow 10 5 2 2" xfId="26277"/>
    <cellStyle name="RangeBelow 10 5 3" xfId="26278"/>
    <cellStyle name="RangeBelow 10 6" xfId="26279"/>
    <cellStyle name="RangeBelow 10 6 2" xfId="26280"/>
    <cellStyle name="RangeBelow 10 7" xfId="26281"/>
    <cellStyle name="RangeBelow 11" xfId="26282"/>
    <cellStyle name="RangeBelow 11 2" xfId="26283"/>
    <cellStyle name="RangeBelow 11 2 2" xfId="26284"/>
    <cellStyle name="RangeBelow 11 2 2 2" xfId="26285"/>
    <cellStyle name="RangeBelow 11 2 3" xfId="26286"/>
    <cellStyle name="RangeBelow 11 3" xfId="26287"/>
    <cellStyle name="RangeBelow 11 3 2" xfId="26288"/>
    <cellStyle name="RangeBelow 11 3 2 2" xfId="26289"/>
    <cellStyle name="RangeBelow 11 3 3" xfId="26290"/>
    <cellStyle name="RangeBelow 11 4" xfId="26291"/>
    <cellStyle name="RangeBelow 11 4 2" xfId="26292"/>
    <cellStyle name="RangeBelow 11 4 2 2" xfId="26293"/>
    <cellStyle name="RangeBelow 11 4 3" xfId="26294"/>
    <cellStyle name="RangeBelow 11 5" xfId="26295"/>
    <cellStyle name="RangeBelow 11 5 2" xfId="26296"/>
    <cellStyle name="RangeBelow 11 5 2 2" xfId="26297"/>
    <cellStyle name="RangeBelow 11 5 3" xfId="26298"/>
    <cellStyle name="RangeBelow 11 6" xfId="26299"/>
    <cellStyle name="RangeBelow 11 6 2" xfId="26300"/>
    <cellStyle name="RangeBelow 11 7" xfId="26301"/>
    <cellStyle name="RangeBelow 12" xfId="26302"/>
    <cellStyle name="RangeBelow 12 2" xfId="26303"/>
    <cellStyle name="RangeBelow 12 2 2" xfId="26304"/>
    <cellStyle name="RangeBelow 12 2 2 2" xfId="26305"/>
    <cellStyle name="RangeBelow 12 2 3" xfId="26306"/>
    <cellStyle name="RangeBelow 12 3" xfId="26307"/>
    <cellStyle name="RangeBelow 12 3 2" xfId="26308"/>
    <cellStyle name="RangeBelow 12 3 2 2" xfId="26309"/>
    <cellStyle name="RangeBelow 12 3 3" xfId="26310"/>
    <cellStyle name="RangeBelow 12 4" xfId="26311"/>
    <cellStyle name="RangeBelow 12 4 2" xfId="26312"/>
    <cellStyle name="RangeBelow 12 4 2 2" xfId="26313"/>
    <cellStyle name="RangeBelow 12 4 3" xfId="26314"/>
    <cellStyle name="RangeBelow 12 5" xfId="26315"/>
    <cellStyle name="RangeBelow 12 5 2" xfId="26316"/>
    <cellStyle name="RangeBelow 12 5 2 2" xfId="26317"/>
    <cellStyle name="RangeBelow 12 5 3" xfId="26318"/>
    <cellStyle name="RangeBelow 12 6" xfId="26319"/>
    <cellStyle name="RangeBelow 12 6 2" xfId="26320"/>
    <cellStyle name="RangeBelow 12 7" xfId="26321"/>
    <cellStyle name="RangeBelow 13" xfId="26322"/>
    <cellStyle name="RangeBelow 13 2" xfId="26323"/>
    <cellStyle name="RangeBelow 13 2 2" xfId="26324"/>
    <cellStyle name="RangeBelow 13 2 2 2" xfId="26325"/>
    <cellStyle name="RangeBelow 13 2 3" xfId="26326"/>
    <cellStyle name="RangeBelow 13 3" xfId="26327"/>
    <cellStyle name="RangeBelow 13 3 2" xfId="26328"/>
    <cellStyle name="RangeBelow 13 3 2 2" xfId="26329"/>
    <cellStyle name="RangeBelow 13 3 3" xfId="26330"/>
    <cellStyle name="RangeBelow 13 4" xfId="26331"/>
    <cellStyle name="RangeBelow 13 4 2" xfId="26332"/>
    <cellStyle name="RangeBelow 13 4 2 2" xfId="26333"/>
    <cellStyle name="RangeBelow 13 4 3" xfId="26334"/>
    <cellStyle name="RangeBelow 13 5" xfId="26335"/>
    <cellStyle name="RangeBelow 13 5 2" xfId="26336"/>
    <cellStyle name="RangeBelow 13 5 2 2" xfId="26337"/>
    <cellStyle name="RangeBelow 13 5 3" xfId="26338"/>
    <cellStyle name="RangeBelow 13 6" xfId="26339"/>
    <cellStyle name="RangeBelow 13 6 2" xfId="26340"/>
    <cellStyle name="RangeBelow 13 7" xfId="26341"/>
    <cellStyle name="RangeBelow 14" xfId="26342"/>
    <cellStyle name="RangeBelow 14 2" xfId="26343"/>
    <cellStyle name="RangeBelow 14 2 2" xfId="26344"/>
    <cellStyle name="RangeBelow 14 2 2 2" xfId="26345"/>
    <cellStyle name="RangeBelow 14 2 3" xfId="26346"/>
    <cellStyle name="RangeBelow 14 3" xfId="26347"/>
    <cellStyle name="RangeBelow 14 3 2" xfId="26348"/>
    <cellStyle name="RangeBelow 14 3 2 2" xfId="26349"/>
    <cellStyle name="RangeBelow 14 3 3" xfId="26350"/>
    <cellStyle name="RangeBelow 14 4" xfId="26351"/>
    <cellStyle name="RangeBelow 14 4 2" xfId="26352"/>
    <cellStyle name="RangeBelow 14 4 2 2" xfId="26353"/>
    <cellStyle name="RangeBelow 14 4 3" xfId="26354"/>
    <cellStyle name="RangeBelow 14 5" xfId="26355"/>
    <cellStyle name="RangeBelow 14 5 2" xfId="26356"/>
    <cellStyle name="RangeBelow 14 5 2 2" xfId="26357"/>
    <cellStyle name="RangeBelow 14 5 3" xfId="26358"/>
    <cellStyle name="RangeBelow 14 6" xfId="26359"/>
    <cellStyle name="RangeBelow 14 6 2" xfId="26360"/>
    <cellStyle name="RangeBelow 14 7" xfId="26361"/>
    <cellStyle name="RangeBelow 15" xfId="26362"/>
    <cellStyle name="RangeBelow 15 2" xfId="26363"/>
    <cellStyle name="RangeBelow 15 2 2" xfId="26364"/>
    <cellStyle name="RangeBelow 15 2 2 2" xfId="26365"/>
    <cellStyle name="RangeBelow 15 2 3" xfId="26366"/>
    <cellStyle name="RangeBelow 15 3" xfId="26367"/>
    <cellStyle name="RangeBelow 15 3 2" xfId="26368"/>
    <cellStyle name="RangeBelow 15 3 2 2" xfId="26369"/>
    <cellStyle name="RangeBelow 15 3 3" xfId="26370"/>
    <cellStyle name="RangeBelow 15 4" xfId="26371"/>
    <cellStyle name="RangeBelow 15 4 2" xfId="26372"/>
    <cellStyle name="RangeBelow 15 4 2 2" xfId="26373"/>
    <cellStyle name="RangeBelow 15 4 3" xfId="26374"/>
    <cellStyle name="RangeBelow 15 5" xfId="26375"/>
    <cellStyle name="RangeBelow 15 5 2" xfId="26376"/>
    <cellStyle name="RangeBelow 15 5 2 2" xfId="26377"/>
    <cellStyle name="RangeBelow 15 5 3" xfId="26378"/>
    <cellStyle name="RangeBelow 15 6" xfId="26379"/>
    <cellStyle name="RangeBelow 15 6 2" xfId="26380"/>
    <cellStyle name="RangeBelow 15 7" xfId="26381"/>
    <cellStyle name="RangeBelow 16" xfId="26382"/>
    <cellStyle name="RangeBelow 16 2" xfId="26383"/>
    <cellStyle name="RangeBelow 17" xfId="26384"/>
    <cellStyle name="RangeBelow 2" xfId="26385"/>
    <cellStyle name="RangeBelow 2 10" xfId="26386"/>
    <cellStyle name="RangeBelow 2 10 2" xfId="26387"/>
    <cellStyle name="RangeBelow 2 10 3" xfId="26388"/>
    <cellStyle name="RangeBelow 2 11" xfId="26389"/>
    <cellStyle name="RangeBelow 2 11 2" xfId="26390"/>
    <cellStyle name="RangeBelow 2 12" xfId="26391"/>
    <cellStyle name="RangeBelow 2 13" xfId="26392"/>
    <cellStyle name="RangeBelow 2 14" xfId="26393"/>
    <cellStyle name="RangeBelow 2 15" xfId="26394"/>
    <cellStyle name="RangeBelow 2 16" xfId="26395"/>
    <cellStyle name="RangeBelow 2 17" xfId="26396"/>
    <cellStyle name="RangeBelow 2 18" xfId="26397"/>
    <cellStyle name="RangeBelow 2 19" xfId="26398"/>
    <cellStyle name="RangeBelow 2 2" xfId="26399"/>
    <cellStyle name="RangeBelow 2 2 2" xfId="26400"/>
    <cellStyle name="RangeBelow 2 2 2 2" xfId="26401"/>
    <cellStyle name="RangeBelow 2 2 2 3" xfId="26402"/>
    <cellStyle name="RangeBelow 2 2 3" xfId="26403"/>
    <cellStyle name="RangeBelow 2 2 3 2" xfId="26404"/>
    <cellStyle name="RangeBelow 2 2 4" xfId="26405"/>
    <cellStyle name="RangeBelow 2 20" xfId="26406"/>
    <cellStyle name="RangeBelow 2 21" xfId="26407"/>
    <cellStyle name="RangeBelow 2 22" xfId="26408"/>
    <cellStyle name="RangeBelow 2 23" xfId="26409"/>
    <cellStyle name="RangeBelow 2 24" xfId="26410"/>
    <cellStyle name="RangeBelow 2 25" xfId="26411"/>
    <cellStyle name="RangeBelow 2 26" xfId="26412"/>
    <cellStyle name="RangeBelow 2 27" xfId="26413"/>
    <cellStyle name="RangeBelow 2 28" xfId="26414"/>
    <cellStyle name="RangeBelow 2 3" xfId="26415"/>
    <cellStyle name="RangeBelow 2 3 2" xfId="26416"/>
    <cellStyle name="RangeBelow 2 3 2 2" xfId="26417"/>
    <cellStyle name="RangeBelow 2 3 2 3" xfId="26418"/>
    <cellStyle name="RangeBelow 2 3 3" xfId="26419"/>
    <cellStyle name="RangeBelow 2 3 3 2" xfId="26420"/>
    <cellStyle name="RangeBelow 2 3 4" xfId="26421"/>
    <cellStyle name="RangeBelow 2 3 5" xfId="26422"/>
    <cellStyle name="RangeBelow 2 4" xfId="26423"/>
    <cellStyle name="RangeBelow 2 4 2" xfId="26424"/>
    <cellStyle name="RangeBelow 2 4 2 2" xfId="26425"/>
    <cellStyle name="RangeBelow 2 4 2 3" xfId="26426"/>
    <cellStyle name="RangeBelow 2 4 3" xfId="26427"/>
    <cellStyle name="RangeBelow 2 4 3 2" xfId="26428"/>
    <cellStyle name="RangeBelow 2 4 4" xfId="26429"/>
    <cellStyle name="RangeBelow 2 4 5" xfId="26430"/>
    <cellStyle name="RangeBelow 2 5" xfId="26431"/>
    <cellStyle name="RangeBelow 2 5 2" xfId="26432"/>
    <cellStyle name="RangeBelow 2 5 2 2" xfId="26433"/>
    <cellStyle name="RangeBelow 2 5 2 3" xfId="26434"/>
    <cellStyle name="RangeBelow 2 5 3" xfId="26435"/>
    <cellStyle name="RangeBelow 2 5 3 2" xfId="26436"/>
    <cellStyle name="RangeBelow 2 5 4" xfId="26437"/>
    <cellStyle name="RangeBelow 2 5 5" xfId="26438"/>
    <cellStyle name="RangeBelow 2 6" xfId="26439"/>
    <cellStyle name="RangeBelow 2 6 2" xfId="26440"/>
    <cellStyle name="RangeBelow 2 6 2 2" xfId="26441"/>
    <cellStyle name="RangeBelow 2 6 3" xfId="26442"/>
    <cellStyle name="RangeBelow 2 6 4" xfId="26443"/>
    <cellStyle name="RangeBelow 2 7" xfId="26444"/>
    <cellStyle name="RangeBelow 2 7 2" xfId="26445"/>
    <cellStyle name="RangeBelow 2 7 2 2" xfId="26446"/>
    <cellStyle name="RangeBelow 2 7 3" xfId="26447"/>
    <cellStyle name="RangeBelow 2 7 4" xfId="26448"/>
    <cellStyle name="RangeBelow 2 8" xfId="26449"/>
    <cellStyle name="RangeBelow 2 8 2" xfId="26450"/>
    <cellStyle name="RangeBelow 2 8 2 2" xfId="26451"/>
    <cellStyle name="RangeBelow 2 8 3" xfId="26452"/>
    <cellStyle name="RangeBelow 2 8 4" xfId="26453"/>
    <cellStyle name="RangeBelow 2 9" xfId="26454"/>
    <cellStyle name="RangeBelow 2 9 2" xfId="26455"/>
    <cellStyle name="RangeBelow 2 9 2 2" xfId="26456"/>
    <cellStyle name="RangeBelow 2 9 3" xfId="26457"/>
    <cellStyle name="RangeBelow 2 9 4" xfId="26458"/>
    <cellStyle name="RangeBelow 2_12-31-2009 PES TBBS done" xfId="26459"/>
    <cellStyle name="RangeBelow 3" xfId="26460"/>
    <cellStyle name="RangeBelow 3 10" xfId="26461"/>
    <cellStyle name="RangeBelow 3 10 2" xfId="26462"/>
    <cellStyle name="RangeBelow 3 10 3" xfId="26463"/>
    <cellStyle name="RangeBelow 3 11" xfId="26464"/>
    <cellStyle name="RangeBelow 3 2" xfId="26465"/>
    <cellStyle name="RangeBelow 3 2 2" xfId="26466"/>
    <cellStyle name="RangeBelow 3 2 2 2" xfId="26467"/>
    <cellStyle name="RangeBelow 3 2 3" xfId="26468"/>
    <cellStyle name="RangeBelow 3 2 4" xfId="26469"/>
    <cellStyle name="RangeBelow 3 3" xfId="26470"/>
    <cellStyle name="RangeBelow 3 3 2" xfId="26471"/>
    <cellStyle name="RangeBelow 3 3 2 2" xfId="26472"/>
    <cellStyle name="RangeBelow 3 3 3" xfId="26473"/>
    <cellStyle name="RangeBelow 3 3 4" xfId="26474"/>
    <cellStyle name="RangeBelow 3 4" xfId="26475"/>
    <cellStyle name="RangeBelow 3 4 2" xfId="26476"/>
    <cellStyle name="RangeBelow 3 4 2 2" xfId="26477"/>
    <cellStyle name="RangeBelow 3 4 3" xfId="26478"/>
    <cellStyle name="RangeBelow 3 4 4" xfId="26479"/>
    <cellStyle name="RangeBelow 3 5" xfId="26480"/>
    <cellStyle name="RangeBelow 3 5 2" xfId="26481"/>
    <cellStyle name="RangeBelow 3 5 2 2" xfId="26482"/>
    <cellStyle name="RangeBelow 3 5 3" xfId="26483"/>
    <cellStyle name="RangeBelow 3 5 4" xfId="26484"/>
    <cellStyle name="RangeBelow 3 6" xfId="26485"/>
    <cellStyle name="RangeBelow 3 6 2" xfId="26486"/>
    <cellStyle name="RangeBelow 3 6 2 2" xfId="26487"/>
    <cellStyle name="RangeBelow 3 6 3" xfId="26488"/>
    <cellStyle name="RangeBelow 3 6 4" xfId="26489"/>
    <cellStyle name="RangeBelow 3 7" xfId="26490"/>
    <cellStyle name="RangeBelow 3 7 2" xfId="26491"/>
    <cellStyle name="RangeBelow 3 7 2 2" xfId="26492"/>
    <cellStyle name="RangeBelow 3 7 3" xfId="26493"/>
    <cellStyle name="RangeBelow 3 7 4" xfId="26494"/>
    <cellStyle name="RangeBelow 3 8" xfId="26495"/>
    <cellStyle name="RangeBelow 3 8 2" xfId="26496"/>
    <cellStyle name="RangeBelow 3 8 2 2" xfId="26497"/>
    <cellStyle name="RangeBelow 3 8 3" xfId="26498"/>
    <cellStyle name="RangeBelow 3 8 4" xfId="26499"/>
    <cellStyle name="RangeBelow 3 9" xfId="26500"/>
    <cellStyle name="RangeBelow 3 9 2" xfId="26501"/>
    <cellStyle name="RangeBelow 3 9 2 2" xfId="26502"/>
    <cellStyle name="RangeBelow 3 9 3" xfId="26503"/>
    <cellStyle name="RangeBelow 3 9 4" xfId="26504"/>
    <cellStyle name="RangeBelow 4" xfId="26505"/>
    <cellStyle name="RangeBelow 4 10" xfId="26506"/>
    <cellStyle name="RangeBelow 4 10 2" xfId="26507"/>
    <cellStyle name="RangeBelow 4 11" xfId="26508"/>
    <cellStyle name="RangeBelow 4 2" xfId="26509"/>
    <cellStyle name="RangeBelow 4 2 2" xfId="26510"/>
    <cellStyle name="RangeBelow 4 2 2 2" xfId="26511"/>
    <cellStyle name="RangeBelow 4 2 3" xfId="26512"/>
    <cellStyle name="RangeBelow 4 2 4" xfId="26513"/>
    <cellStyle name="RangeBelow 4 3" xfId="26514"/>
    <cellStyle name="RangeBelow 4 3 2" xfId="26515"/>
    <cellStyle name="RangeBelow 4 3 2 2" xfId="26516"/>
    <cellStyle name="RangeBelow 4 3 3" xfId="26517"/>
    <cellStyle name="RangeBelow 4 3 4" xfId="26518"/>
    <cellStyle name="RangeBelow 4 4" xfId="26519"/>
    <cellStyle name="RangeBelow 4 4 2" xfId="26520"/>
    <cellStyle name="RangeBelow 4 4 2 2" xfId="26521"/>
    <cellStyle name="RangeBelow 4 4 3" xfId="26522"/>
    <cellStyle name="RangeBelow 4 4 4" xfId="26523"/>
    <cellStyle name="RangeBelow 4 5" xfId="26524"/>
    <cellStyle name="RangeBelow 4 5 2" xfId="26525"/>
    <cellStyle name="RangeBelow 4 5 2 2" xfId="26526"/>
    <cellStyle name="RangeBelow 4 5 3" xfId="26527"/>
    <cellStyle name="RangeBelow 4 5 4" xfId="26528"/>
    <cellStyle name="RangeBelow 4 6" xfId="26529"/>
    <cellStyle name="RangeBelow 4 6 2" xfId="26530"/>
    <cellStyle name="RangeBelow 4 6 2 2" xfId="26531"/>
    <cellStyle name="RangeBelow 4 6 3" xfId="26532"/>
    <cellStyle name="RangeBelow 4 7" xfId="26533"/>
    <cellStyle name="RangeBelow 4 7 2" xfId="26534"/>
    <cellStyle name="RangeBelow 4 7 2 2" xfId="26535"/>
    <cellStyle name="RangeBelow 4 7 3" xfId="26536"/>
    <cellStyle name="RangeBelow 4 8" xfId="26537"/>
    <cellStyle name="RangeBelow 4 8 2" xfId="26538"/>
    <cellStyle name="RangeBelow 4 8 2 2" xfId="26539"/>
    <cellStyle name="RangeBelow 4 8 3" xfId="26540"/>
    <cellStyle name="RangeBelow 4 9" xfId="26541"/>
    <cellStyle name="RangeBelow 4 9 2" xfId="26542"/>
    <cellStyle name="RangeBelow 4 9 2 2" xfId="26543"/>
    <cellStyle name="RangeBelow 4 9 3" xfId="26544"/>
    <cellStyle name="RangeBelow 5" xfId="26545"/>
    <cellStyle name="RangeBelow 5 10" xfId="26546"/>
    <cellStyle name="RangeBelow 5 10 2" xfId="26547"/>
    <cellStyle name="RangeBelow 5 11" xfId="26548"/>
    <cellStyle name="RangeBelow 5 2" xfId="26549"/>
    <cellStyle name="RangeBelow 5 2 2" xfId="26550"/>
    <cellStyle name="RangeBelow 5 2 2 2" xfId="26551"/>
    <cellStyle name="RangeBelow 5 2 3" xfId="26552"/>
    <cellStyle name="RangeBelow 5 2 4" xfId="26553"/>
    <cellStyle name="RangeBelow 5 3" xfId="26554"/>
    <cellStyle name="RangeBelow 5 3 2" xfId="26555"/>
    <cellStyle name="RangeBelow 5 3 2 2" xfId="26556"/>
    <cellStyle name="RangeBelow 5 3 3" xfId="26557"/>
    <cellStyle name="RangeBelow 5 3 4" xfId="26558"/>
    <cellStyle name="RangeBelow 5 4" xfId="26559"/>
    <cellStyle name="RangeBelow 5 4 2" xfId="26560"/>
    <cellStyle name="RangeBelow 5 4 2 2" xfId="26561"/>
    <cellStyle name="RangeBelow 5 4 3" xfId="26562"/>
    <cellStyle name="RangeBelow 5 4 4" xfId="26563"/>
    <cellStyle name="RangeBelow 5 5" xfId="26564"/>
    <cellStyle name="RangeBelow 5 5 2" xfId="26565"/>
    <cellStyle name="RangeBelow 5 5 2 2" xfId="26566"/>
    <cellStyle name="RangeBelow 5 5 3" xfId="26567"/>
    <cellStyle name="RangeBelow 5 6" xfId="26568"/>
    <cellStyle name="RangeBelow 5 6 2" xfId="26569"/>
    <cellStyle name="RangeBelow 5 6 2 2" xfId="26570"/>
    <cellStyle name="RangeBelow 5 6 3" xfId="26571"/>
    <cellStyle name="RangeBelow 5 7" xfId="26572"/>
    <cellStyle name="RangeBelow 5 7 2" xfId="26573"/>
    <cellStyle name="RangeBelow 5 7 2 2" xfId="26574"/>
    <cellStyle name="RangeBelow 5 7 3" xfId="26575"/>
    <cellStyle name="RangeBelow 5 8" xfId="26576"/>
    <cellStyle name="RangeBelow 5 8 2" xfId="26577"/>
    <cellStyle name="RangeBelow 5 8 2 2" xfId="26578"/>
    <cellStyle name="RangeBelow 5 8 3" xfId="26579"/>
    <cellStyle name="RangeBelow 5 9" xfId="26580"/>
    <cellStyle name="RangeBelow 5 9 2" xfId="26581"/>
    <cellStyle name="RangeBelow 5 9 2 2" xfId="26582"/>
    <cellStyle name="RangeBelow 5 9 3" xfId="26583"/>
    <cellStyle name="RangeBelow 6" xfId="26584"/>
    <cellStyle name="RangeBelow 6 10" xfId="26585"/>
    <cellStyle name="RangeBelow 6 10 2" xfId="26586"/>
    <cellStyle name="RangeBelow 6 11" xfId="26587"/>
    <cellStyle name="RangeBelow 6 2" xfId="26588"/>
    <cellStyle name="RangeBelow 6 2 2" xfId="26589"/>
    <cellStyle name="RangeBelow 6 2 2 2" xfId="26590"/>
    <cellStyle name="RangeBelow 6 2 3" xfId="26591"/>
    <cellStyle name="RangeBelow 6 3" xfId="26592"/>
    <cellStyle name="RangeBelow 6 3 2" xfId="26593"/>
    <cellStyle name="RangeBelow 6 3 2 2" xfId="26594"/>
    <cellStyle name="RangeBelow 6 3 3" xfId="26595"/>
    <cellStyle name="RangeBelow 6 4" xfId="26596"/>
    <cellStyle name="RangeBelow 6 4 2" xfId="26597"/>
    <cellStyle name="RangeBelow 6 4 2 2" xfId="26598"/>
    <cellStyle name="RangeBelow 6 4 3" xfId="26599"/>
    <cellStyle name="RangeBelow 6 5" xfId="26600"/>
    <cellStyle name="RangeBelow 6 5 2" xfId="26601"/>
    <cellStyle name="RangeBelow 6 5 2 2" xfId="26602"/>
    <cellStyle name="RangeBelow 6 5 3" xfId="26603"/>
    <cellStyle name="RangeBelow 6 6" xfId="26604"/>
    <cellStyle name="RangeBelow 6 6 2" xfId="26605"/>
    <cellStyle name="RangeBelow 6 6 2 2" xfId="26606"/>
    <cellStyle name="RangeBelow 6 6 3" xfId="26607"/>
    <cellStyle name="RangeBelow 6 7" xfId="26608"/>
    <cellStyle name="RangeBelow 6 7 2" xfId="26609"/>
    <cellStyle name="RangeBelow 6 7 2 2" xfId="26610"/>
    <cellStyle name="RangeBelow 6 7 3" xfId="26611"/>
    <cellStyle name="RangeBelow 6 8" xfId="26612"/>
    <cellStyle name="RangeBelow 6 8 2" xfId="26613"/>
    <cellStyle name="RangeBelow 6 8 2 2" xfId="26614"/>
    <cellStyle name="RangeBelow 6 8 3" xfId="26615"/>
    <cellStyle name="RangeBelow 6 9" xfId="26616"/>
    <cellStyle name="RangeBelow 6 9 2" xfId="26617"/>
    <cellStyle name="RangeBelow 6 9 2 2" xfId="26618"/>
    <cellStyle name="RangeBelow 6 9 3" xfId="26619"/>
    <cellStyle name="RangeBelow 7" xfId="26620"/>
    <cellStyle name="RangeBelow 7 2" xfId="26621"/>
    <cellStyle name="RangeBelow 7 2 2" xfId="26622"/>
    <cellStyle name="RangeBelow 7 2 2 2" xfId="26623"/>
    <cellStyle name="RangeBelow 7 2 3" xfId="26624"/>
    <cellStyle name="RangeBelow 7 3" xfId="26625"/>
    <cellStyle name="RangeBelow 7 3 2" xfId="26626"/>
    <cellStyle name="RangeBelow 7 3 2 2" xfId="26627"/>
    <cellStyle name="RangeBelow 7 3 3" xfId="26628"/>
    <cellStyle name="RangeBelow 7 4" xfId="26629"/>
    <cellStyle name="RangeBelow 7 4 2" xfId="26630"/>
    <cellStyle name="RangeBelow 7 4 2 2" xfId="26631"/>
    <cellStyle name="RangeBelow 7 4 3" xfId="26632"/>
    <cellStyle name="RangeBelow 7 5" xfId="26633"/>
    <cellStyle name="RangeBelow 7 5 2" xfId="26634"/>
    <cellStyle name="RangeBelow 7 5 2 2" xfId="26635"/>
    <cellStyle name="RangeBelow 7 5 3" xfId="26636"/>
    <cellStyle name="RangeBelow 7 6" xfId="26637"/>
    <cellStyle name="RangeBelow 7 6 2" xfId="26638"/>
    <cellStyle name="RangeBelow 7 7" xfId="26639"/>
    <cellStyle name="RangeBelow 8" xfId="26640"/>
    <cellStyle name="RangeBelow 8 2" xfId="26641"/>
    <cellStyle name="RangeBelow 8 2 2" xfId="26642"/>
    <cellStyle name="RangeBelow 8 2 2 2" xfId="26643"/>
    <cellStyle name="RangeBelow 8 2 3" xfId="26644"/>
    <cellStyle name="RangeBelow 8 3" xfId="26645"/>
    <cellStyle name="RangeBelow 8 3 2" xfId="26646"/>
    <cellStyle name="RangeBelow 8 3 2 2" xfId="26647"/>
    <cellStyle name="RangeBelow 8 3 3" xfId="26648"/>
    <cellStyle name="RangeBelow 8 4" xfId="26649"/>
    <cellStyle name="RangeBelow 8 4 2" xfId="26650"/>
    <cellStyle name="RangeBelow 8 4 2 2" xfId="26651"/>
    <cellStyle name="RangeBelow 8 4 3" xfId="26652"/>
    <cellStyle name="RangeBelow 8 5" xfId="26653"/>
    <cellStyle name="RangeBelow 8 5 2" xfId="26654"/>
    <cellStyle name="RangeBelow 8 5 2 2" xfId="26655"/>
    <cellStyle name="RangeBelow 8 5 3" xfId="26656"/>
    <cellStyle name="RangeBelow 8 6" xfId="26657"/>
    <cellStyle name="RangeBelow 8 6 2" xfId="26658"/>
    <cellStyle name="RangeBelow 8 7" xfId="26659"/>
    <cellStyle name="RangeBelow 9" xfId="26660"/>
    <cellStyle name="RangeBelow 9 2" xfId="26661"/>
    <cellStyle name="RangeBelow 9 2 2" xfId="26662"/>
    <cellStyle name="RangeBelow 9 2 2 2" xfId="26663"/>
    <cellStyle name="RangeBelow 9 2 3" xfId="26664"/>
    <cellStyle name="RangeBelow 9 3" xfId="26665"/>
    <cellStyle name="RangeBelow 9 3 2" xfId="26666"/>
    <cellStyle name="RangeBelow 9 3 2 2" xfId="26667"/>
    <cellStyle name="RangeBelow 9 3 3" xfId="26668"/>
    <cellStyle name="RangeBelow 9 4" xfId="26669"/>
    <cellStyle name="RangeBelow 9 4 2" xfId="26670"/>
    <cellStyle name="RangeBelow 9 4 2 2" xfId="26671"/>
    <cellStyle name="RangeBelow 9 4 3" xfId="26672"/>
    <cellStyle name="RangeBelow 9 5" xfId="26673"/>
    <cellStyle name="RangeBelow 9 5 2" xfId="26674"/>
    <cellStyle name="RangeBelow 9 5 2 2" xfId="26675"/>
    <cellStyle name="RangeBelow 9 5 3" xfId="26676"/>
    <cellStyle name="RangeBelow 9 6" xfId="26677"/>
    <cellStyle name="RangeBelow 9 6 2" xfId="26678"/>
    <cellStyle name="RangeBelow 9 7" xfId="26679"/>
    <cellStyle name="RangeBelow_11-03.1 Pepco" xfId="26680"/>
    <cellStyle name="ROW #'S" xfId="125"/>
    <cellStyle name="RowLevel_1 2" xfId="26681"/>
    <cellStyle name="SAPBEXaggData" xfId="126"/>
    <cellStyle name="SAPBEXaggData 10" xfId="26682"/>
    <cellStyle name="SAPBEXaggData 11" xfId="26683"/>
    <cellStyle name="SAPBEXaggData 12" xfId="26684"/>
    <cellStyle name="SAPBEXaggData 13" xfId="26685"/>
    <cellStyle name="SAPBEXaggData 2" xfId="26686"/>
    <cellStyle name="SAPBEXaggData 2 2" xfId="26687"/>
    <cellStyle name="SAPBEXaggData 2 2 2" xfId="26688"/>
    <cellStyle name="SAPBEXaggData 2 2 3" xfId="26689"/>
    <cellStyle name="SAPBEXaggData 2 3" xfId="26690"/>
    <cellStyle name="SAPBEXaggData 2 3 2" xfId="26691"/>
    <cellStyle name="SAPBEXaggData 2 3 3" xfId="26692"/>
    <cellStyle name="SAPBEXaggData 2 4" xfId="26693"/>
    <cellStyle name="SAPBEXaggData 2 5" xfId="26694"/>
    <cellStyle name="SAPBEXaggData 2 6" xfId="26695"/>
    <cellStyle name="SAPBEXaggData 3" xfId="26696"/>
    <cellStyle name="SAPBEXaggData 3 2" xfId="26697"/>
    <cellStyle name="SAPBEXaggData 3 3" xfId="26698"/>
    <cellStyle name="SAPBEXaggData 3 4" xfId="26699"/>
    <cellStyle name="SAPBEXaggData 4" xfId="26700"/>
    <cellStyle name="SAPBEXaggData 5" xfId="26701"/>
    <cellStyle name="SAPBEXaggData 6" xfId="26702"/>
    <cellStyle name="SAPBEXaggData 7" xfId="26703"/>
    <cellStyle name="SAPBEXaggData 8" xfId="26704"/>
    <cellStyle name="SAPBEXaggData 9" xfId="26705"/>
    <cellStyle name="SAPBEXaggDataEmph" xfId="127"/>
    <cellStyle name="SAPBEXaggDataEmph 10" xfId="26706"/>
    <cellStyle name="SAPBEXaggDataEmph 11" xfId="26707"/>
    <cellStyle name="SAPBEXaggDataEmph 12" xfId="26708"/>
    <cellStyle name="SAPBEXaggDataEmph 13" xfId="26709"/>
    <cellStyle name="SAPBEXaggDataEmph 2" xfId="26710"/>
    <cellStyle name="SAPBEXaggDataEmph 2 2" xfId="26711"/>
    <cellStyle name="SAPBEXaggDataEmph 2 2 2" xfId="26712"/>
    <cellStyle name="SAPBEXaggDataEmph 2 2 3" xfId="26713"/>
    <cellStyle name="SAPBEXaggDataEmph 2 3" xfId="26714"/>
    <cellStyle name="SAPBEXaggDataEmph 2 3 2" xfId="26715"/>
    <cellStyle name="SAPBEXaggDataEmph 2 3 3" xfId="26716"/>
    <cellStyle name="SAPBEXaggDataEmph 2 4" xfId="26717"/>
    <cellStyle name="SAPBEXaggDataEmph 2 5" xfId="26718"/>
    <cellStyle name="SAPBEXaggDataEmph 2 6" xfId="26719"/>
    <cellStyle name="SAPBEXaggDataEmph 3" xfId="26720"/>
    <cellStyle name="SAPBEXaggDataEmph 3 2" xfId="26721"/>
    <cellStyle name="SAPBEXaggDataEmph 3 3" xfId="26722"/>
    <cellStyle name="SAPBEXaggDataEmph 3 4" xfId="26723"/>
    <cellStyle name="SAPBEXaggDataEmph 4" xfId="26724"/>
    <cellStyle name="SAPBEXaggDataEmph 5" xfId="26725"/>
    <cellStyle name="SAPBEXaggDataEmph 6" xfId="26726"/>
    <cellStyle name="SAPBEXaggDataEmph 7" xfId="26727"/>
    <cellStyle name="SAPBEXaggDataEmph 8" xfId="26728"/>
    <cellStyle name="SAPBEXaggDataEmph 9" xfId="26729"/>
    <cellStyle name="SAPBEXaggItem" xfId="128"/>
    <cellStyle name="SAPBEXaggItem 10" xfId="26730"/>
    <cellStyle name="SAPBEXaggItem 11" xfId="26731"/>
    <cellStyle name="SAPBEXaggItem 12" xfId="26732"/>
    <cellStyle name="SAPBEXaggItem 13" xfId="26733"/>
    <cellStyle name="SAPBEXaggItem 2" xfId="26734"/>
    <cellStyle name="SAPBEXaggItem 2 2" xfId="26735"/>
    <cellStyle name="SAPBEXaggItem 2 2 2" xfId="26736"/>
    <cellStyle name="SAPBEXaggItem 2 2 3" xfId="26737"/>
    <cellStyle name="SAPBEXaggItem 2 3" xfId="26738"/>
    <cellStyle name="SAPBEXaggItem 2 3 2" xfId="26739"/>
    <cellStyle name="SAPBEXaggItem 2 3 3" xfId="26740"/>
    <cellStyle name="SAPBEXaggItem 2 4" xfId="26741"/>
    <cellStyle name="SAPBEXaggItem 2 5" xfId="26742"/>
    <cellStyle name="SAPBEXaggItem 2 6" xfId="26743"/>
    <cellStyle name="SAPBEXaggItem 3" xfId="26744"/>
    <cellStyle name="SAPBEXaggItem 3 2" xfId="26745"/>
    <cellStyle name="SAPBEXaggItem 3 3" xfId="26746"/>
    <cellStyle name="SAPBEXaggItem 3 4" xfId="26747"/>
    <cellStyle name="SAPBEXaggItem 4" xfId="26748"/>
    <cellStyle name="SAPBEXaggItem 5" xfId="26749"/>
    <cellStyle name="SAPBEXaggItem 6" xfId="26750"/>
    <cellStyle name="SAPBEXaggItem 7" xfId="26751"/>
    <cellStyle name="SAPBEXaggItem 8" xfId="26752"/>
    <cellStyle name="SAPBEXaggItem 9" xfId="26753"/>
    <cellStyle name="SAPBEXaggItemX" xfId="129"/>
    <cellStyle name="SAPBEXaggItemX 10" xfId="26754"/>
    <cellStyle name="SAPBEXaggItemX 11" xfId="26755"/>
    <cellStyle name="SAPBEXaggItemX 12" xfId="26756"/>
    <cellStyle name="SAPBEXaggItemX 13" xfId="26757"/>
    <cellStyle name="SAPBEXaggItemX 2" xfId="26758"/>
    <cellStyle name="SAPBEXaggItemX 2 2" xfId="26759"/>
    <cellStyle name="SAPBEXaggItemX 2 2 2" xfId="26760"/>
    <cellStyle name="SAPBEXaggItemX 2 2 3" xfId="26761"/>
    <cellStyle name="SAPBEXaggItemX 2 3" xfId="26762"/>
    <cellStyle name="SAPBEXaggItemX 2 3 2" xfId="26763"/>
    <cellStyle name="SAPBEXaggItemX 2 3 3" xfId="26764"/>
    <cellStyle name="SAPBEXaggItemX 2 4" xfId="26765"/>
    <cellStyle name="SAPBEXaggItemX 2 5" xfId="26766"/>
    <cellStyle name="SAPBEXaggItemX 2 6" xfId="26767"/>
    <cellStyle name="SAPBEXaggItemX 3" xfId="26768"/>
    <cellStyle name="SAPBEXaggItemX 3 2" xfId="26769"/>
    <cellStyle name="SAPBEXaggItemX 3 3" xfId="26770"/>
    <cellStyle name="SAPBEXaggItemX 3 4" xfId="26771"/>
    <cellStyle name="SAPBEXaggItemX 4" xfId="26772"/>
    <cellStyle name="SAPBEXaggItemX 5" xfId="26773"/>
    <cellStyle name="SAPBEXaggItemX 6" xfId="26774"/>
    <cellStyle name="SAPBEXaggItemX 7" xfId="26775"/>
    <cellStyle name="SAPBEXaggItemX 8" xfId="26776"/>
    <cellStyle name="SAPBEXaggItemX 9" xfId="26777"/>
    <cellStyle name="SAPBEXchaText" xfId="130"/>
    <cellStyle name="SAPBEXchaText 10" xfId="26778"/>
    <cellStyle name="SAPBEXchaText 11" xfId="26779"/>
    <cellStyle name="SAPBEXchaText 12" xfId="26780"/>
    <cellStyle name="SAPBEXchaText 13" xfId="26781"/>
    <cellStyle name="SAPBEXchaText 14" xfId="26782"/>
    <cellStyle name="SAPBEXchaText 15" xfId="26783"/>
    <cellStyle name="SAPBEXchaText 2" xfId="26784"/>
    <cellStyle name="SAPBEXchaText 2 2" xfId="26785"/>
    <cellStyle name="SAPBEXchaText 2 2 2" xfId="26786"/>
    <cellStyle name="SAPBEXchaText 2 2 2 2" xfId="26787"/>
    <cellStyle name="SAPBEXchaText 2 2 3" xfId="26788"/>
    <cellStyle name="SAPBEXchaText 2 2 4" xfId="26789"/>
    <cellStyle name="SAPBEXchaText 2 2 5" xfId="26790"/>
    <cellStyle name="SAPBEXchaText 2 3" xfId="26791"/>
    <cellStyle name="SAPBEXchaText 2 3 2" xfId="26792"/>
    <cellStyle name="SAPBEXchaText 2 3 3" xfId="26793"/>
    <cellStyle name="SAPBEXchaText 2 3 4" xfId="26794"/>
    <cellStyle name="SAPBEXchaText 2 4" xfId="26795"/>
    <cellStyle name="SAPBEXchaText 2 5" xfId="26796"/>
    <cellStyle name="SAPBEXchaText 2 6" xfId="26797"/>
    <cellStyle name="SAPBEXchaText 2 7" xfId="26798"/>
    <cellStyle name="SAPBEXchaText 2 8" xfId="26799"/>
    <cellStyle name="SAPBEXchaText 3" xfId="26800"/>
    <cellStyle name="SAPBEXchaText 3 2" xfId="26801"/>
    <cellStyle name="SAPBEXchaText 3 2 2" xfId="26802"/>
    <cellStyle name="SAPBEXchaText 3 2 3" xfId="26803"/>
    <cellStyle name="SAPBEXchaText 3 3" xfId="26804"/>
    <cellStyle name="SAPBEXchaText 3 4" xfId="26805"/>
    <cellStyle name="SAPBEXchaText 3 5" xfId="26806"/>
    <cellStyle name="SAPBEXchaText 3 6" xfId="26807"/>
    <cellStyle name="SAPBEXchaText 3 7" xfId="26808"/>
    <cellStyle name="SAPBEXchaText 3 8" xfId="26809"/>
    <cellStyle name="SAPBEXchaText 4" xfId="26810"/>
    <cellStyle name="SAPBEXchaText 4 2" xfId="26811"/>
    <cellStyle name="SAPBEXchaText 4 2 2" xfId="26812"/>
    <cellStyle name="SAPBEXchaText 4 2 3" xfId="26813"/>
    <cellStyle name="SAPBEXchaText 4 3" xfId="26814"/>
    <cellStyle name="SAPBEXchaText 4 4" xfId="26815"/>
    <cellStyle name="SAPBEXchaText 4 5" xfId="26816"/>
    <cellStyle name="SAPBEXchaText 5" xfId="26817"/>
    <cellStyle name="SAPBEXchaText 5 2" xfId="26818"/>
    <cellStyle name="SAPBEXchaText 5 2 2" xfId="26819"/>
    <cellStyle name="SAPBEXchaText 5 2 3" xfId="26820"/>
    <cellStyle name="SAPBEXchaText 5 3" xfId="26821"/>
    <cellStyle name="SAPBEXchaText 5 4" xfId="26822"/>
    <cellStyle name="SAPBEXchaText 5 5" xfId="26823"/>
    <cellStyle name="SAPBEXchaText 6" xfId="26824"/>
    <cellStyle name="SAPBEXchaText 6 2" xfId="26825"/>
    <cellStyle name="SAPBEXchaText 6 2 2" xfId="26826"/>
    <cellStyle name="SAPBEXchaText 6 2 3" xfId="26827"/>
    <cellStyle name="SAPBEXchaText 6 3" xfId="26828"/>
    <cellStyle name="SAPBEXchaText 6 4" xfId="26829"/>
    <cellStyle name="SAPBEXchaText 6 5" xfId="26830"/>
    <cellStyle name="SAPBEXchaText 7" xfId="26831"/>
    <cellStyle name="SAPBEXchaText 7 2" xfId="26832"/>
    <cellStyle name="SAPBEXchaText 7 3" xfId="26833"/>
    <cellStyle name="SAPBEXchaText 7 4" xfId="26834"/>
    <cellStyle name="SAPBEXchaText 8" xfId="26835"/>
    <cellStyle name="SAPBEXchaText 8 2" xfId="26836"/>
    <cellStyle name="SAPBEXchaText 8 3" xfId="26837"/>
    <cellStyle name="SAPBEXchaText 8 4" xfId="26838"/>
    <cellStyle name="SAPBEXchaText 9" xfId="26839"/>
    <cellStyle name="SAPBEXchaText 9 2" xfId="26840"/>
    <cellStyle name="SAPBEXchaText 9 3" xfId="26841"/>
    <cellStyle name="SAPBEXexcBad7" xfId="131"/>
    <cellStyle name="SAPBEXexcBad7 10" xfId="26842"/>
    <cellStyle name="SAPBEXexcBad7 11" xfId="26843"/>
    <cellStyle name="SAPBEXexcBad7 12" xfId="26844"/>
    <cellStyle name="SAPBEXexcBad7 13" xfId="26845"/>
    <cellStyle name="SAPBEXexcBad7 2" xfId="26846"/>
    <cellStyle name="SAPBEXexcBad7 2 2" xfId="26847"/>
    <cellStyle name="SAPBEXexcBad7 2 2 2" xfId="26848"/>
    <cellStyle name="SAPBEXexcBad7 2 2 3" xfId="26849"/>
    <cellStyle name="SAPBEXexcBad7 2 3" xfId="26850"/>
    <cellStyle name="SAPBEXexcBad7 2 3 2" xfId="26851"/>
    <cellStyle name="SAPBEXexcBad7 2 3 3" xfId="26852"/>
    <cellStyle name="SAPBEXexcBad7 2 4" xfId="26853"/>
    <cellStyle name="SAPBEXexcBad7 2 5" xfId="26854"/>
    <cellStyle name="SAPBEXexcBad7 2 6" xfId="26855"/>
    <cellStyle name="SAPBEXexcBad7 3" xfId="26856"/>
    <cellStyle name="SAPBEXexcBad7 3 2" xfId="26857"/>
    <cellStyle name="SAPBEXexcBad7 3 3" xfId="26858"/>
    <cellStyle name="SAPBEXexcBad7 3 4" xfId="26859"/>
    <cellStyle name="SAPBEXexcBad7 4" xfId="26860"/>
    <cellStyle name="SAPBEXexcBad7 5" xfId="26861"/>
    <cellStyle name="SAPBEXexcBad7 6" xfId="26862"/>
    <cellStyle name="SAPBEXexcBad7 7" xfId="26863"/>
    <cellStyle name="SAPBEXexcBad7 8" xfId="26864"/>
    <cellStyle name="SAPBEXexcBad7 9" xfId="26865"/>
    <cellStyle name="SAPBEXexcBad8" xfId="132"/>
    <cellStyle name="SAPBEXexcBad8 10" xfId="26866"/>
    <cellStyle name="SAPBEXexcBad8 11" xfId="26867"/>
    <cellStyle name="SAPBEXexcBad8 12" xfId="26868"/>
    <cellStyle name="SAPBEXexcBad8 13" xfId="26869"/>
    <cellStyle name="SAPBEXexcBad8 2" xfId="26870"/>
    <cellStyle name="SAPBEXexcBad8 2 2" xfId="26871"/>
    <cellStyle name="SAPBEXexcBad8 2 2 2" xfId="26872"/>
    <cellStyle name="SAPBEXexcBad8 2 2 3" xfId="26873"/>
    <cellStyle name="SAPBEXexcBad8 2 3" xfId="26874"/>
    <cellStyle name="SAPBEXexcBad8 2 3 2" xfId="26875"/>
    <cellStyle name="SAPBEXexcBad8 2 3 3" xfId="26876"/>
    <cellStyle name="SAPBEXexcBad8 2 4" xfId="26877"/>
    <cellStyle name="SAPBEXexcBad8 2 5" xfId="26878"/>
    <cellStyle name="SAPBEXexcBad8 2 6" xfId="26879"/>
    <cellStyle name="SAPBEXexcBad8 3" xfId="26880"/>
    <cellStyle name="SAPBEXexcBad8 3 2" xfId="26881"/>
    <cellStyle name="SAPBEXexcBad8 3 3" xfId="26882"/>
    <cellStyle name="SAPBEXexcBad8 3 4" xfId="26883"/>
    <cellStyle name="SAPBEXexcBad8 4" xfId="26884"/>
    <cellStyle name="SAPBEXexcBad8 5" xfId="26885"/>
    <cellStyle name="SAPBEXexcBad8 6" xfId="26886"/>
    <cellStyle name="SAPBEXexcBad8 7" xfId="26887"/>
    <cellStyle name="SAPBEXexcBad8 8" xfId="26888"/>
    <cellStyle name="SAPBEXexcBad8 9" xfId="26889"/>
    <cellStyle name="SAPBEXexcBad9" xfId="133"/>
    <cellStyle name="SAPBEXexcBad9 10" xfId="26890"/>
    <cellStyle name="SAPBEXexcBad9 11" xfId="26891"/>
    <cellStyle name="SAPBEXexcBad9 12" xfId="26892"/>
    <cellStyle name="SAPBEXexcBad9 13" xfId="26893"/>
    <cellStyle name="SAPBEXexcBad9 2" xfId="26894"/>
    <cellStyle name="SAPBEXexcBad9 2 2" xfId="26895"/>
    <cellStyle name="SAPBEXexcBad9 2 2 2" xfId="26896"/>
    <cellStyle name="SAPBEXexcBad9 2 2 3" xfId="26897"/>
    <cellStyle name="SAPBEXexcBad9 2 3" xfId="26898"/>
    <cellStyle name="SAPBEXexcBad9 2 3 2" xfId="26899"/>
    <cellStyle name="SAPBEXexcBad9 2 3 3" xfId="26900"/>
    <cellStyle name="SAPBEXexcBad9 2 4" xfId="26901"/>
    <cellStyle name="SAPBEXexcBad9 2 5" xfId="26902"/>
    <cellStyle name="SAPBEXexcBad9 2 6" xfId="26903"/>
    <cellStyle name="SAPBEXexcBad9 3" xfId="26904"/>
    <cellStyle name="SAPBEXexcBad9 3 2" xfId="26905"/>
    <cellStyle name="SAPBEXexcBad9 3 3" xfId="26906"/>
    <cellStyle name="SAPBEXexcBad9 3 4" xfId="26907"/>
    <cellStyle name="SAPBEXexcBad9 4" xfId="26908"/>
    <cellStyle name="SAPBEXexcBad9 5" xfId="26909"/>
    <cellStyle name="SAPBEXexcBad9 6" xfId="26910"/>
    <cellStyle name="SAPBEXexcBad9 7" xfId="26911"/>
    <cellStyle name="SAPBEXexcBad9 8" xfId="26912"/>
    <cellStyle name="SAPBEXexcBad9 9" xfId="26913"/>
    <cellStyle name="SAPBEXexcCritical4" xfId="134"/>
    <cellStyle name="SAPBEXexcCritical4 10" xfId="26914"/>
    <cellStyle name="SAPBEXexcCritical4 11" xfId="26915"/>
    <cellStyle name="SAPBEXexcCritical4 12" xfId="26916"/>
    <cellStyle name="SAPBEXexcCritical4 13" xfId="26917"/>
    <cellStyle name="SAPBEXexcCritical4 2" xfId="26918"/>
    <cellStyle name="SAPBEXexcCritical4 2 2" xfId="26919"/>
    <cellStyle name="SAPBEXexcCritical4 2 2 2" xfId="26920"/>
    <cellStyle name="SAPBEXexcCritical4 2 2 3" xfId="26921"/>
    <cellStyle name="SAPBEXexcCritical4 2 3" xfId="26922"/>
    <cellStyle name="SAPBEXexcCritical4 2 3 2" xfId="26923"/>
    <cellStyle name="SAPBEXexcCritical4 2 3 3" xfId="26924"/>
    <cellStyle name="SAPBEXexcCritical4 2 4" xfId="26925"/>
    <cellStyle name="SAPBEXexcCritical4 2 5" xfId="26926"/>
    <cellStyle name="SAPBEXexcCritical4 2 6" xfId="26927"/>
    <cellStyle name="SAPBEXexcCritical4 3" xfId="26928"/>
    <cellStyle name="SAPBEXexcCritical4 3 2" xfId="26929"/>
    <cellStyle name="SAPBEXexcCritical4 3 3" xfId="26930"/>
    <cellStyle name="SAPBEXexcCritical4 3 4" xfId="26931"/>
    <cellStyle name="SAPBEXexcCritical4 4" xfId="26932"/>
    <cellStyle name="SAPBEXexcCritical4 5" xfId="26933"/>
    <cellStyle name="SAPBEXexcCritical4 6" xfId="26934"/>
    <cellStyle name="SAPBEXexcCritical4 7" xfId="26935"/>
    <cellStyle name="SAPBEXexcCritical4 8" xfId="26936"/>
    <cellStyle name="SAPBEXexcCritical4 9" xfId="26937"/>
    <cellStyle name="SAPBEXexcCritical5" xfId="135"/>
    <cellStyle name="SAPBEXexcCritical5 10" xfId="26938"/>
    <cellStyle name="SAPBEXexcCritical5 11" xfId="26939"/>
    <cellStyle name="SAPBEXexcCritical5 12" xfId="26940"/>
    <cellStyle name="SAPBEXexcCritical5 13" xfId="26941"/>
    <cellStyle name="SAPBEXexcCritical5 2" xfId="26942"/>
    <cellStyle name="SAPBEXexcCritical5 2 2" xfId="26943"/>
    <cellStyle name="SAPBEXexcCritical5 2 2 2" xfId="26944"/>
    <cellStyle name="SAPBEXexcCritical5 2 2 3" xfId="26945"/>
    <cellStyle name="SAPBEXexcCritical5 2 3" xfId="26946"/>
    <cellStyle name="SAPBEXexcCritical5 2 3 2" xfId="26947"/>
    <cellStyle name="SAPBEXexcCritical5 2 3 3" xfId="26948"/>
    <cellStyle name="SAPBEXexcCritical5 2 4" xfId="26949"/>
    <cellStyle name="SAPBEXexcCritical5 2 5" xfId="26950"/>
    <cellStyle name="SAPBEXexcCritical5 2 6" xfId="26951"/>
    <cellStyle name="SAPBEXexcCritical5 3" xfId="26952"/>
    <cellStyle name="SAPBEXexcCritical5 3 2" xfId="26953"/>
    <cellStyle name="SAPBEXexcCritical5 3 3" xfId="26954"/>
    <cellStyle name="SAPBEXexcCritical5 3 4" xfId="26955"/>
    <cellStyle name="SAPBEXexcCritical5 4" xfId="26956"/>
    <cellStyle name="SAPBEXexcCritical5 5" xfId="26957"/>
    <cellStyle name="SAPBEXexcCritical5 6" xfId="26958"/>
    <cellStyle name="SAPBEXexcCritical5 7" xfId="26959"/>
    <cellStyle name="SAPBEXexcCritical5 8" xfId="26960"/>
    <cellStyle name="SAPBEXexcCritical5 9" xfId="26961"/>
    <cellStyle name="SAPBEXexcCritical6" xfId="136"/>
    <cellStyle name="SAPBEXexcCritical6 10" xfId="26962"/>
    <cellStyle name="SAPBEXexcCritical6 11" xfId="26963"/>
    <cellStyle name="SAPBEXexcCritical6 12" xfId="26964"/>
    <cellStyle name="SAPBEXexcCritical6 13" xfId="26965"/>
    <cellStyle name="SAPBEXexcCritical6 2" xfId="26966"/>
    <cellStyle name="SAPBEXexcCritical6 2 2" xfId="26967"/>
    <cellStyle name="SAPBEXexcCritical6 2 2 2" xfId="26968"/>
    <cellStyle name="SAPBEXexcCritical6 2 2 3" xfId="26969"/>
    <cellStyle name="SAPBEXexcCritical6 2 3" xfId="26970"/>
    <cellStyle name="SAPBEXexcCritical6 2 3 2" xfId="26971"/>
    <cellStyle name="SAPBEXexcCritical6 2 3 3" xfId="26972"/>
    <cellStyle name="SAPBEXexcCritical6 2 4" xfId="26973"/>
    <cellStyle name="SAPBEXexcCritical6 2 5" xfId="26974"/>
    <cellStyle name="SAPBEXexcCritical6 2 6" xfId="26975"/>
    <cellStyle name="SAPBEXexcCritical6 3" xfId="26976"/>
    <cellStyle name="SAPBEXexcCritical6 3 2" xfId="26977"/>
    <cellStyle name="SAPBEXexcCritical6 3 3" xfId="26978"/>
    <cellStyle name="SAPBEXexcCritical6 3 4" xfId="26979"/>
    <cellStyle name="SAPBEXexcCritical6 4" xfId="26980"/>
    <cellStyle name="SAPBEXexcCritical6 5" xfId="26981"/>
    <cellStyle name="SAPBEXexcCritical6 6" xfId="26982"/>
    <cellStyle name="SAPBEXexcCritical6 7" xfId="26983"/>
    <cellStyle name="SAPBEXexcCritical6 8" xfId="26984"/>
    <cellStyle name="SAPBEXexcCritical6 9" xfId="26985"/>
    <cellStyle name="SAPBEXexcGood1" xfId="137"/>
    <cellStyle name="SAPBEXexcGood1 10" xfId="26986"/>
    <cellStyle name="SAPBEXexcGood1 11" xfId="26987"/>
    <cellStyle name="SAPBEXexcGood1 12" xfId="26988"/>
    <cellStyle name="SAPBEXexcGood1 13" xfId="26989"/>
    <cellStyle name="SAPBEXexcGood1 2" xfId="26990"/>
    <cellStyle name="SAPBEXexcGood1 2 2" xfId="26991"/>
    <cellStyle name="SAPBEXexcGood1 2 2 2" xfId="26992"/>
    <cellStyle name="SAPBEXexcGood1 2 2 3" xfId="26993"/>
    <cellStyle name="SAPBEXexcGood1 2 3" xfId="26994"/>
    <cellStyle name="SAPBEXexcGood1 2 3 2" xfId="26995"/>
    <cellStyle name="SAPBEXexcGood1 2 3 3" xfId="26996"/>
    <cellStyle name="SAPBEXexcGood1 2 4" xfId="26997"/>
    <cellStyle name="SAPBEXexcGood1 2 5" xfId="26998"/>
    <cellStyle name="SAPBEXexcGood1 2 6" xfId="26999"/>
    <cellStyle name="SAPBEXexcGood1 3" xfId="27000"/>
    <cellStyle name="SAPBEXexcGood1 3 2" xfId="27001"/>
    <cellStyle name="SAPBEXexcGood1 3 3" xfId="27002"/>
    <cellStyle name="SAPBEXexcGood1 3 4" xfId="27003"/>
    <cellStyle name="SAPBEXexcGood1 4" xfId="27004"/>
    <cellStyle name="SAPBEXexcGood1 5" xfId="27005"/>
    <cellStyle name="SAPBEXexcGood1 6" xfId="27006"/>
    <cellStyle name="SAPBEXexcGood1 7" xfId="27007"/>
    <cellStyle name="SAPBEXexcGood1 8" xfId="27008"/>
    <cellStyle name="SAPBEXexcGood1 9" xfId="27009"/>
    <cellStyle name="SAPBEXexcGood2" xfId="138"/>
    <cellStyle name="SAPBEXexcGood2 10" xfId="27010"/>
    <cellStyle name="SAPBEXexcGood2 11" xfId="27011"/>
    <cellStyle name="SAPBEXexcGood2 12" xfId="27012"/>
    <cellStyle name="SAPBEXexcGood2 13" xfId="27013"/>
    <cellStyle name="SAPBEXexcGood2 2" xfId="27014"/>
    <cellStyle name="SAPBEXexcGood2 2 2" xfId="27015"/>
    <cellStyle name="SAPBEXexcGood2 2 2 2" xfId="27016"/>
    <cellStyle name="SAPBEXexcGood2 2 2 3" xfId="27017"/>
    <cellStyle name="SAPBEXexcGood2 2 3" xfId="27018"/>
    <cellStyle name="SAPBEXexcGood2 2 3 2" xfId="27019"/>
    <cellStyle name="SAPBEXexcGood2 2 3 3" xfId="27020"/>
    <cellStyle name="SAPBEXexcGood2 2 4" xfId="27021"/>
    <cellStyle name="SAPBEXexcGood2 2 5" xfId="27022"/>
    <cellStyle name="SAPBEXexcGood2 2 6" xfId="27023"/>
    <cellStyle name="SAPBEXexcGood2 3" xfId="27024"/>
    <cellStyle name="SAPBEXexcGood2 3 2" xfId="27025"/>
    <cellStyle name="SAPBEXexcGood2 3 3" xfId="27026"/>
    <cellStyle name="SAPBEXexcGood2 3 4" xfId="27027"/>
    <cellStyle name="SAPBEXexcGood2 4" xfId="27028"/>
    <cellStyle name="SAPBEXexcGood2 5" xfId="27029"/>
    <cellStyle name="SAPBEXexcGood2 6" xfId="27030"/>
    <cellStyle name="SAPBEXexcGood2 7" xfId="27031"/>
    <cellStyle name="SAPBEXexcGood2 8" xfId="27032"/>
    <cellStyle name="SAPBEXexcGood2 9" xfId="27033"/>
    <cellStyle name="SAPBEXexcGood3" xfId="139"/>
    <cellStyle name="SAPBEXexcGood3 10" xfId="27034"/>
    <cellStyle name="SAPBEXexcGood3 11" xfId="27035"/>
    <cellStyle name="SAPBEXexcGood3 12" xfId="27036"/>
    <cellStyle name="SAPBEXexcGood3 13" xfId="27037"/>
    <cellStyle name="SAPBEXexcGood3 2" xfId="27038"/>
    <cellStyle name="SAPBEXexcGood3 2 2" xfId="27039"/>
    <cellStyle name="SAPBEXexcGood3 2 2 2" xfId="27040"/>
    <cellStyle name="SAPBEXexcGood3 2 2 3" xfId="27041"/>
    <cellStyle name="SAPBEXexcGood3 2 3" xfId="27042"/>
    <cellStyle name="SAPBEXexcGood3 2 3 2" xfId="27043"/>
    <cellStyle name="SAPBEXexcGood3 2 3 3" xfId="27044"/>
    <cellStyle name="SAPBEXexcGood3 2 4" xfId="27045"/>
    <cellStyle name="SAPBEXexcGood3 2 5" xfId="27046"/>
    <cellStyle name="SAPBEXexcGood3 2 6" xfId="27047"/>
    <cellStyle name="SAPBEXexcGood3 3" xfId="27048"/>
    <cellStyle name="SAPBEXexcGood3 3 2" xfId="27049"/>
    <cellStyle name="SAPBEXexcGood3 3 3" xfId="27050"/>
    <cellStyle name="SAPBEXexcGood3 3 4" xfId="27051"/>
    <cellStyle name="SAPBEXexcGood3 4" xfId="27052"/>
    <cellStyle name="SAPBEXexcGood3 5" xfId="27053"/>
    <cellStyle name="SAPBEXexcGood3 6" xfId="27054"/>
    <cellStyle name="SAPBEXexcGood3 7" xfId="27055"/>
    <cellStyle name="SAPBEXexcGood3 8" xfId="27056"/>
    <cellStyle name="SAPBEXexcGood3 9" xfId="27057"/>
    <cellStyle name="SAPBEXfilterDrill" xfId="140"/>
    <cellStyle name="SAPBEXfilterDrill 10" xfId="27058"/>
    <cellStyle name="SAPBEXfilterDrill 11" xfId="27059"/>
    <cellStyle name="SAPBEXfilterDrill 12" xfId="27060"/>
    <cellStyle name="SAPBEXfilterDrill 13" xfId="27061"/>
    <cellStyle name="SAPBEXfilterDrill 2" xfId="27062"/>
    <cellStyle name="SAPBEXfilterDrill 2 2" xfId="27063"/>
    <cellStyle name="SAPBEXfilterDrill 2 2 2" xfId="27064"/>
    <cellStyle name="SAPBEXfilterDrill 2 2 3" xfId="27065"/>
    <cellStyle name="SAPBEXfilterDrill 2 3" xfId="27066"/>
    <cellStyle name="SAPBEXfilterDrill 2 4" xfId="27067"/>
    <cellStyle name="SAPBEXfilterDrill 2 5" xfId="27068"/>
    <cellStyle name="SAPBEXfilterDrill 2 6" xfId="27069"/>
    <cellStyle name="SAPBEXfilterDrill 3" xfId="27070"/>
    <cellStyle name="SAPBEXfilterDrill 3 2" xfId="27071"/>
    <cellStyle name="SAPBEXfilterDrill 4" xfId="27072"/>
    <cellStyle name="SAPBEXfilterDrill 5" xfId="27073"/>
    <cellStyle name="SAPBEXfilterDrill 6" xfId="27074"/>
    <cellStyle name="SAPBEXfilterDrill 7" xfId="27075"/>
    <cellStyle name="SAPBEXfilterDrill 8" xfId="27076"/>
    <cellStyle name="SAPBEXfilterDrill 9" xfId="27077"/>
    <cellStyle name="SAPBEXfilterItem" xfId="141"/>
    <cellStyle name="SAPBEXfilterItem 10" xfId="27078"/>
    <cellStyle name="SAPBEXfilterItem 11" xfId="27079"/>
    <cellStyle name="SAPBEXfilterItem 12" xfId="27080"/>
    <cellStyle name="SAPBEXfilterItem 2" xfId="27081"/>
    <cellStyle name="SAPBEXfilterItem 2 2" xfId="27082"/>
    <cellStyle name="SAPBEXfilterItem 2 2 2" xfId="27083"/>
    <cellStyle name="SAPBEXfilterItem 2 2 3" xfId="27084"/>
    <cellStyle name="SAPBEXfilterItem 2 3" xfId="27085"/>
    <cellStyle name="SAPBEXfilterItem 2 4" xfId="27086"/>
    <cellStyle name="SAPBEXfilterItem 2 5" xfId="27087"/>
    <cellStyle name="SAPBEXfilterItem 2 6" xfId="27088"/>
    <cellStyle name="SAPBEXfilterItem 3" xfId="27089"/>
    <cellStyle name="SAPBEXfilterItem 3 2" xfId="27090"/>
    <cellStyle name="SAPBEXfilterItem 4" xfId="27091"/>
    <cellStyle name="SAPBEXfilterItem 4 2" xfId="27092"/>
    <cellStyle name="SAPBEXfilterItem 4 3" xfId="27093"/>
    <cellStyle name="SAPBEXfilterItem 4 4" xfId="27094"/>
    <cellStyle name="SAPBEXfilterItem 5" xfId="27095"/>
    <cellStyle name="SAPBEXfilterItem 6" xfId="27096"/>
    <cellStyle name="SAPBEXfilterItem 7" xfId="27097"/>
    <cellStyle name="SAPBEXfilterItem 8" xfId="27098"/>
    <cellStyle name="SAPBEXfilterItem 9" xfId="27099"/>
    <cellStyle name="SAPBEXfilterText" xfId="142"/>
    <cellStyle name="SAPBEXfilterText 2" xfId="27100"/>
    <cellStyle name="SAPBEXfilterText 2 2" xfId="27101"/>
    <cellStyle name="SAPBEXfilterText 3" xfId="27102"/>
    <cellStyle name="SAPBEXfilterText 3 2" xfId="27103"/>
    <cellStyle name="SAPBEXformats" xfId="143"/>
    <cellStyle name="SAPBEXformats 10" xfId="27104"/>
    <cellStyle name="SAPBEXformats 10 2" xfId="27105"/>
    <cellStyle name="SAPBEXformats 10 3" xfId="27106"/>
    <cellStyle name="SAPBEXformats 11" xfId="27107"/>
    <cellStyle name="SAPBEXformats 12" xfId="27108"/>
    <cellStyle name="SAPBEXformats 13" xfId="27109"/>
    <cellStyle name="SAPBEXformats 14" xfId="27110"/>
    <cellStyle name="SAPBEXformats 15" xfId="27111"/>
    <cellStyle name="SAPBEXformats 2" xfId="27112"/>
    <cellStyle name="SAPBEXformats 2 2" xfId="27113"/>
    <cellStyle name="SAPBEXformats 2 2 2" xfId="27114"/>
    <cellStyle name="SAPBEXformats 2 2 2 2" xfId="27115"/>
    <cellStyle name="SAPBEXformats 2 2 3" xfId="27116"/>
    <cellStyle name="SAPBEXformats 2 2 4" xfId="27117"/>
    <cellStyle name="SAPBEXformats 2 2 5" xfId="27118"/>
    <cellStyle name="SAPBEXformats 2 3" xfId="27119"/>
    <cellStyle name="SAPBEXformats 2 3 2" xfId="27120"/>
    <cellStyle name="SAPBEXformats 2 3 3" xfId="27121"/>
    <cellStyle name="SAPBEXformats 2 3 4" xfId="27122"/>
    <cellStyle name="SAPBEXformats 2 4" xfId="27123"/>
    <cellStyle name="SAPBEXformats 2 5" xfId="27124"/>
    <cellStyle name="SAPBEXformats 2 6" xfId="27125"/>
    <cellStyle name="SAPBEXformats 2 7" xfId="27126"/>
    <cellStyle name="SAPBEXformats 2 8" xfId="27127"/>
    <cellStyle name="SAPBEXformats 3" xfId="27128"/>
    <cellStyle name="SAPBEXformats 3 2" xfId="27129"/>
    <cellStyle name="SAPBEXformats 3 2 2" xfId="27130"/>
    <cellStyle name="SAPBEXformats 3 2 3" xfId="27131"/>
    <cellStyle name="SAPBEXformats 3 3" xfId="27132"/>
    <cellStyle name="SAPBEXformats 3 4" xfId="27133"/>
    <cellStyle name="SAPBEXformats 3 5" xfId="27134"/>
    <cellStyle name="SAPBEXformats 4" xfId="27135"/>
    <cellStyle name="SAPBEXformats 4 2" xfId="27136"/>
    <cellStyle name="SAPBEXformats 4 2 2" xfId="27137"/>
    <cellStyle name="SAPBEXformats 4 2 3" xfId="27138"/>
    <cellStyle name="SAPBEXformats 4 3" xfId="27139"/>
    <cellStyle name="SAPBEXformats 4 4" xfId="27140"/>
    <cellStyle name="SAPBEXformats 4 5" xfId="27141"/>
    <cellStyle name="SAPBEXformats 5" xfId="27142"/>
    <cellStyle name="SAPBEXformats 5 2" xfId="27143"/>
    <cellStyle name="SAPBEXformats 5 2 2" xfId="27144"/>
    <cellStyle name="SAPBEXformats 5 2 3" xfId="27145"/>
    <cellStyle name="SAPBEXformats 5 3" xfId="27146"/>
    <cellStyle name="SAPBEXformats 5 4" xfId="27147"/>
    <cellStyle name="SAPBEXformats 5 5" xfId="27148"/>
    <cellStyle name="SAPBEXformats 6" xfId="27149"/>
    <cellStyle name="SAPBEXformats 6 2" xfId="27150"/>
    <cellStyle name="SAPBEXformats 6 2 2" xfId="27151"/>
    <cellStyle name="SAPBEXformats 6 2 3" xfId="27152"/>
    <cellStyle name="SAPBEXformats 6 3" xfId="27153"/>
    <cellStyle name="SAPBEXformats 6 4" xfId="27154"/>
    <cellStyle name="SAPBEXformats 6 5" xfId="27155"/>
    <cellStyle name="SAPBEXformats 7" xfId="27156"/>
    <cellStyle name="SAPBEXformats 7 2" xfId="27157"/>
    <cellStyle name="SAPBEXformats 7 3" xfId="27158"/>
    <cellStyle name="SAPBEXformats 7 4" xfId="27159"/>
    <cellStyle name="SAPBEXformats 8" xfId="27160"/>
    <cellStyle name="SAPBEXformats 8 2" xfId="27161"/>
    <cellStyle name="SAPBEXformats 8 3" xfId="27162"/>
    <cellStyle name="SAPBEXformats 8 4" xfId="27163"/>
    <cellStyle name="SAPBEXformats 9" xfId="27164"/>
    <cellStyle name="SAPBEXformats 9 2" xfId="27165"/>
    <cellStyle name="SAPBEXformats 9 3" xfId="27166"/>
    <cellStyle name="SAPBEXheaderItem" xfId="144"/>
    <cellStyle name="SAPBEXheaderItem 10" xfId="27167"/>
    <cellStyle name="SAPBEXheaderItem 11" xfId="27168"/>
    <cellStyle name="SAPBEXheaderItem 12" xfId="27169"/>
    <cellStyle name="SAPBEXheaderItem 13" xfId="27170"/>
    <cellStyle name="SAPBEXheaderItem 2" xfId="27171"/>
    <cellStyle name="SAPBEXheaderItem 2 2" xfId="27172"/>
    <cellStyle name="SAPBEXheaderItem 2 2 2" xfId="27173"/>
    <cellStyle name="SAPBEXheaderItem 2 2 3" xfId="27174"/>
    <cellStyle name="SAPBEXheaderItem 2 3" xfId="27175"/>
    <cellStyle name="SAPBEXheaderItem 2 3 2" xfId="27176"/>
    <cellStyle name="SAPBEXheaderItem 2 3 3" xfId="27177"/>
    <cellStyle name="SAPBEXheaderItem 2 4" xfId="27178"/>
    <cellStyle name="SAPBEXheaderItem 2 5" xfId="27179"/>
    <cellStyle name="SAPBEXheaderItem 2 6" xfId="27180"/>
    <cellStyle name="SAPBEXheaderItem 2 7" xfId="27181"/>
    <cellStyle name="SAPBEXheaderItem 2 8" xfId="27182"/>
    <cellStyle name="SAPBEXheaderItem 3" xfId="27183"/>
    <cellStyle name="SAPBEXheaderItem 3 2" xfId="27184"/>
    <cellStyle name="SAPBEXheaderItem 3 2 2" xfId="27185"/>
    <cellStyle name="SAPBEXheaderItem 3 2 3" xfId="27186"/>
    <cellStyle name="SAPBEXheaderItem 3 3" xfId="27187"/>
    <cellStyle name="SAPBEXheaderItem 3 3 2" xfId="27188"/>
    <cellStyle name="SAPBEXheaderItem 3 3 3" xfId="27189"/>
    <cellStyle name="SAPBEXheaderItem 3 4" xfId="27190"/>
    <cellStyle name="SAPBEXheaderItem 3 5" xfId="27191"/>
    <cellStyle name="SAPBEXheaderItem 3 6" xfId="27192"/>
    <cellStyle name="SAPBEXheaderItem 3 7" xfId="27193"/>
    <cellStyle name="SAPBEXheaderItem 3 8" xfId="27194"/>
    <cellStyle name="SAPBEXheaderItem 3 9" xfId="27195"/>
    <cellStyle name="SAPBEXheaderItem 4" xfId="27196"/>
    <cellStyle name="SAPBEXheaderItem 4 2" xfId="27197"/>
    <cellStyle name="SAPBEXheaderItem 4 2 2" xfId="27198"/>
    <cellStyle name="SAPBEXheaderItem 4 2 3" xfId="27199"/>
    <cellStyle name="SAPBEXheaderItem 4 3" xfId="27200"/>
    <cellStyle name="SAPBEXheaderItem 4 4" xfId="27201"/>
    <cellStyle name="SAPBEXheaderItem 4 5" xfId="27202"/>
    <cellStyle name="SAPBEXheaderItem 4 6" xfId="27203"/>
    <cellStyle name="SAPBEXheaderItem 4 7" xfId="27204"/>
    <cellStyle name="SAPBEXheaderItem 5" xfId="27205"/>
    <cellStyle name="SAPBEXheaderItem 5 2" xfId="27206"/>
    <cellStyle name="SAPBEXheaderItem 5 3" xfId="27207"/>
    <cellStyle name="SAPBEXheaderItem 5 4" xfId="27208"/>
    <cellStyle name="SAPBEXheaderItem 6" xfId="27209"/>
    <cellStyle name="SAPBEXheaderItem 6 2" xfId="27210"/>
    <cellStyle name="SAPBEXheaderItem 7" xfId="27211"/>
    <cellStyle name="SAPBEXheaderItem 8" xfId="27212"/>
    <cellStyle name="SAPBEXheaderItem 9" xfId="27213"/>
    <cellStyle name="SAPBEXheaderText" xfId="145"/>
    <cellStyle name="SAPBEXheaderText 10" xfId="27214"/>
    <cellStyle name="SAPBEXheaderText 11" xfId="27215"/>
    <cellStyle name="SAPBEXheaderText 12" xfId="27216"/>
    <cellStyle name="SAPBEXheaderText 13" xfId="27217"/>
    <cellStyle name="SAPBEXheaderText 2" xfId="27218"/>
    <cellStyle name="SAPBEXheaderText 2 2" xfId="27219"/>
    <cellStyle name="SAPBEXheaderText 2 2 2" xfId="27220"/>
    <cellStyle name="SAPBEXheaderText 2 2 3" xfId="27221"/>
    <cellStyle name="SAPBEXheaderText 2 3" xfId="27222"/>
    <cellStyle name="SAPBEXheaderText 2 3 2" xfId="27223"/>
    <cellStyle name="SAPBEXheaderText 2 3 3" xfId="27224"/>
    <cellStyle name="SAPBEXheaderText 2 4" xfId="27225"/>
    <cellStyle name="SAPBEXheaderText 2 5" xfId="27226"/>
    <cellStyle name="SAPBEXheaderText 2 6" xfId="27227"/>
    <cellStyle name="SAPBEXheaderText 2 7" xfId="27228"/>
    <cellStyle name="SAPBEXheaderText 2 8" xfId="27229"/>
    <cellStyle name="SAPBEXheaderText 3" xfId="27230"/>
    <cellStyle name="SAPBEXheaderText 3 2" xfId="27231"/>
    <cellStyle name="SAPBEXheaderText 3 2 2" xfId="27232"/>
    <cellStyle name="SAPBEXheaderText 3 2 3" xfId="27233"/>
    <cellStyle name="SAPBEXheaderText 3 3" xfId="27234"/>
    <cellStyle name="SAPBEXheaderText 3 3 2" xfId="27235"/>
    <cellStyle name="SAPBEXheaderText 3 3 3" xfId="27236"/>
    <cellStyle name="SAPBEXheaderText 3 4" xfId="27237"/>
    <cellStyle name="SAPBEXheaderText 3 5" xfId="27238"/>
    <cellStyle name="SAPBEXheaderText 3 6" xfId="27239"/>
    <cellStyle name="SAPBEXheaderText 3 7" xfId="27240"/>
    <cellStyle name="SAPBEXheaderText 3 8" xfId="27241"/>
    <cellStyle name="SAPBEXheaderText 3 9" xfId="27242"/>
    <cellStyle name="SAPBEXheaderText 4" xfId="27243"/>
    <cellStyle name="SAPBEXheaderText 4 2" xfId="27244"/>
    <cellStyle name="SAPBEXheaderText 4 2 2" xfId="27245"/>
    <cellStyle name="SAPBEXheaderText 4 2 3" xfId="27246"/>
    <cellStyle name="SAPBEXheaderText 4 3" xfId="27247"/>
    <cellStyle name="SAPBEXheaderText 4 4" xfId="27248"/>
    <cellStyle name="SAPBEXheaderText 4 5" xfId="27249"/>
    <cellStyle name="SAPBEXheaderText 4 6" xfId="27250"/>
    <cellStyle name="SAPBEXheaderText 4 7" xfId="27251"/>
    <cellStyle name="SAPBEXheaderText 5" xfId="27252"/>
    <cellStyle name="SAPBEXheaderText 5 2" xfId="27253"/>
    <cellStyle name="SAPBEXheaderText 5 3" xfId="27254"/>
    <cellStyle name="SAPBEXheaderText 5 4" xfId="27255"/>
    <cellStyle name="SAPBEXheaderText 6" xfId="27256"/>
    <cellStyle name="SAPBEXheaderText 6 2" xfId="27257"/>
    <cellStyle name="SAPBEXheaderText 7" xfId="27258"/>
    <cellStyle name="SAPBEXheaderText 8" xfId="27259"/>
    <cellStyle name="SAPBEXheaderText 9" xfId="27260"/>
    <cellStyle name="SAPBEXHLevel0" xfId="146"/>
    <cellStyle name="SAPBEXHLevel0 10" xfId="27261"/>
    <cellStyle name="SAPBEXHLevel0 10 2" xfId="27262"/>
    <cellStyle name="SAPBEXHLevel0 10 3" xfId="27263"/>
    <cellStyle name="SAPBEXHLevel0 11" xfId="27264"/>
    <cellStyle name="SAPBEXHLevel0 12" xfId="27265"/>
    <cellStyle name="SAPBEXHLevel0 13" xfId="27266"/>
    <cellStyle name="SAPBEXHLevel0 14" xfId="27267"/>
    <cellStyle name="SAPBEXHLevel0 15" xfId="27268"/>
    <cellStyle name="SAPBEXHLevel0 2" xfId="27269"/>
    <cellStyle name="SAPBEXHLevel0 2 2" xfId="27270"/>
    <cellStyle name="SAPBEXHLevel0 2 2 2" xfId="27271"/>
    <cellStyle name="SAPBEXHLevel0 2 2 2 2" xfId="27272"/>
    <cellStyle name="SAPBEXHLevel0 2 2 3" xfId="27273"/>
    <cellStyle name="SAPBEXHLevel0 2 2 4" xfId="27274"/>
    <cellStyle name="SAPBEXHLevel0 2 2 5" xfId="27275"/>
    <cellStyle name="SAPBEXHLevel0 2 3" xfId="27276"/>
    <cellStyle name="SAPBEXHLevel0 2 3 2" xfId="27277"/>
    <cellStyle name="SAPBEXHLevel0 2 3 3" xfId="27278"/>
    <cellStyle name="SAPBEXHLevel0 2 3 4" xfId="27279"/>
    <cellStyle name="SAPBEXHLevel0 2 4" xfId="27280"/>
    <cellStyle name="SAPBEXHLevel0 2 5" xfId="27281"/>
    <cellStyle name="SAPBEXHLevel0 2 6" xfId="27282"/>
    <cellStyle name="SAPBEXHLevel0 2 7" xfId="27283"/>
    <cellStyle name="SAPBEXHLevel0 2 8" xfId="27284"/>
    <cellStyle name="SAPBEXHLevel0 3" xfId="27285"/>
    <cellStyle name="SAPBEXHLevel0 3 2" xfId="27286"/>
    <cellStyle name="SAPBEXHLevel0 3 2 2" xfId="27287"/>
    <cellStyle name="SAPBEXHLevel0 3 2 3" xfId="27288"/>
    <cellStyle name="SAPBEXHLevel0 3 3" xfId="27289"/>
    <cellStyle name="SAPBEXHLevel0 3 3 2" xfId="27290"/>
    <cellStyle name="SAPBEXHLevel0 3 3 3" xfId="27291"/>
    <cellStyle name="SAPBEXHLevel0 3 4" xfId="27292"/>
    <cellStyle name="SAPBEXHLevel0 3 5" xfId="27293"/>
    <cellStyle name="SAPBEXHLevel0 3 6" xfId="27294"/>
    <cellStyle name="SAPBEXHLevel0 3 7" xfId="27295"/>
    <cellStyle name="SAPBEXHLevel0 3 8" xfId="27296"/>
    <cellStyle name="SAPBEXHLevel0 4" xfId="27297"/>
    <cellStyle name="SAPBEXHLevel0 4 2" xfId="27298"/>
    <cellStyle name="SAPBEXHLevel0 4 2 2" xfId="27299"/>
    <cellStyle name="SAPBEXHLevel0 4 2 3" xfId="27300"/>
    <cellStyle name="SAPBEXHLevel0 4 3" xfId="27301"/>
    <cellStyle name="SAPBEXHLevel0 4 4" xfId="27302"/>
    <cellStyle name="SAPBEXHLevel0 4 5" xfId="27303"/>
    <cellStyle name="SAPBEXHLevel0 5" xfId="27304"/>
    <cellStyle name="SAPBEXHLevel0 5 2" xfId="27305"/>
    <cellStyle name="SAPBEXHLevel0 5 2 2" xfId="27306"/>
    <cellStyle name="SAPBEXHLevel0 5 2 3" xfId="27307"/>
    <cellStyle name="SAPBEXHLevel0 5 3" xfId="27308"/>
    <cellStyle name="SAPBEXHLevel0 5 4" xfId="27309"/>
    <cellStyle name="SAPBEXHLevel0 5 5" xfId="27310"/>
    <cellStyle name="SAPBEXHLevel0 6" xfId="27311"/>
    <cellStyle name="SAPBEXHLevel0 6 2" xfId="27312"/>
    <cellStyle name="SAPBEXHLevel0 6 2 2" xfId="27313"/>
    <cellStyle name="SAPBEXHLevel0 6 2 3" xfId="27314"/>
    <cellStyle name="SAPBEXHLevel0 6 3" xfId="27315"/>
    <cellStyle name="SAPBEXHLevel0 6 4" xfId="27316"/>
    <cellStyle name="SAPBEXHLevel0 6 5" xfId="27317"/>
    <cellStyle name="SAPBEXHLevel0 7" xfId="27318"/>
    <cellStyle name="SAPBEXHLevel0 7 2" xfId="27319"/>
    <cellStyle name="SAPBEXHLevel0 7 3" xfId="27320"/>
    <cellStyle name="SAPBEXHLevel0 7 4" xfId="27321"/>
    <cellStyle name="SAPBEXHLevel0 8" xfId="27322"/>
    <cellStyle name="SAPBEXHLevel0 8 2" xfId="27323"/>
    <cellStyle name="SAPBEXHLevel0 8 3" xfId="27324"/>
    <cellStyle name="SAPBEXHLevel0 8 4" xfId="27325"/>
    <cellStyle name="SAPBEXHLevel0 9" xfId="27326"/>
    <cellStyle name="SAPBEXHLevel0 9 2" xfId="27327"/>
    <cellStyle name="SAPBEXHLevel0 9 3" xfId="27328"/>
    <cellStyle name="SAPBEXHLevel0X" xfId="147"/>
    <cellStyle name="SAPBEXHLevel0X 10" xfId="27329"/>
    <cellStyle name="SAPBEXHLevel0X 10 2" xfId="27330"/>
    <cellStyle name="SAPBEXHLevel0X 10 3" xfId="27331"/>
    <cellStyle name="SAPBEXHLevel0X 11" xfId="27332"/>
    <cellStyle name="SAPBEXHLevel0X 12" xfId="27333"/>
    <cellStyle name="SAPBEXHLevel0X 13" xfId="27334"/>
    <cellStyle name="SAPBEXHLevel0X 14" xfId="27335"/>
    <cellStyle name="SAPBEXHLevel0X 15" xfId="27336"/>
    <cellStyle name="SAPBEXHLevel0X 2" xfId="27337"/>
    <cellStyle name="SAPBEXHLevel0X 2 2" xfId="27338"/>
    <cellStyle name="SAPBEXHLevel0X 2 2 2" xfId="27339"/>
    <cellStyle name="SAPBEXHLevel0X 2 2 2 2" xfId="27340"/>
    <cellStyle name="SAPBEXHLevel0X 2 2 3" xfId="27341"/>
    <cellStyle name="SAPBEXHLevel0X 2 2 4" xfId="27342"/>
    <cellStyle name="SAPBEXHLevel0X 2 2 5" xfId="27343"/>
    <cellStyle name="SAPBEXHLevel0X 2 3" xfId="27344"/>
    <cellStyle name="SAPBEXHLevel0X 2 3 2" xfId="27345"/>
    <cellStyle name="SAPBEXHLevel0X 2 3 3" xfId="27346"/>
    <cellStyle name="SAPBEXHLevel0X 2 3 4" xfId="27347"/>
    <cellStyle name="SAPBEXHLevel0X 2 4" xfId="27348"/>
    <cellStyle name="SAPBEXHLevel0X 2 5" xfId="27349"/>
    <cellStyle name="SAPBEXHLevel0X 2 6" xfId="27350"/>
    <cellStyle name="SAPBEXHLevel0X 2 7" xfId="27351"/>
    <cellStyle name="SAPBEXHLevel0X 2 8" xfId="27352"/>
    <cellStyle name="SAPBEXHLevel0X 3" xfId="27353"/>
    <cellStyle name="SAPBEXHLevel0X 3 2" xfId="27354"/>
    <cellStyle name="SAPBEXHLevel0X 3 2 2" xfId="27355"/>
    <cellStyle name="SAPBEXHLevel0X 3 2 3" xfId="27356"/>
    <cellStyle name="SAPBEXHLevel0X 3 3" xfId="27357"/>
    <cellStyle name="SAPBEXHLevel0X 3 4" xfId="27358"/>
    <cellStyle name="SAPBEXHLevel0X 3 5" xfId="27359"/>
    <cellStyle name="SAPBEXHLevel0X 4" xfId="27360"/>
    <cellStyle name="SAPBEXHLevel0X 4 2" xfId="27361"/>
    <cellStyle name="SAPBEXHLevel0X 4 2 2" xfId="27362"/>
    <cellStyle name="SAPBEXHLevel0X 4 2 3" xfId="27363"/>
    <cellStyle name="SAPBEXHLevel0X 4 3" xfId="27364"/>
    <cellStyle name="SAPBEXHLevel0X 4 4" xfId="27365"/>
    <cellStyle name="SAPBEXHLevel0X 4 5" xfId="27366"/>
    <cellStyle name="SAPBEXHLevel0X 5" xfId="27367"/>
    <cellStyle name="SAPBEXHLevel0X 5 2" xfId="27368"/>
    <cellStyle name="SAPBEXHLevel0X 5 2 2" xfId="27369"/>
    <cellStyle name="SAPBEXHLevel0X 5 2 3" xfId="27370"/>
    <cellStyle name="SAPBEXHLevel0X 5 3" xfId="27371"/>
    <cellStyle name="SAPBEXHLevel0X 5 4" xfId="27372"/>
    <cellStyle name="SAPBEXHLevel0X 5 5" xfId="27373"/>
    <cellStyle name="SAPBEXHLevel0X 6" xfId="27374"/>
    <cellStyle name="SAPBEXHLevel0X 6 2" xfId="27375"/>
    <cellStyle name="SAPBEXHLevel0X 6 2 2" xfId="27376"/>
    <cellStyle name="SAPBEXHLevel0X 6 2 3" xfId="27377"/>
    <cellStyle name="SAPBEXHLevel0X 6 3" xfId="27378"/>
    <cellStyle name="SAPBEXHLevel0X 6 4" xfId="27379"/>
    <cellStyle name="SAPBEXHLevel0X 6 5" xfId="27380"/>
    <cellStyle name="SAPBEXHLevel0X 7" xfId="27381"/>
    <cellStyle name="SAPBEXHLevel0X 7 2" xfId="27382"/>
    <cellStyle name="SAPBEXHLevel0X 7 3" xfId="27383"/>
    <cellStyle name="SAPBEXHLevel0X 7 4" xfId="27384"/>
    <cellStyle name="SAPBEXHLevel0X 8" xfId="27385"/>
    <cellStyle name="SAPBEXHLevel0X 8 2" xfId="27386"/>
    <cellStyle name="SAPBEXHLevel0X 8 3" xfId="27387"/>
    <cellStyle name="SAPBEXHLevel0X 8 4" xfId="27388"/>
    <cellStyle name="SAPBEXHLevel0X 9" xfId="27389"/>
    <cellStyle name="SAPBEXHLevel0X 9 2" xfId="27390"/>
    <cellStyle name="SAPBEXHLevel0X 9 3" xfId="27391"/>
    <cellStyle name="SAPBEXHLevel1" xfId="148"/>
    <cellStyle name="SAPBEXHLevel1 10" xfId="27392"/>
    <cellStyle name="SAPBEXHLevel1 10 2" xfId="27393"/>
    <cellStyle name="SAPBEXHLevel1 10 3" xfId="27394"/>
    <cellStyle name="SAPBEXHLevel1 11" xfId="27395"/>
    <cellStyle name="SAPBEXHLevel1 12" xfId="27396"/>
    <cellStyle name="SAPBEXHLevel1 13" xfId="27397"/>
    <cellStyle name="SAPBEXHLevel1 14" xfId="27398"/>
    <cellStyle name="SAPBEXHLevel1 15" xfId="27399"/>
    <cellStyle name="SAPBEXHLevel1 2" xfId="27400"/>
    <cellStyle name="SAPBEXHLevel1 2 2" xfId="27401"/>
    <cellStyle name="SAPBEXHLevel1 2 2 2" xfId="27402"/>
    <cellStyle name="SAPBEXHLevel1 2 2 2 2" xfId="27403"/>
    <cellStyle name="SAPBEXHLevel1 2 2 3" xfId="27404"/>
    <cellStyle name="SAPBEXHLevel1 2 2 4" xfId="27405"/>
    <cellStyle name="SAPBEXHLevel1 2 2 5" xfId="27406"/>
    <cellStyle name="SAPBEXHLevel1 2 3" xfId="27407"/>
    <cellStyle name="SAPBEXHLevel1 2 3 2" xfId="27408"/>
    <cellStyle name="SAPBEXHLevel1 2 3 3" xfId="27409"/>
    <cellStyle name="SAPBEXHLevel1 2 3 4" xfId="27410"/>
    <cellStyle name="SAPBEXHLevel1 2 4" xfId="27411"/>
    <cellStyle name="SAPBEXHLevel1 2 5" xfId="27412"/>
    <cellStyle name="SAPBEXHLevel1 2 6" xfId="27413"/>
    <cellStyle name="SAPBEXHLevel1 2 7" xfId="27414"/>
    <cellStyle name="SAPBEXHLevel1 2 8" xfId="27415"/>
    <cellStyle name="SAPBEXHLevel1 3" xfId="27416"/>
    <cellStyle name="SAPBEXHLevel1 3 2" xfId="27417"/>
    <cellStyle name="SAPBEXHLevel1 3 2 2" xfId="27418"/>
    <cellStyle name="SAPBEXHLevel1 3 2 3" xfId="27419"/>
    <cellStyle name="SAPBEXHLevel1 3 3" xfId="27420"/>
    <cellStyle name="SAPBEXHLevel1 3 3 2" xfId="27421"/>
    <cellStyle name="SAPBEXHLevel1 3 3 3" xfId="27422"/>
    <cellStyle name="SAPBEXHLevel1 3 4" xfId="27423"/>
    <cellStyle name="SAPBEXHLevel1 3 5" xfId="27424"/>
    <cellStyle name="SAPBEXHLevel1 3 6" xfId="27425"/>
    <cellStyle name="SAPBEXHLevel1 3 7" xfId="27426"/>
    <cellStyle name="SAPBEXHLevel1 3 8" xfId="27427"/>
    <cellStyle name="SAPBEXHLevel1 4" xfId="27428"/>
    <cellStyle name="SAPBEXHLevel1 4 2" xfId="27429"/>
    <cellStyle name="SAPBEXHLevel1 4 2 2" xfId="27430"/>
    <cellStyle name="SAPBEXHLevel1 4 2 3" xfId="27431"/>
    <cellStyle name="SAPBEXHLevel1 4 3" xfId="27432"/>
    <cellStyle name="SAPBEXHLevel1 4 4" xfId="27433"/>
    <cellStyle name="SAPBEXHLevel1 4 5" xfId="27434"/>
    <cellStyle name="SAPBEXHLevel1 5" xfId="27435"/>
    <cellStyle name="SAPBEXHLevel1 5 2" xfId="27436"/>
    <cellStyle name="SAPBEXHLevel1 5 2 2" xfId="27437"/>
    <cellStyle name="SAPBEXHLevel1 5 2 3" xfId="27438"/>
    <cellStyle name="SAPBEXHLevel1 5 3" xfId="27439"/>
    <cellStyle name="SAPBEXHLevel1 5 4" xfId="27440"/>
    <cellStyle name="SAPBEXHLevel1 5 5" xfId="27441"/>
    <cellStyle name="SAPBEXHLevel1 6" xfId="27442"/>
    <cellStyle name="SAPBEXHLevel1 6 2" xfId="27443"/>
    <cellStyle name="SAPBEXHLevel1 6 2 2" xfId="27444"/>
    <cellStyle name="SAPBEXHLevel1 6 2 3" xfId="27445"/>
    <cellStyle name="SAPBEXHLevel1 6 3" xfId="27446"/>
    <cellStyle name="SAPBEXHLevel1 6 4" xfId="27447"/>
    <cellStyle name="SAPBEXHLevel1 6 5" xfId="27448"/>
    <cellStyle name="SAPBEXHLevel1 7" xfId="27449"/>
    <cellStyle name="SAPBEXHLevel1 7 2" xfId="27450"/>
    <cellStyle name="SAPBEXHLevel1 7 3" xfId="27451"/>
    <cellStyle name="SAPBEXHLevel1 7 4" xfId="27452"/>
    <cellStyle name="SAPBEXHLevel1 8" xfId="27453"/>
    <cellStyle name="SAPBEXHLevel1 8 2" xfId="27454"/>
    <cellStyle name="SAPBEXHLevel1 8 3" xfId="27455"/>
    <cellStyle name="SAPBEXHLevel1 8 4" xfId="27456"/>
    <cellStyle name="SAPBEXHLevel1 9" xfId="27457"/>
    <cellStyle name="SAPBEXHLevel1 9 2" xfId="27458"/>
    <cellStyle name="SAPBEXHLevel1 9 3" xfId="27459"/>
    <cellStyle name="SAPBEXHLevel1X" xfId="149"/>
    <cellStyle name="SAPBEXHLevel1X 10" xfId="27460"/>
    <cellStyle name="SAPBEXHLevel1X 10 2" xfId="27461"/>
    <cellStyle name="SAPBEXHLevel1X 10 3" xfId="27462"/>
    <cellStyle name="SAPBEXHLevel1X 11" xfId="27463"/>
    <cellStyle name="SAPBEXHLevel1X 12" xfId="27464"/>
    <cellStyle name="SAPBEXHLevel1X 13" xfId="27465"/>
    <cellStyle name="SAPBEXHLevel1X 14" xfId="27466"/>
    <cellStyle name="SAPBEXHLevel1X 15" xfId="27467"/>
    <cellStyle name="SAPBEXHLevel1X 2" xfId="27468"/>
    <cellStyle name="SAPBEXHLevel1X 2 2" xfId="27469"/>
    <cellStyle name="SAPBEXHLevel1X 2 2 2" xfId="27470"/>
    <cellStyle name="SAPBEXHLevel1X 2 2 2 2" xfId="27471"/>
    <cellStyle name="SAPBEXHLevel1X 2 2 3" xfId="27472"/>
    <cellStyle name="SAPBEXHLevel1X 2 2 4" xfId="27473"/>
    <cellStyle name="SAPBEXHLevel1X 2 2 5" xfId="27474"/>
    <cellStyle name="SAPBEXHLevel1X 2 3" xfId="27475"/>
    <cellStyle name="SAPBEXHLevel1X 2 3 2" xfId="27476"/>
    <cellStyle name="SAPBEXHLevel1X 2 3 3" xfId="27477"/>
    <cellStyle name="SAPBEXHLevel1X 2 3 4" xfId="27478"/>
    <cellStyle name="SAPBEXHLevel1X 2 4" xfId="27479"/>
    <cellStyle name="SAPBEXHLevel1X 2 5" xfId="27480"/>
    <cellStyle name="SAPBEXHLevel1X 2 6" xfId="27481"/>
    <cellStyle name="SAPBEXHLevel1X 2 7" xfId="27482"/>
    <cellStyle name="SAPBEXHLevel1X 2 8" xfId="27483"/>
    <cellStyle name="SAPBEXHLevel1X 3" xfId="27484"/>
    <cellStyle name="SAPBEXHLevel1X 3 2" xfId="27485"/>
    <cellStyle name="SAPBEXHLevel1X 3 2 2" xfId="27486"/>
    <cellStyle name="SAPBEXHLevel1X 3 2 3" xfId="27487"/>
    <cellStyle name="SAPBEXHLevel1X 3 3" xfId="27488"/>
    <cellStyle name="SAPBEXHLevel1X 3 4" xfId="27489"/>
    <cellStyle name="SAPBEXHLevel1X 3 5" xfId="27490"/>
    <cellStyle name="SAPBEXHLevel1X 4" xfId="27491"/>
    <cellStyle name="SAPBEXHLevel1X 4 2" xfId="27492"/>
    <cellStyle name="SAPBEXHLevel1X 4 2 2" xfId="27493"/>
    <cellStyle name="SAPBEXHLevel1X 4 2 3" xfId="27494"/>
    <cellStyle name="SAPBEXHLevel1X 4 3" xfId="27495"/>
    <cellStyle name="SAPBEXHLevel1X 4 4" xfId="27496"/>
    <cellStyle name="SAPBEXHLevel1X 4 5" xfId="27497"/>
    <cellStyle name="SAPBEXHLevel1X 5" xfId="27498"/>
    <cellStyle name="SAPBEXHLevel1X 5 2" xfId="27499"/>
    <cellStyle name="SAPBEXHLevel1X 5 2 2" xfId="27500"/>
    <cellStyle name="SAPBEXHLevel1X 5 2 3" xfId="27501"/>
    <cellStyle name="SAPBEXHLevel1X 5 3" xfId="27502"/>
    <cellStyle name="SAPBEXHLevel1X 5 4" xfId="27503"/>
    <cellStyle name="SAPBEXHLevel1X 5 5" xfId="27504"/>
    <cellStyle name="SAPBEXHLevel1X 6" xfId="27505"/>
    <cellStyle name="SAPBEXHLevel1X 6 2" xfId="27506"/>
    <cellStyle name="SAPBEXHLevel1X 6 2 2" xfId="27507"/>
    <cellStyle name="SAPBEXHLevel1X 6 2 3" xfId="27508"/>
    <cellStyle name="SAPBEXHLevel1X 6 3" xfId="27509"/>
    <cellStyle name="SAPBEXHLevel1X 6 4" xfId="27510"/>
    <cellStyle name="SAPBEXHLevel1X 6 5" xfId="27511"/>
    <cellStyle name="SAPBEXHLevel1X 7" xfId="27512"/>
    <cellStyle name="SAPBEXHLevel1X 7 2" xfId="27513"/>
    <cellStyle name="SAPBEXHLevel1X 7 3" xfId="27514"/>
    <cellStyle name="SAPBEXHLevel1X 7 4" xfId="27515"/>
    <cellStyle name="SAPBEXHLevel1X 8" xfId="27516"/>
    <cellStyle name="SAPBEXHLevel1X 8 2" xfId="27517"/>
    <cellStyle name="SAPBEXHLevel1X 8 3" xfId="27518"/>
    <cellStyle name="SAPBEXHLevel1X 8 4" xfId="27519"/>
    <cellStyle name="SAPBEXHLevel1X 9" xfId="27520"/>
    <cellStyle name="SAPBEXHLevel1X 9 2" xfId="27521"/>
    <cellStyle name="SAPBEXHLevel1X 9 3" xfId="27522"/>
    <cellStyle name="SAPBEXHLevel2" xfId="150"/>
    <cellStyle name="SAPBEXHLevel2 10" xfId="27523"/>
    <cellStyle name="SAPBEXHLevel2 10 2" xfId="27524"/>
    <cellStyle name="SAPBEXHLevel2 10 3" xfId="27525"/>
    <cellStyle name="SAPBEXHLevel2 11" xfId="27526"/>
    <cellStyle name="SAPBEXHLevel2 12" xfId="27527"/>
    <cellStyle name="SAPBEXHLevel2 13" xfId="27528"/>
    <cellStyle name="SAPBEXHLevel2 14" xfId="27529"/>
    <cellStyle name="SAPBEXHLevel2 15" xfId="27530"/>
    <cellStyle name="SAPBEXHLevel2 2" xfId="27531"/>
    <cellStyle name="SAPBEXHLevel2 2 2" xfId="27532"/>
    <cellStyle name="SAPBEXHLevel2 2 2 2" xfId="27533"/>
    <cellStyle name="SAPBEXHLevel2 2 2 2 2" xfId="27534"/>
    <cellStyle name="SAPBEXHLevel2 2 2 3" xfId="27535"/>
    <cellStyle name="SAPBEXHLevel2 2 2 4" xfId="27536"/>
    <cellStyle name="SAPBEXHLevel2 2 2 5" xfId="27537"/>
    <cellStyle name="SAPBEXHLevel2 2 3" xfId="27538"/>
    <cellStyle name="SAPBEXHLevel2 2 3 2" xfId="27539"/>
    <cellStyle name="SAPBEXHLevel2 2 3 3" xfId="27540"/>
    <cellStyle name="SAPBEXHLevel2 2 3 4" xfId="27541"/>
    <cellStyle name="SAPBEXHLevel2 2 4" xfId="27542"/>
    <cellStyle name="SAPBEXHLevel2 2 5" xfId="27543"/>
    <cellStyle name="SAPBEXHLevel2 2 6" xfId="27544"/>
    <cellStyle name="SAPBEXHLevel2 2 7" xfId="27545"/>
    <cellStyle name="SAPBEXHLevel2 2 8" xfId="27546"/>
    <cellStyle name="SAPBEXHLevel2 3" xfId="27547"/>
    <cellStyle name="SAPBEXHLevel2 3 2" xfId="27548"/>
    <cellStyle name="SAPBEXHLevel2 3 2 2" xfId="27549"/>
    <cellStyle name="SAPBEXHLevel2 3 2 3" xfId="27550"/>
    <cellStyle name="SAPBEXHLevel2 3 3" xfId="27551"/>
    <cellStyle name="SAPBEXHLevel2 3 3 2" xfId="27552"/>
    <cellStyle name="SAPBEXHLevel2 3 3 3" xfId="27553"/>
    <cellStyle name="SAPBEXHLevel2 3 4" xfId="27554"/>
    <cellStyle name="SAPBEXHLevel2 3 5" xfId="27555"/>
    <cellStyle name="SAPBEXHLevel2 3 6" xfId="27556"/>
    <cellStyle name="SAPBEXHLevel2 3 7" xfId="27557"/>
    <cellStyle name="SAPBEXHLevel2 3 8" xfId="27558"/>
    <cellStyle name="SAPBEXHLevel2 4" xfId="27559"/>
    <cellStyle name="SAPBEXHLevel2 4 2" xfId="27560"/>
    <cellStyle name="SAPBEXHLevel2 4 2 2" xfId="27561"/>
    <cellStyle name="SAPBEXHLevel2 4 2 3" xfId="27562"/>
    <cellStyle name="SAPBEXHLevel2 4 3" xfId="27563"/>
    <cellStyle name="SAPBEXHLevel2 4 4" xfId="27564"/>
    <cellStyle name="SAPBEXHLevel2 4 5" xfId="27565"/>
    <cellStyle name="SAPBEXHLevel2 5" xfId="27566"/>
    <cellStyle name="SAPBEXHLevel2 5 2" xfId="27567"/>
    <cellStyle name="SAPBEXHLevel2 5 2 2" xfId="27568"/>
    <cellStyle name="SAPBEXHLevel2 5 2 3" xfId="27569"/>
    <cellStyle name="SAPBEXHLevel2 5 3" xfId="27570"/>
    <cellStyle name="SAPBEXHLevel2 5 4" xfId="27571"/>
    <cellStyle name="SAPBEXHLevel2 5 5" xfId="27572"/>
    <cellStyle name="SAPBEXHLevel2 6" xfId="27573"/>
    <cellStyle name="SAPBEXHLevel2 6 2" xfId="27574"/>
    <cellStyle name="SAPBEXHLevel2 6 2 2" xfId="27575"/>
    <cellStyle name="SAPBEXHLevel2 6 2 3" xfId="27576"/>
    <cellStyle name="SAPBEXHLevel2 6 3" xfId="27577"/>
    <cellStyle name="SAPBEXHLevel2 6 4" xfId="27578"/>
    <cellStyle name="SAPBEXHLevel2 6 5" xfId="27579"/>
    <cellStyle name="SAPBEXHLevel2 7" xfId="27580"/>
    <cellStyle name="SAPBEXHLevel2 7 2" xfId="27581"/>
    <cellStyle name="SAPBEXHLevel2 7 3" xfId="27582"/>
    <cellStyle name="SAPBEXHLevel2 7 4" xfId="27583"/>
    <cellStyle name="SAPBEXHLevel2 8" xfId="27584"/>
    <cellStyle name="SAPBEXHLevel2 8 2" xfId="27585"/>
    <cellStyle name="SAPBEXHLevel2 8 3" xfId="27586"/>
    <cellStyle name="SAPBEXHLevel2 8 4" xfId="27587"/>
    <cellStyle name="SAPBEXHLevel2 9" xfId="27588"/>
    <cellStyle name="SAPBEXHLevel2 9 2" xfId="27589"/>
    <cellStyle name="SAPBEXHLevel2 9 3" xfId="27590"/>
    <cellStyle name="SAPBEXHLevel2X" xfId="151"/>
    <cellStyle name="SAPBEXHLevel2X 10" xfId="27591"/>
    <cellStyle name="SAPBEXHLevel2X 10 2" xfId="27592"/>
    <cellStyle name="SAPBEXHLevel2X 10 3" xfId="27593"/>
    <cellStyle name="SAPBEXHLevel2X 11" xfId="27594"/>
    <cellStyle name="SAPBEXHLevel2X 12" xfId="27595"/>
    <cellStyle name="SAPBEXHLevel2X 13" xfId="27596"/>
    <cellStyle name="SAPBEXHLevel2X 14" xfId="27597"/>
    <cellStyle name="SAPBEXHLevel2X 15" xfId="27598"/>
    <cellStyle name="SAPBEXHLevel2X 2" xfId="27599"/>
    <cellStyle name="SAPBEXHLevel2X 2 2" xfId="27600"/>
    <cellStyle name="SAPBEXHLevel2X 2 2 2" xfId="27601"/>
    <cellStyle name="SAPBEXHLevel2X 2 2 2 2" xfId="27602"/>
    <cellStyle name="SAPBEXHLevel2X 2 2 3" xfId="27603"/>
    <cellStyle name="SAPBEXHLevel2X 2 2 4" xfId="27604"/>
    <cellStyle name="SAPBEXHLevel2X 2 2 5" xfId="27605"/>
    <cellStyle name="SAPBEXHLevel2X 2 3" xfId="27606"/>
    <cellStyle name="SAPBEXHLevel2X 2 3 2" xfId="27607"/>
    <cellStyle name="SAPBEXHLevel2X 2 3 3" xfId="27608"/>
    <cellStyle name="SAPBEXHLevel2X 2 3 4" xfId="27609"/>
    <cellStyle name="SAPBEXHLevel2X 2 4" xfId="27610"/>
    <cellStyle name="SAPBEXHLevel2X 2 5" xfId="27611"/>
    <cellStyle name="SAPBEXHLevel2X 2 6" xfId="27612"/>
    <cellStyle name="SAPBEXHLevel2X 2 7" xfId="27613"/>
    <cellStyle name="SAPBEXHLevel2X 2 8" xfId="27614"/>
    <cellStyle name="SAPBEXHLevel2X 3" xfId="27615"/>
    <cellStyle name="SAPBEXHLevel2X 3 2" xfId="27616"/>
    <cellStyle name="SAPBEXHLevel2X 3 2 2" xfId="27617"/>
    <cellStyle name="SAPBEXHLevel2X 3 2 3" xfId="27618"/>
    <cellStyle name="SAPBEXHLevel2X 3 3" xfId="27619"/>
    <cellStyle name="SAPBEXHLevel2X 3 4" xfId="27620"/>
    <cellStyle name="SAPBEXHLevel2X 3 5" xfId="27621"/>
    <cellStyle name="SAPBEXHLevel2X 4" xfId="27622"/>
    <cellStyle name="SAPBEXHLevel2X 4 2" xfId="27623"/>
    <cellStyle name="SAPBEXHLevel2X 4 2 2" xfId="27624"/>
    <cellStyle name="SAPBEXHLevel2X 4 2 3" xfId="27625"/>
    <cellStyle name="SAPBEXHLevel2X 4 3" xfId="27626"/>
    <cellStyle name="SAPBEXHLevel2X 4 4" xfId="27627"/>
    <cellStyle name="SAPBEXHLevel2X 4 5" xfId="27628"/>
    <cellStyle name="SAPBEXHLevel2X 5" xfId="27629"/>
    <cellStyle name="SAPBEXHLevel2X 5 2" xfId="27630"/>
    <cellStyle name="SAPBEXHLevel2X 5 2 2" xfId="27631"/>
    <cellStyle name="SAPBEXHLevel2X 5 2 3" xfId="27632"/>
    <cellStyle name="SAPBEXHLevel2X 5 3" xfId="27633"/>
    <cellStyle name="SAPBEXHLevel2X 5 4" xfId="27634"/>
    <cellStyle name="SAPBEXHLevel2X 5 5" xfId="27635"/>
    <cellStyle name="SAPBEXHLevel2X 6" xfId="27636"/>
    <cellStyle name="SAPBEXHLevel2X 6 2" xfId="27637"/>
    <cellStyle name="SAPBEXHLevel2X 6 2 2" xfId="27638"/>
    <cellStyle name="SAPBEXHLevel2X 6 2 3" xfId="27639"/>
    <cellStyle name="SAPBEXHLevel2X 6 3" xfId="27640"/>
    <cellStyle name="SAPBEXHLevel2X 6 4" xfId="27641"/>
    <cellStyle name="SAPBEXHLevel2X 6 5" xfId="27642"/>
    <cellStyle name="SAPBEXHLevel2X 7" xfId="27643"/>
    <cellStyle name="SAPBEXHLevel2X 7 2" xfId="27644"/>
    <cellStyle name="SAPBEXHLevel2X 7 3" xfId="27645"/>
    <cellStyle name="SAPBEXHLevel2X 7 4" xfId="27646"/>
    <cellStyle name="SAPBEXHLevel2X 8" xfId="27647"/>
    <cellStyle name="SAPBEXHLevel2X 8 2" xfId="27648"/>
    <cellStyle name="SAPBEXHLevel2X 8 3" xfId="27649"/>
    <cellStyle name="SAPBEXHLevel2X 8 4" xfId="27650"/>
    <cellStyle name="SAPBEXHLevel2X 9" xfId="27651"/>
    <cellStyle name="SAPBEXHLevel2X 9 2" xfId="27652"/>
    <cellStyle name="SAPBEXHLevel2X 9 3" xfId="27653"/>
    <cellStyle name="SAPBEXHLevel3" xfId="152"/>
    <cellStyle name="SAPBEXHLevel3 10" xfId="27654"/>
    <cellStyle name="SAPBEXHLevel3 10 2" xfId="27655"/>
    <cellStyle name="SAPBEXHLevel3 10 3" xfId="27656"/>
    <cellStyle name="SAPBEXHLevel3 11" xfId="27657"/>
    <cellStyle name="SAPBEXHLevel3 12" xfId="27658"/>
    <cellStyle name="SAPBEXHLevel3 13" xfId="27659"/>
    <cellStyle name="SAPBEXHLevel3 14" xfId="27660"/>
    <cellStyle name="SAPBEXHLevel3 15" xfId="27661"/>
    <cellStyle name="SAPBEXHLevel3 2" xfId="27662"/>
    <cellStyle name="SAPBEXHLevel3 2 2" xfId="27663"/>
    <cellStyle name="SAPBEXHLevel3 2 2 2" xfId="27664"/>
    <cellStyle name="SAPBEXHLevel3 2 2 2 2" xfId="27665"/>
    <cellStyle name="SAPBEXHLevel3 2 2 3" xfId="27666"/>
    <cellStyle name="SAPBEXHLevel3 2 2 4" xfId="27667"/>
    <cellStyle name="SAPBEXHLevel3 2 2 5" xfId="27668"/>
    <cellStyle name="SAPBEXHLevel3 2 3" xfId="27669"/>
    <cellStyle name="SAPBEXHLevel3 2 3 2" xfId="27670"/>
    <cellStyle name="SAPBEXHLevel3 2 3 3" xfId="27671"/>
    <cellStyle name="SAPBEXHLevel3 2 3 4" xfId="27672"/>
    <cellStyle name="SAPBEXHLevel3 2 4" xfId="27673"/>
    <cellStyle name="SAPBEXHLevel3 2 5" xfId="27674"/>
    <cellStyle name="SAPBEXHLevel3 2 6" xfId="27675"/>
    <cellStyle name="SAPBEXHLevel3 2 7" xfId="27676"/>
    <cellStyle name="SAPBEXHLevel3 2 8" xfId="27677"/>
    <cellStyle name="SAPBEXHLevel3 3" xfId="27678"/>
    <cellStyle name="SAPBEXHLevel3 3 2" xfId="27679"/>
    <cellStyle name="SAPBEXHLevel3 3 2 2" xfId="27680"/>
    <cellStyle name="SAPBEXHLevel3 3 2 3" xfId="27681"/>
    <cellStyle name="SAPBEXHLevel3 3 3" xfId="27682"/>
    <cellStyle name="SAPBEXHLevel3 3 3 2" xfId="27683"/>
    <cellStyle name="SAPBEXHLevel3 3 3 3" xfId="27684"/>
    <cellStyle name="SAPBEXHLevel3 3 4" xfId="27685"/>
    <cellStyle name="SAPBEXHLevel3 3 5" xfId="27686"/>
    <cellStyle name="SAPBEXHLevel3 3 6" xfId="27687"/>
    <cellStyle name="SAPBEXHLevel3 3 7" xfId="27688"/>
    <cellStyle name="SAPBEXHLevel3 3 8" xfId="27689"/>
    <cellStyle name="SAPBEXHLevel3 4" xfId="27690"/>
    <cellStyle name="SAPBEXHLevel3 4 2" xfId="27691"/>
    <cellStyle name="SAPBEXHLevel3 4 2 2" xfId="27692"/>
    <cellStyle name="SAPBEXHLevel3 4 2 3" xfId="27693"/>
    <cellStyle name="SAPBEXHLevel3 4 3" xfId="27694"/>
    <cellStyle name="SAPBEXHLevel3 4 4" xfId="27695"/>
    <cellStyle name="SAPBEXHLevel3 4 5" xfId="27696"/>
    <cellStyle name="SAPBEXHLevel3 5" xfId="27697"/>
    <cellStyle name="SAPBEXHLevel3 5 2" xfId="27698"/>
    <cellStyle name="SAPBEXHLevel3 5 2 2" xfId="27699"/>
    <cellStyle name="SAPBEXHLevel3 5 2 3" xfId="27700"/>
    <cellStyle name="SAPBEXHLevel3 5 3" xfId="27701"/>
    <cellStyle name="SAPBEXHLevel3 5 4" xfId="27702"/>
    <cellStyle name="SAPBEXHLevel3 5 5" xfId="27703"/>
    <cellStyle name="SAPBEXHLevel3 6" xfId="27704"/>
    <cellStyle name="SAPBEXHLevel3 6 2" xfId="27705"/>
    <cellStyle name="SAPBEXHLevel3 6 2 2" xfId="27706"/>
    <cellStyle name="SAPBEXHLevel3 6 2 3" xfId="27707"/>
    <cellStyle name="SAPBEXHLevel3 6 3" xfId="27708"/>
    <cellStyle name="SAPBEXHLevel3 6 4" xfId="27709"/>
    <cellStyle name="SAPBEXHLevel3 6 5" xfId="27710"/>
    <cellStyle name="SAPBEXHLevel3 7" xfId="27711"/>
    <cellStyle name="SAPBEXHLevel3 7 2" xfId="27712"/>
    <cellStyle name="SAPBEXHLevel3 7 3" xfId="27713"/>
    <cellStyle name="SAPBEXHLevel3 7 4" xfId="27714"/>
    <cellStyle name="SAPBEXHLevel3 8" xfId="27715"/>
    <cellStyle name="SAPBEXHLevel3 8 2" xfId="27716"/>
    <cellStyle name="SAPBEXHLevel3 8 3" xfId="27717"/>
    <cellStyle name="SAPBEXHLevel3 8 4" xfId="27718"/>
    <cellStyle name="SAPBEXHLevel3 9" xfId="27719"/>
    <cellStyle name="SAPBEXHLevel3 9 2" xfId="27720"/>
    <cellStyle name="SAPBEXHLevel3 9 3" xfId="27721"/>
    <cellStyle name="SAPBEXHLevel3X" xfId="153"/>
    <cellStyle name="SAPBEXHLevel3X 10" xfId="27722"/>
    <cellStyle name="SAPBEXHLevel3X 10 2" xfId="27723"/>
    <cellStyle name="SAPBEXHLevel3X 10 3" xfId="27724"/>
    <cellStyle name="SAPBEXHLevel3X 11" xfId="27725"/>
    <cellStyle name="SAPBEXHLevel3X 12" xfId="27726"/>
    <cellStyle name="SAPBEXHLevel3X 13" xfId="27727"/>
    <cellStyle name="SAPBEXHLevel3X 14" xfId="27728"/>
    <cellStyle name="SAPBEXHLevel3X 15" xfId="27729"/>
    <cellStyle name="SAPBEXHLevel3X 2" xfId="27730"/>
    <cellStyle name="SAPBEXHLevel3X 2 2" xfId="27731"/>
    <cellStyle name="SAPBEXHLevel3X 2 2 2" xfId="27732"/>
    <cellStyle name="SAPBEXHLevel3X 2 2 2 2" xfId="27733"/>
    <cellStyle name="SAPBEXHLevel3X 2 2 3" xfId="27734"/>
    <cellStyle name="SAPBEXHLevel3X 2 2 4" xfId="27735"/>
    <cellStyle name="SAPBEXHLevel3X 2 2 5" xfId="27736"/>
    <cellStyle name="SAPBEXHLevel3X 2 3" xfId="27737"/>
    <cellStyle name="SAPBEXHLevel3X 2 3 2" xfId="27738"/>
    <cellStyle name="SAPBEXHLevel3X 2 3 3" xfId="27739"/>
    <cellStyle name="SAPBEXHLevel3X 2 3 4" xfId="27740"/>
    <cellStyle name="SAPBEXHLevel3X 2 4" xfId="27741"/>
    <cellStyle name="SAPBEXHLevel3X 2 5" xfId="27742"/>
    <cellStyle name="SAPBEXHLevel3X 2 6" xfId="27743"/>
    <cellStyle name="SAPBEXHLevel3X 2 7" xfId="27744"/>
    <cellStyle name="SAPBEXHLevel3X 2 8" xfId="27745"/>
    <cellStyle name="SAPBEXHLevel3X 3" xfId="27746"/>
    <cellStyle name="SAPBEXHLevel3X 3 2" xfId="27747"/>
    <cellStyle name="SAPBEXHLevel3X 3 2 2" xfId="27748"/>
    <cellStyle name="SAPBEXHLevel3X 3 2 3" xfId="27749"/>
    <cellStyle name="SAPBEXHLevel3X 3 3" xfId="27750"/>
    <cellStyle name="SAPBEXHLevel3X 3 4" xfId="27751"/>
    <cellStyle name="SAPBEXHLevel3X 3 5" xfId="27752"/>
    <cellStyle name="SAPBEXHLevel3X 4" xfId="27753"/>
    <cellStyle name="SAPBEXHLevel3X 4 2" xfId="27754"/>
    <cellStyle name="SAPBEXHLevel3X 4 2 2" xfId="27755"/>
    <cellStyle name="SAPBEXHLevel3X 4 2 3" xfId="27756"/>
    <cellStyle name="SAPBEXHLevel3X 4 3" xfId="27757"/>
    <cellStyle name="SAPBEXHLevel3X 4 4" xfId="27758"/>
    <cellStyle name="SAPBEXHLevel3X 4 5" xfId="27759"/>
    <cellStyle name="SAPBEXHLevel3X 5" xfId="27760"/>
    <cellStyle name="SAPBEXHLevel3X 5 2" xfId="27761"/>
    <cellStyle name="SAPBEXHLevel3X 5 2 2" xfId="27762"/>
    <cellStyle name="SAPBEXHLevel3X 5 2 3" xfId="27763"/>
    <cellStyle name="SAPBEXHLevel3X 5 3" xfId="27764"/>
    <cellStyle name="SAPBEXHLevel3X 5 4" xfId="27765"/>
    <cellStyle name="SAPBEXHLevel3X 5 5" xfId="27766"/>
    <cellStyle name="SAPBEXHLevel3X 6" xfId="27767"/>
    <cellStyle name="SAPBEXHLevel3X 6 2" xfId="27768"/>
    <cellStyle name="SAPBEXHLevel3X 6 2 2" xfId="27769"/>
    <cellStyle name="SAPBEXHLevel3X 6 2 3" xfId="27770"/>
    <cellStyle name="SAPBEXHLevel3X 6 3" xfId="27771"/>
    <cellStyle name="SAPBEXHLevel3X 6 4" xfId="27772"/>
    <cellStyle name="SAPBEXHLevel3X 6 5" xfId="27773"/>
    <cellStyle name="SAPBEXHLevel3X 7" xfId="27774"/>
    <cellStyle name="SAPBEXHLevel3X 7 2" xfId="27775"/>
    <cellStyle name="SAPBEXHLevel3X 7 3" xfId="27776"/>
    <cellStyle name="SAPBEXHLevel3X 7 4" xfId="27777"/>
    <cellStyle name="SAPBEXHLevel3X 8" xfId="27778"/>
    <cellStyle name="SAPBEXHLevel3X 8 2" xfId="27779"/>
    <cellStyle name="SAPBEXHLevel3X 8 3" xfId="27780"/>
    <cellStyle name="SAPBEXHLevel3X 8 4" xfId="27781"/>
    <cellStyle name="SAPBEXHLevel3X 9" xfId="27782"/>
    <cellStyle name="SAPBEXHLevel3X 9 2" xfId="27783"/>
    <cellStyle name="SAPBEXHLevel3X 9 3" xfId="27784"/>
    <cellStyle name="SAPBEXinputData" xfId="27785"/>
    <cellStyle name="SAPBEXinputData 2" xfId="27786"/>
    <cellStyle name="SAPBEXItemHeader" xfId="27787"/>
    <cellStyle name="SAPBEXItemHeader 2" xfId="27788"/>
    <cellStyle name="SAPBEXItemHeader 2 2" xfId="27789"/>
    <cellStyle name="SAPBEXItemHeader 2 3" xfId="27790"/>
    <cellStyle name="SAPBEXItemHeader 3" xfId="27791"/>
    <cellStyle name="SAPBEXItemHeader 4" xfId="27792"/>
    <cellStyle name="SAPBEXItemHeader 5" xfId="27793"/>
    <cellStyle name="SAPBEXItemHeader 6" xfId="27794"/>
    <cellStyle name="SAPBEXresData" xfId="154"/>
    <cellStyle name="SAPBEXresData 10" xfId="27795"/>
    <cellStyle name="SAPBEXresData 11" xfId="27796"/>
    <cellStyle name="SAPBEXresData 12" xfId="27797"/>
    <cellStyle name="SAPBEXresData 13" xfId="27798"/>
    <cellStyle name="SAPBEXresData 2" xfId="27799"/>
    <cellStyle name="SAPBEXresData 2 2" xfId="27800"/>
    <cellStyle name="SAPBEXresData 2 2 2" xfId="27801"/>
    <cellStyle name="SAPBEXresData 2 2 3" xfId="27802"/>
    <cellStyle name="SAPBEXresData 2 3" xfId="27803"/>
    <cellStyle name="SAPBEXresData 2 3 2" xfId="27804"/>
    <cellStyle name="SAPBEXresData 2 3 3" xfId="27805"/>
    <cellStyle name="SAPBEXresData 2 4" xfId="27806"/>
    <cellStyle name="SAPBEXresData 2 5" xfId="27807"/>
    <cellStyle name="SAPBEXresData 2 6" xfId="27808"/>
    <cellStyle name="SAPBEXresData 3" xfId="27809"/>
    <cellStyle name="SAPBEXresData 3 2" xfId="27810"/>
    <cellStyle name="SAPBEXresData 3 3" xfId="27811"/>
    <cellStyle name="SAPBEXresData 3 4" xfId="27812"/>
    <cellStyle name="SAPBEXresData 4" xfId="27813"/>
    <cellStyle name="SAPBEXresData 5" xfId="27814"/>
    <cellStyle name="SAPBEXresData 6" xfId="27815"/>
    <cellStyle name="SAPBEXresData 7" xfId="27816"/>
    <cellStyle name="SAPBEXresData 8" xfId="27817"/>
    <cellStyle name="SAPBEXresData 9" xfId="27818"/>
    <cellStyle name="SAPBEXresDataEmph" xfId="155"/>
    <cellStyle name="SAPBEXresDataEmph 10" xfId="27819"/>
    <cellStyle name="SAPBEXresDataEmph 11" xfId="27820"/>
    <cellStyle name="SAPBEXresDataEmph 12" xfId="27821"/>
    <cellStyle name="SAPBEXresDataEmph 13" xfId="27822"/>
    <cellStyle name="SAPBEXresDataEmph 2" xfId="27823"/>
    <cellStyle name="SAPBEXresDataEmph 2 2" xfId="27824"/>
    <cellStyle name="SAPBEXresDataEmph 2 2 2" xfId="27825"/>
    <cellStyle name="SAPBEXresDataEmph 2 2 3" xfId="27826"/>
    <cellStyle name="SAPBEXresDataEmph 2 3" xfId="27827"/>
    <cellStyle name="SAPBEXresDataEmph 2 3 2" xfId="27828"/>
    <cellStyle name="SAPBEXresDataEmph 2 3 3" xfId="27829"/>
    <cellStyle name="SAPBEXresDataEmph 2 4" xfId="27830"/>
    <cellStyle name="SAPBEXresDataEmph 2 5" xfId="27831"/>
    <cellStyle name="SAPBEXresDataEmph 2 6" xfId="27832"/>
    <cellStyle name="SAPBEXresDataEmph 3" xfId="27833"/>
    <cellStyle name="SAPBEXresDataEmph 3 2" xfId="27834"/>
    <cellStyle name="SAPBEXresDataEmph 3 3" xfId="27835"/>
    <cellStyle name="SAPBEXresDataEmph 3 4" xfId="27836"/>
    <cellStyle name="SAPBEXresDataEmph 4" xfId="27837"/>
    <cellStyle name="SAPBEXresDataEmph 5" xfId="27838"/>
    <cellStyle name="SAPBEXresDataEmph 6" xfId="27839"/>
    <cellStyle name="SAPBEXresDataEmph 7" xfId="27840"/>
    <cellStyle name="SAPBEXresDataEmph 8" xfId="27841"/>
    <cellStyle name="SAPBEXresDataEmph 9" xfId="27842"/>
    <cellStyle name="SAPBEXresItem" xfId="156"/>
    <cellStyle name="SAPBEXresItem 10" xfId="27843"/>
    <cellStyle name="SAPBEXresItem 11" xfId="27844"/>
    <cellStyle name="SAPBEXresItem 12" xfId="27845"/>
    <cellStyle name="SAPBEXresItem 13" xfId="27846"/>
    <cellStyle name="SAPBEXresItem 2" xfId="27847"/>
    <cellStyle name="SAPBEXresItem 2 2" xfId="27848"/>
    <cellStyle name="SAPBEXresItem 2 2 2" xfId="27849"/>
    <cellStyle name="SAPBEXresItem 2 2 3" xfId="27850"/>
    <cellStyle name="SAPBEXresItem 2 3" xfId="27851"/>
    <cellStyle name="SAPBEXresItem 2 3 2" xfId="27852"/>
    <cellStyle name="SAPBEXresItem 2 3 3" xfId="27853"/>
    <cellStyle name="SAPBEXresItem 2 4" xfId="27854"/>
    <cellStyle name="SAPBEXresItem 2 5" xfId="27855"/>
    <cellStyle name="SAPBEXresItem 2 6" xfId="27856"/>
    <cellStyle name="SAPBEXresItem 3" xfId="27857"/>
    <cellStyle name="SAPBEXresItem 3 2" xfId="27858"/>
    <cellStyle name="SAPBEXresItem 3 3" xfId="27859"/>
    <cellStyle name="SAPBEXresItem 3 4" xfId="27860"/>
    <cellStyle name="SAPBEXresItem 4" xfId="27861"/>
    <cellStyle name="SAPBEXresItem 5" xfId="27862"/>
    <cellStyle name="SAPBEXresItem 6" xfId="27863"/>
    <cellStyle name="SAPBEXresItem 7" xfId="27864"/>
    <cellStyle name="SAPBEXresItem 8" xfId="27865"/>
    <cellStyle name="SAPBEXresItem 9" xfId="27866"/>
    <cellStyle name="SAPBEXresItemX" xfId="157"/>
    <cellStyle name="SAPBEXresItemX 10" xfId="27867"/>
    <cellStyle name="SAPBEXresItemX 11" xfId="27868"/>
    <cellStyle name="SAPBEXresItemX 12" xfId="27869"/>
    <cellStyle name="SAPBEXresItemX 13" xfId="27870"/>
    <cellStyle name="SAPBEXresItemX 2" xfId="27871"/>
    <cellStyle name="SAPBEXresItemX 2 2" xfId="27872"/>
    <cellStyle name="SAPBEXresItemX 2 2 2" xfId="27873"/>
    <cellStyle name="SAPBEXresItemX 2 2 3" xfId="27874"/>
    <cellStyle name="SAPBEXresItemX 2 3" xfId="27875"/>
    <cellStyle name="SAPBEXresItemX 2 3 2" xfId="27876"/>
    <cellStyle name="SAPBEXresItemX 2 3 3" xfId="27877"/>
    <cellStyle name="SAPBEXresItemX 2 4" xfId="27878"/>
    <cellStyle name="SAPBEXresItemX 2 5" xfId="27879"/>
    <cellStyle name="SAPBEXresItemX 2 6" xfId="27880"/>
    <cellStyle name="SAPBEXresItemX 3" xfId="27881"/>
    <cellStyle name="SAPBEXresItemX 3 2" xfId="27882"/>
    <cellStyle name="SAPBEXresItemX 3 3" xfId="27883"/>
    <cellStyle name="SAPBEXresItemX 3 4" xfId="27884"/>
    <cellStyle name="SAPBEXresItemX 4" xfId="27885"/>
    <cellStyle name="SAPBEXresItemX 5" xfId="27886"/>
    <cellStyle name="SAPBEXresItemX 6" xfId="27887"/>
    <cellStyle name="SAPBEXresItemX 7" xfId="27888"/>
    <cellStyle name="SAPBEXresItemX 8" xfId="27889"/>
    <cellStyle name="SAPBEXresItemX 9" xfId="27890"/>
    <cellStyle name="SAPBEXstdData" xfId="158"/>
    <cellStyle name="SAPBEXstdData 10" xfId="27891"/>
    <cellStyle name="SAPBEXstdData 11" xfId="27892"/>
    <cellStyle name="SAPBEXstdData 12" xfId="27893"/>
    <cellStyle name="SAPBEXstdData 13" xfId="27894"/>
    <cellStyle name="SAPBEXstdData 2" xfId="27895"/>
    <cellStyle name="SAPBEXstdData 2 2" xfId="27896"/>
    <cellStyle name="SAPBEXstdData 2 2 2" xfId="27897"/>
    <cellStyle name="SAPBEXstdData 2 2 3" xfId="27898"/>
    <cellStyle name="SAPBEXstdData 2 3" xfId="27899"/>
    <cellStyle name="SAPBEXstdData 2 3 2" xfId="27900"/>
    <cellStyle name="SAPBEXstdData 2 3 3" xfId="27901"/>
    <cellStyle name="SAPBEXstdData 2 4" xfId="27902"/>
    <cellStyle name="SAPBEXstdData 2 5" xfId="27903"/>
    <cellStyle name="SAPBEXstdData 2 6" xfId="27904"/>
    <cellStyle name="SAPBEXstdData 3" xfId="27905"/>
    <cellStyle name="SAPBEXstdData 3 2" xfId="27906"/>
    <cellStyle name="SAPBEXstdData 3 3" xfId="27907"/>
    <cellStyle name="SAPBEXstdData 3 4" xfId="27908"/>
    <cellStyle name="SAPBEXstdData 4" xfId="27909"/>
    <cellStyle name="SAPBEXstdData 5" xfId="27910"/>
    <cellStyle name="SAPBEXstdData 6" xfId="27911"/>
    <cellStyle name="SAPBEXstdData 7" xfId="27912"/>
    <cellStyle name="SAPBEXstdData 8" xfId="27913"/>
    <cellStyle name="SAPBEXstdData 9" xfId="27914"/>
    <cellStyle name="SAPBEXstdDataEmph" xfId="159"/>
    <cellStyle name="SAPBEXstdDataEmph 10" xfId="27915"/>
    <cellStyle name="SAPBEXstdDataEmph 11" xfId="27916"/>
    <cellStyle name="SAPBEXstdDataEmph 12" xfId="27917"/>
    <cellStyle name="SAPBEXstdDataEmph 13" xfId="27918"/>
    <cellStyle name="SAPBEXstdDataEmph 2" xfId="27919"/>
    <cellStyle name="SAPBEXstdDataEmph 2 2" xfId="27920"/>
    <cellStyle name="SAPBEXstdDataEmph 2 2 2" xfId="27921"/>
    <cellStyle name="SAPBEXstdDataEmph 2 2 3" xfId="27922"/>
    <cellStyle name="SAPBEXstdDataEmph 2 3" xfId="27923"/>
    <cellStyle name="SAPBEXstdDataEmph 2 3 2" xfId="27924"/>
    <cellStyle name="SAPBEXstdDataEmph 2 3 3" xfId="27925"/>
    <cellStyle name="SAPBEXstdDataEmph 2 4" xfId="27926"/>
    <cellStyle name="SAPBEXstdDataEmph 2 5" xfId="27927"/>
    <cellStyle name="SAPBEXstdDataEmph 2 6" xfId="27928"/>
    <cellStyle name="SAPBEXstdDataEmph 3" xfId="27929"/>
    <cellStyle name="SAPBEXstdDataEmph 3 2" xfId="27930"/>
    <cellStyle name="SAPBEXstdDataEmph 3 3" xfId="27931"/>
    <cellStyle name="SAPBEXstdDataEmph 3 4" xfId="27932"/>
    <cellStyle name="SAPBEXstdDataEmph 4" xfId="27933"/>
    <cellStyle name="SAPBEXstdDataEmph 5" xfId="27934"/>
    <cellStyle name="SAPBEXstdDataEmph 6" xfId="27935"/>
    <cellStyle name="SAPBEXstdDataEmph 7" xfId="27936"/>
    <cellStyle name="SAPBEXstdDataEmph 8" xfId="27937"/>
    <cellStyle name="SAPBEXstdDataEmph 9" xfId="27938"/>
    <cellStyle name="SAPBEXstdItem" xfId="160"/>
    <cellStyle name="SAPBEXstdItem 10" xfId="27939"/>
    <cellStyle name="SAPBEXstdItem 10 10" xfId="27940"/>
    <cellStyle name="SAPBEXstdItem 10 11" xfId="27941"/>
    <cellStyle name="SAPBEXstdItem 10 2" xfId="27942"/>
    <cellStyle name="SAPBEXstdItem 10 2 2" xfId="27943"/>
    <cellStyle name="SAPBEXstdItem 10 2 2 2" xfId="27944"/>
    <cellStyle name="SAPBEXstdItem 10 2 2 2 2" xfId="27945"/>
    <cellStyle name="SAPBEXstdItem 10 2 2 2 3" xfId="27946"/>
    <cellStyle name="SAPBEXstdItem 10 2 2 3" xfId="27947"/>
    <cellStyle name="SAPBEXstdItem 10 2 2 4" xfId="27948"/>
    <cellStyle name="SAPBEXstdItem 10 2 2 5" xfId="27949"/>
    <cellStyle name="SAPBEXstdItem 10 2 3" xfId="27950"/>
    <cellStyle name="SAPBEXstdItem 10 2 3 2" xfId="27951"/>
    <cellStyle name="SAPBEXstdItem 10 2 3 3" xfId="27952"/>
    <cellStyle name="SAPBEXstdItem 10 2 4" xfId="27953"/>
    <cellStyle name="SAPBEXstdItem 10 2 5" xfId="27954"/>
    <cellStyle name="SAPBEXstdItem 10 2 6" xfId="27955"/>
    <cellStyle name="SAPBEXstdItem 10 3" xfId="27956"/>
    <cellStyle name="SAPBEXstdItem 10 3 2" xfId="27957"/>
    <cellStyle name="SAPBEXstdItem 10 3 2 2" xfId="27958"/>
    <cellStyle name="SAPBEXstdItem 10 3 2 2 2" xfId="27959"/>
    <cellStyle name="SAPBEXstdItem 10 3 2 2 3" xfId="27960"/>
    <cellStyle name="SAPBEXstdItem 10 3 2 3" xfId="27961"/>
    <cellStyle name="SAPBEXstdItem 10 3 2 4" xfId="27962"/>
    <cellStyle name="SAPBEXstdItem 10 3 2 5" xfId="27963"/>
    <cellStyle name="SAPBEXstdItem 10 3 3" xfId="27964"/>
    <cellStyle name="SAPBEXstdItem 10 3 3 2" xfId="27965"/>
    <cellStyle name="SAPBEXstdItem 10 3 3 3" xfId="27966"/>
    <cellStyle name="SAPBEXstdItem 10 3 4" xfId="27967"/>
    <cellStyle name="SAPBEXstdItem 10 3 5" xfId="27968"/>
    <cellStyle name="SAPBEXstdItem 10 3 6" xfId="27969"/>
    <cellStyle name="SAPBEXstdItem 10 4" xfId="27970"/>
    <cellStyle name="SAPBEXstdItem 10 4 2" xfId="27971"/>
    <cellStyle name="SAPBEXstdItem 10 4 2 2" xfId="27972"/>
    <cellStyle name="SAPBEXstdItem 10 4 2 2 2" xfId="27973"/>
    <cellStyle name="SAPBEXstdItem 10 4 2 2 3" xfId="27974"/>
    <cellStyle name="SAPBEXstdItem 10 4 2 3" xfId="27975"/>
    <cellStyle name="SAPBEXstdItem 10 4 2 4" xfId="27976"/>
    <cellStyle name="SAPBEXstdItem 10 4 2 5" xfId="27977"/>
    <cellStyle name="SAPBEXstdItem 10 4 3" xfId="27978"/>
    <cellStyle name="SAPBEXstdItem 10 4 3 2" xfId="27979"/>
    <cellStyle name="SAPBEXstdItem 10 4 3 3" xfId="27980"/>
    <cellStyle name="SAPBEXstdItem 10 4 4" xfId="27981"/>
    <cellStyle name="SAPBEXstdItem 10 4 5" xfId="27982"/>
    <cellStyle name="SAPBEXstdItem 10 4 6" xfId="27983"/>
    <cellStyle name="SAPBEXstdItem 10 5" xfId="27984"/>
    <cellStyle name="SAPBEXstdItem 10 5 2" xfId="27985"/>
    <cellStyle name="SAPBEXstdItem 10 5 2 2" xfId="27986"/>
    <cellStyle name="SAPBEXstdItem 10 5 2 2 2" xfId="27987"/>
    <cellStyle name="SAPBEXstdItem 10 5 2 2 3" xfId="27988"/>
    <cellStyle name="SAPBEXstdItem 10 5 2 3" xfId="27989"/>
    <cellStyle name="SAPBEXstdItem 10 5 2 4" xfId="27990"/>
    <cellStyle name="SAPBEXstdItem 10 5 2 5" xfId="27991"/>
    <cellStyle name="SAPBEXstdItem 10 5 3" xfId="27992"/>
    <cellStyle name="SAPBEXstdItem 10 5 3 2" xfId="27993"/>
    <cellStyle name="SAPBEXstdItem 10 5 3 3" xfId="27994"/>
    <cellStyle name="SAPBEXstdItem 10 5 4" xfId="27995"/>
    <cellStyle name="SAPBEXstdItem 10 5 5" xfId="27996"/>
    <cellStyle name="SAPBEXstdItem 10 5 6" xfId="27997"/>
    <cellStyle name="SAPBEXstdItem 10 6" xfId="27998"/>
    <cellStyle name="SAPBEXstdItem 10 6 2" xfId="27999"/>
    <cellStyle name="SAPBEXstdItem 10 6 2 2" xfId="28000"/>
    <cellStyle name="SAPBEXstdItem 10 6 2 3" xfId="28001"/>
    <cellStyle name="SAPBEXstdItem 10 6 3" xfId="28002"/>
    <cellStyle name="SAPBEXstdItem 10 6 4" xfId="28003"/>
    <cellStyle name="SAPBEXstdItem 10 6 5" xfId="28004"/>
    <cellStyle name="SAPBEXstdItem 10 7" xfId="28005"/>
    <cellStyle name="SAPBEXstdItem 10 7 2" xfId="28006"/>
    <cellStyle name="SAPBEXstdItem 10 7 3" xfId="28007"/>
    <cellStyle name="SAPBEXstdItem 10 7 4" xfId="28008"/>
    <cellStyle name="SAPBEXstdItem 10 7 5" xfId="28009"/>
    <cellStyle name="SAPBEXstdItem 10 8" xfId="28010"/>
    <cellStyle name="SAPBEXstdItem 10 9" xfId="28011"/>
    <cellStyle name="SAPBEXstdItem 11" xfId="28012"/>
    <cellStyle name="SAPBEXstdItem 11 10" xfId="28013"/>
    <cellStyle name="SAPBEXstdItem 11 11" xfId="28014"/>
    <cellStyle name="SAPBEXstdItem 11 2" xfId="28015"/>
    <cellStyle name="SAPBEXstdItem 11 2 2" xfId="28016"/>
    <cellStyle name="SAPBEXstdItem 11 2 2 2" xfId="28017"/>
    <cellStyle name="SAPBEXstdItem 11 2 2 2 2" xfId="28018"/>
    <cellStyle name="SAPBEXstdItem 11 2 2 2 3" xfId="28019"/>
    <cellStyle name="SAPBEXstdItem 11 2 2 3" xfId="28020"/>
    <cellStyle name="SAPBEXstdItem 11 2 2 4" xfId="28021"/>
    <cellStyle name="SAPBEXstdItem 11 2 2 5" xfId="28022"/>
    <cellStyle name="SAPBEXstdItem 11 2 3" xfId="28023"/>
    <cellStyle name="SAPBEXstdItem 11 2 3 2" xfId="28024"/>
    <cellStyle name="SAPBEXstdItem 11 2 3 3" xfId="28025"/>
    <cellStyle name="SAPBEXstdItem 11 2 4" xfId="28026"/>
    <cellStyle name="SAPBEXstdItem 11 2 5" xfId="28027"/>
    <cellStyle name="SAPBEXstdItem 11 2 6" xfId="28028"/>
    <cellStyle name="SAPBEXstdItem 11 3" xfId="28029"/>
    <cellStyle name="SAPBEXstdItem 11 3 2" xfId="28030"/>
    <cellStyle name="SAPBEXstdItem 11 3 2 2" xfId="28031"/>
    <cellStyle name="SAPBEXstdItem 11 3 2 2 2" xfId="28032"/>
    <cellStyle name="SAPBEXstdItem 11 3 2 2 3" xfId="28033"/>
    <cellStyle name="SAPBEXstdItem 11 3 2 3" xfId="28034"/>
    <cellStyle name="SAPBEXstdItem 11 3 2 4" xfId="28035"/>
    <cellStyle name="SAPBEXstdItem 11 3 2 5" xfId="28036"/>
    <cellStyle name="SAPBEXstdItem 11 3 3" xfId="28037"/>
    <cellStyle name="SAPBEXstdItem 11 3 3 2" xfId="28038"/>
    <cellStyle name="SAPBEXstdItem 11 3 3 3" xfId="28039"/>
    <cellStyle name="SAPBEXstdItem 11 3 4" xfId="28040"/>
    <cellStyle name="SAPBEXstdItem 11 3 5" xfId="28041"/>
    <cellStyle name="SAPBEXstdItem 11 3 6" xfId="28042"/>
    <cellStyle name="SAPBEXstdItem 11 4" xfId="28043"/>
    <cellStyle name="SAPBEXstdItem 11 4 2" xfId="28044"/>
    <cellStyle name="SAPBEXstdItem 11 4 2 2" xfId="28045"/>
    <cellStyle name="SAPBEXstdItem 11 4 2 2 2" xfId="28046"/>
    <cellStyle name="SAPBEXstdItem 11 4 2 2 3" xfId="28047"/>
    <cellStyle name="SAPBEXstdItem 11 4 2 3" xfId="28048"/>
    <cellStyle name="SAPBEXstdItem 11 4 2 4" xfId="28049"/>
    <cellStyle name="SAPBEXstdItem 11 4 2 5" xfId="28050"/>
    <cellStyle name="SAPBEXstdItem 11 4 3" xfId="28051"/>
    <cellStyle name="SAPBEXstdItem 11 4 3 2" xfId="28052"/>
    <cellStyle name="SAPBEXstdItem 11 4 3 3" xfId="28053"/>
    <cellStyle name="SAPBEXstdItem 11 4 4" xfId="28054"/>
    <cellStyle name="SAPBEXstdItem 11 4 5" xfId="28055"/>
    <cellStyle name="SAPBEXstdItem 11 4 6" xfId="28056"/>
    <cellStyle name="SAPBEXstdItem 11 5" xfId="28057"/>
    <cellStyle name="SAPBEXstdItem 11 5 2" xfId="28058"/>
    <cellStyle name="SAPBEXstdItem 11 5 2 2" xfId="28059"/>
    <cellStyle name="SAPBEXstdItem 11 5 2 2 2" xfId="28060"/>
    <cellStyle name="SAPBEXstdItem 11 5 2 2 3" xfId="28061"/>
    <cellStyle name="SAPBEXstdItem 11 5 2 3" xfId="28062"/>
    <cellStyle name="SAPBEXstdItem 11 5 2 4" xfId="28063"/>
    <cellStyle name="SAPBEXstdItem 11 5 2 5" xfId="28064"/>
    <cellStyle name="SAPBEXstdItem 11 5 3" xfId="28065"/>
    <cellStyle name="SAPBEXstdItem 11 5 3 2" xfId="28066"/>
    <cellStyle name="SAPBEXstdItem 11 5 3 3" xfId="28067"/>
    <cellStyle name="SAPBEXstdItem 11 5 4" xfId="28068"/>
    <cellStyle name="SAPBEXstdItem 11 5 5" xfId="28069"/>
    <cellStyle name="SAPBEXstdItem 11 5 6" xfId="28070"/>
    <cellStyle name="SAPBEXstdItem 11 6" xfId="28071"/>
    <cellStyle name="SAPBEXstdItem 11 6 2" xfId="28072"/>
    <cellStyle name="SAPBEXstdItem 11 6 2 2" xfId="28073"/>
    <cellStyle name="SAPBEXstdItem 11 6 2 3" xfId="28074"/>
    <cellStyle name="SAPBEXstdItem 11 6 3" xfId="28075"/>
    <cellStyle name="SAPBEXstdItem 11 6 4" xfId="28076"/>
    <cellStyle name="SAPBEXstdItem 11 6 5" xfId="28077"/>
    <cellStyle name="SAPBEXstdItem 11 7" xfId="28078"/>
    <cellStyle name="SAPBEXstdItem 11 7 2" xfId="28079"/>
    <cellStyle name="SAPBEXstdItem 11 7 3" xfId="28080"/>
    <cellStyle name="SAPBEXstdItem 11 7 4" xfId="28081"/>
    <cellStyle name="SAPBEXstdItem 11 7 5" xfId="28082"/>
    <cellStyle name="SAPBEXstdItem 11 8" xfId="28083"/>
    <cellStyle name="SAPBEXstdItem 11 9" xfId="28084"/>
    <cellStyle name="SAPBEXstdItem 12" xfId="28085"/>
    <cellStyle name="SAPBEXstdItem 12 10" xfId="28086"/>
    <cellStyle name="SAPBEXstdItem 12 11" xfId="28087"/>
    <cellStyle name="SAPBEXstdItem 12 2" xfId="28088"/>
    <cellStyle name="SAPBEXstdItem 12 2 2" xfId="28089"/>
    <cellStyle name="SAPBEXstdItem 12 2 2 2" xfId="28090"/>
    <cellStyle name="SAPBEXstdItem 12 2 2 2 2" xfId="28091"/>
    <cellStyle name="SAPBEXstdItem 12 2 2 2 3" xfId="28092"/>
    <cellStyle name="SAPBEXstdItem 12 2 2 3" xfId="28093"/>
    <cellStyle name="SAPBEXstdItem 12 2 2 4" xfId="28094"/>
    <cellStyle name="SAPBEXstdItem 12 2 2 5" xfId="28095"/>
    <cellStyle name="SAPBEXstdItem 12 2 3" xfId="28096"/>
    <cellStyle name="SAPBEXstdItem 12 2 3 2" xfId="28097"/>
    <cellStyle name="SAPBEXstdItem 12 2 3 3" xfId="28098"/>
    <cellStyle name="SAPBEXstdItem 12 2 4" xfId="28099"/>
    <cellStyle name="SAPBEXstdItem 12 2 5" xfId="28100"/>
    <cellStyle name="SAPBEXstdItem 12 2 6" xfId="28101"/>
    <cellStyle name="SAPBEXstdItem 12 3" xfId="28102"/>
    <cellStyle name="SAPBEXstdItem 12 3 2" xfId="28103"/>
    <cellStyle name="SAPBEXstdItem 12 3 2 2" xfId="28104"/>
    <cellStyle name="SAPBEXstdItem 12 3 2 2 2" xfId="28105"/>
    <cellStyle name="SAPBEXstdItem 12 3 2 2 3" xfId="28106"/>
    <cellStyle name="SAPBEXstdItem 12 3 2 3" xfId="28107"/>
    <cellStyle name="SAPBEXstdItem 12 3 2 4" xfId="28108"/>
    <cellStyle name="SAPBEXstdItem 12 3 2 5" xfId="28109"/>
    <cellStyle name="SAPBEXstdItem 12 3 3" xfId="28110"/>
    <cellStyle name="SAPBEXstdItem 12 3 3 2" xfId="28111"/>
    <cellStyle name="SAPBEXstdItem 12 3 3 3" xfId="28112"/>
    <cellStyle name="SAPBEXstdItem 12 3 4" xfId="28113"/>
    <cellStyle name="SAPBEXstdItem 12 3 5" xfId="28114"/>
    <cellStyle name="SAPBEXstdItem 12 3 6" xfId="28115"/>
    <cellStyle name="SAPBEXstdItem 12 4" xfId="28116"/>
    <cellStyle name="SAPBEXstdItem 12 4 2" xfId="28117"/>
    <cellStyle name="SAPBEXstdItem 12 4 2 2" xfId="28118"/>
    <cellStyle name="SAPBEXstdItem 12 4 2 2 2" xfId="28119"/>
    <cellStyle name="SAPBEXstdItem 12 4 2 2 3" xfId="28120"/>
    <cellStyle name="SAPBEXstdItem 12 4 2 3" xfId="28121"/>
    <cellStyle name="SAPBEXstdItem 12 4 2 4" xfId="28122"/>
    <cellStyle name="SAPBEXstdItem 12 4 2 5" xfId="28123"/>
    <cellStyle name="SAPBEXstdItem 12 4 3" xfId="28124"/>
    <cellStyle name="SAPBEXstdItem 12 4 3 2" xfId="28125"/>
    <cellStyle name="SAPBEXstdItem 12 4 3 3" xfId="28126"/>
    <cellStyle name="SAPBEXstdItem 12 4 4" xfId="28127"/>
    <cellStyle name="SAPBEXstdItem 12 4 5" xfId="28128"/>
    <cellStyle name="SAPBEXstdItem 12 4 6" xfId="28129"/>
    <cellStyle name="SAPBEXstdItem 12 5" xfId="28130"/>
    <cellStyle name="SAPBEXstdItem 12 5 2" xfId="28131"/>
    <cellStyle name="SAPBEXstdItem 12 5 2 2" xfId="28132"/>
    <cellStyle name="SAPBEXstdItem 12 5 2 2 2" xfId="28133"/>
    <cellStyle name="SAPBEXstdItem 12 5 2 2 3" xfId="28134"/>
    <cellStyle name="SAPBEXstdItem 12 5 2 3" xfId="28135"/>
    <cellStyle name="SAPBEXstdItem 12 5 2 4" xfId="28136"/>
    <cellStyle name="SAPBEXstdItem 12 5 2 5" xfId="28137"/>
    <cellStyle name="SAPBEXstdItem 12 5 3" xfId="28138"/>
    <cellStyle name="SAPBEXstdItem 12 5 3 2" xfId="28139"/>
    <cellStyle name="SAPBEXstdItem 12 5 3 3" xfId="28140"/>
    <cellStyle name="SAPBEXstdItem 12 5 4" xfId="28141"/>
    <cellStyle name="SAPBEXstdItem 12 5 5" xfId="28142"/>
    <cellStyle name="SAPBEXstdItem 12 5 6" xfId="28143"/>
    <cellStyle name="SAPBEXstdItem 12 6" xfId="28144"/>
    <cellStyle name="SAPBEXstdItem 12 6 2" xfId="28145"/>
    <cellStyle name="SAPBEXstdItem 12 6 2 2" xfId="28146"/>
    <cellStyle name="SAPBEXstdItem 12 6 2 3" xfId="28147"/>
    <cellStyle name="SAPBEXstdItem 12 6 3" xfId="28148"/>
    <cellStyle name="SAPBEXstdItem 12 6 4" xfId="28149"/>
    <cellStyle name="SAPBEXstdItem 12 6 5" xfId="28150"/>
    <cellStyle name="SAPBEXstdItem 12 7" xfId="28151"/>
    <cellStyle name="SAPBEXstdItem 12 7 2" xfId="28152"/>
    <cellStyle name="SAPBEXstdItem 12 7 3" xfId="28153"/>
    <cellStyle name="SAPBEXstdItem 12 7 4" xfId="28154"/>
    <cellStyle name="SAPBEXstdItem 12 7 5" xfId="28155"/>
    <cellStyle name="SAPBEXstdItem 12 8" xfId="28156"/>
    <cellStyle name="SAPBEXstdItem 12 9" xfId="28157"/>
    <cellStyle name="SAPBEXstdItem 13" xfId="28158"/>
    <cellStyle name="SAPBEXstdItem 13 10" xfId="28159"/>
    <cellStyle name="SAPBEXstdItem 13 11" xfId="28160"/>
    <cellStyle name="SAPBEXstdItem 13 2" xfId="28161"/>
    <cellStyle name="SAPBEXstdItem 13 2 2" xfId="28162"/>
    <cellStyle name="SAPBEXstdItem 13 2 2 2" xfId="28163"/>
    <cellStyle name="SAPBEXstdItem 13 2 2 2 2" xfId="28164"/>
    <cellStyle name="SAPBEXstdItem 13 2 2 2 3" xfId="28165"/>
    <cellStyle name="SAPBEXstdItem 13 2 2 3" xfId="28166"/>
    <cellStyle name="SAPBEXstdItem 13 2 2 4" xfId="28167"/>
    <cellStyle name="SAPBEXstdItem 13 2 2 5" xfId="28168"/>
    <cellStyle name="SAPBEXstdItem 13 2 3" xfId="28169"/>
    <cellStyle name="SAPBEXstdItem 13 2 3 2" xfId="28170"/>
    <cellStyle name="SAPBEXstdItem 13 2 3 3" xfId="28171"/>
    <cellStyle name="SAPBEXstdItem 13 2 4" xfId="28172"/>
    <cellStyle name="SAPBEXstdItem 13 2 5" xfId="28173"/>
    <cellStyle name="SAPBEXstdItem 13 2 6" xfId="28174"/>
    <cellStyle name="SAPBEXstdItem 13 3" xfId="28175"/>
    <cellStyle name="SAPBEXstdItem 13 3 2" xfId="28176"/>
    <cellStyle name="SAPBEXstdItem 13 3 2 2" xfId="28177"/>
    <cellStyle name="SAPBEXstdItem 13 3 2 2 2" xfId="28178"/>
    <cellStyle name="SAPBEXstdItem 13 3 2 2 3" xfId="28179"/>
    <cellStyle name="SAPBEXstdItem 13 3 2 3" xfId="28180"/>
    <cellStyle name="SAPBEXstdItem 13 3 2 4" xfId="28181"/>
    <cellStyle name="SAPBEXstdItem 13 3 2 5" xfId="28182"/>
    <cellStyle name="SAPBEXstdItem 13 3 3" xfId="28183"/>
    <cellStyle name="SAPBEXstdItem 13 3 3 2" xfId="28184"/>
    <cellStyle name="SAPBEXstdItem 13 3 3 3" xfId="28185"/>
    <cellStyle name="SAPBEXstdItem 13 3 4" xfId="28186"/>
    <cellStyle name="SAPBEXstdItem 13 3 5" xfId="28187"/>
    <cellStyle name="SAPBEXstdItem 13 3 6" xfId="28188"/>
    <cellStyle name="SAPBEXstdItem 13 4" xfId="28189"/>
    <cellStyle name="SAPBEXstdItem 13 4 2" xfId="28190"/>
    <cellStyle name="SAPBEXstdItem 13 4 2 2" xfId="28191"/>
    <cellStyle name="SAPBEXstdItem 13 4 2 2 2" xfId="28192"/>
    <cellStyle name="SAPBEXstdItem 13 4 2 2 3" xfId="28193"/>
    <cellStyle name="SAPBEXstdItem 13 4 2 3" xfId="28194"/>
    <cellStyle name="SAPBEXstdItem 13 4 2 4" xfId="28195"/>
    <cellStyle name="SAPBEXstdItem 13 4 2 5" xfId="28196"/>
    <cellStyle name="SAPBEXstdItem 13 4 3" xfId="28197"/>
    <cellStyle name="SAPBEXstdItem 13 4 3 2" xfId="28198"/>
    <cellStyle name="SAPBEXstdItem 13 4 3 3" xfId="28199"/>
    <cellStyle name="SAPBEXstdItem 13 4 4" xfId="28200"/>
    <cellStyle name="SAPBEXstdItem 13 4 5" xfId="28201"/>
    <cellStyle name="SAPBEXstdItem 13 4 6" xfId="28202"/>
    <cellStyle name="SAPBEXstdItem 13 5" xfId="28203"/>
    <cellStyle name="SAPBEXstdItem 13 5 2" xfId="28204"/>
    <cellStyle name="SAPBEXstdItem 13 5 2 2" xfId="28205"/>
    <cellStyle name="SAPBEXstdItem 13 5 2 2 2" xfId="28206"/>
    <cellStyle name="SAPBEXstdItem 13 5 2 2 3" xfId="28207"/>
    <cellStyle name="SAPBEXstdItem 13 5 2 3" xfId="28208"/>
    <cellStyle name="SAPBEXstdItem 13 5 2 4" xfId="28209"/>
    <cellStyle name="SAPBEXstdItem 13 5 2 5" xfId="28210"/>
    <cellStyle name="SAPBEXstdItem 13 5 3" xfId="28211"/>
    <cellStyle name="SAPBEXstdItem 13 5 3 2" xfId="28212"/>
    <cellStyle name="SAPBEXstdItem 13 5 3 3" xfId="28213"/>
    <cellStyle name="SAPBEXstdItem 13 5 4" xfId="28214"/>
    <cellStyle name="SAPBEXstdItem 13 5 5" xfId="28215"/>
    <cellStyle name="SAPBEXstdItem 13 5 6" xfId="28216"/>
    <cellStyle name="SAPBEXstdItem 13 6" xfId="28217"/>
    <cellStyle name="SAPBEXstdItem 13 6 2" xfId="28218"/>
    <cellStyle name="SAPBEXstdItem 13 6 2 2" xfId="28219"/>
    <cellStyle name="SAPBEXstdItem 13 6 2 3" xfId="28220"/>
    <cellStyle name="SAPBEXstdItem 13 6 3" xfId="28221"/>
    <cellStyle name="SAPBEXstdItem 13 6 4" xfId="28222"/>
    <cellStyle name="SAPBEXstdItem 13 6 5" xfId="28223"/>
    <cellStyle name="SAPBEXstdItem 13 7" xfId="28224"/>
    <cellStyle name="SAPBEXstdItem 13 7 2" xfId="28225"/>
    <cellStyle name="SAPBEXstdItem 13 7 3" xfId="28226"/>
    <cellStyle name="SAPBEXstdItem 13 7 4" xfId="28227"/>
    <cellStyle name="SAPBEXstdItem 13 7 5" xfId="28228"/>
    <cellStyle name="SAPBEXstdItem 13 8" xfId="28229"/>
    <cellStyle name="SAPBEXstdItem 13 9" xfId="28230"/>
    <cellStyle name="SAPBEXstdItem 14" xfId="28231"/>
    <cellStyle name="SAPBEXstdItem 14 10" xfId="28232"/>
    <cellStyle name="SAPBEXstdItem 14 2" xfId="28233"/>
    <cellStyle name="SAPBEXstdItem 14 2 2" xfId="28234"/>
    <cellStyle name="SAPBEXstdItem 14 2 2 2" xfId="28235"/>
    <cellStyle name="SAPBEXstdItem 14 2 2 2 2" xfId="28236"/>
    <cellStyle name="SAPBEXstdItem 14 2 2 2 3" xfId="28237"/>
    <cellStyle name="SAPBEXstdItem 14 2 2 3" xfId="28238"/>
    <cellStyle name="SAPBEXstdItem 14 2 2 4" xfId="28239"/>
    <cellStyle name="SAPBEXstdItem 14 2 2 5" xfId="28240"/>
    <cellStyle name="SAPBEXstdItem 14 2 3" xfId="28241"/>
    <cellStyle name="SAPBEXstdItem 14 2 3 2" xfId="28242"/>
    <cellStyle name="SAPBEXstdItem 14 2 3 3" xfId="28243"/>
    <cellStyle name="SAPBEXstdItem 14 2 4" xfId="28244"/>
    <cellStyle name="SAPBEXstdItem 14 2 5" xfId="28245"/>
    <cellStyle name="SAPBEXstdItem 14 2 6" xfId="28246"/>
    <cellStyle name="SAPBEXstdItem 14 3" xfId="28247"/>
    <cellStyle name="SAPBEXstdItem 14 3 2" xfId="28248"/>
    <cellStyle name="SAPBEXstdItem 14 3 2 2" xfId="28249"/>
    <cellStyle name="SAPBEXstdItem 14 3 2 2 2" xfId="28250"/>
    <cellStyle name="SAPBEXstdItem 14 3 2 2 3" xfId="28251"/>
    <cellStyle name="SAPBEXstdItem 14 3 2 3" xfId="28252"/>
    <cellStyle name="SAPBEXstdItem 14 3 2 4" xfId="28253"/>
    <cellStyle name="SAPBEXstdItem 14 3 2 5" xfId="28254"/>
    <cellStyle name="SAPBEXstdItem 14 3 3" xfId="28255"/>
    <cellStyle name="SAPBEXstdItem 14 3 3 2" xfId="28256"/>
    <cellStyle name="SAPBEXstdItem 14 3 3 3" xfId="28257"/>
    <cellStyle name="SAPBEXstdItem 14 3 4" xfId="28258"/>
    <cellStyle name="SAPBEXstdItem 14 3 5" xfId="28259"/>
    <cellStyle name="SAPBEXstdItem 14 3 6" xfId="28260"/>
    <cellStyle name="SAPBEXstdItem 14 4" xfId="28261"/>
    <cellStyle name="SAPBEXstdItem 14 4 2" xfId="28262"/>
    <cellStyle name="SAPBEXstdItem 14 4 2 2" xfId="28263"/>
    <cellStyle name="SAPBEXstdItem 14 4 2 2 2" xfId="28264"/>
    <cellStyle name="SAPBEXstdItem 14 4 2 2 3" xfId="28265"/>
    <cellStyle name="SAPBEXstdItem 14 4 2 3" xfId="28266"/>
    <cellStyle name="SAPBEXstdItem 14 4 2 4" xfId="28267"/>
    <cellStyle name="SAPBEXstdItem 14 4 2 5" xfId="28268"/>
    <cellStyle name="SAPBEXstdItem 14 4 3" xfId="28269"/>
    <cellStyle name="SAPBEXstdItem 14 4 3 2" xfId="28270"/>
    <cellStyle name="SAPBEXstdItem 14 4 3 3" xfId="28271"/>
    <cellStyle name="SAPBEXstdItem 14 4 4" xfId="28272"/>
    <cellStyle name="SAPBEXstdItem 14 4 5" xfId="28273"/>
    <cellStyle name="SAPBEXstdItem 14 4 6" xfId="28274"/>
    <cellStyle name="SAPBEXstdItem 14 5" xfId="28275"/>
    <cellStyle name="SAPBEXstdItem 14 5 2" xfId="28276"/>
    <cellStyle name="SAPBEXstdItem 14 5 2 2" xfId="28277"/>
    <cellStyle name="SAPBEXstdItem 14 5 2 2 2" xfId="28278"/>
    <cellStyle name="SAPBEXstdItem 14 5 2 2 3" xfId="28279"/>
    <cellStyle name="SAPBEXstdItem 14 5 2 3" xfId="28280"/>
    <cellStyle name="SAPBEXstdItem 14 5 2 4" xfId="28281"/>
    <cellStyle name="SAPBEXstdItem 14 5 2 5" xfId="28282"/>
    <cellStyle name="SAPBEXstdItem 14 5 3" xfId="28283"/>
    <cellStyle name="SAPBEXstdItem 14 5 3 2" xfId="28284"/>
    <cellStyle name="SAPBEXstdItem 14 5 3 3" xfId="28285"/>
    <cellStyle name="SAPBEXstdItem 14 5 4" xfId="28286"/>
    <cellStyle name="SAPBEXstdItem 14 5 5" xfId="28287"/>
    <cellStyle name="SAPBEXstdItem 14 5 6" xfId="28288"/>
    <cellStyle name="SAPBEXstdItem 14 6" xfId="28289"/>
    <cellStyle name="SAPBEXstdItem 14 6 2" xfId="28290"/>
    <cellStyle name="SAPBEXstdItem 14 6 2 2" xfId="28291"/>
    <cellStyle name="SAPBEXstdItem 14 6 2 3" xfId="28292"/>
    <cellStyle name="SAPBEXstdItem 14 6 3" xfId="28293"/>
    <cellStyle name="SAPBEXstdItem 14 6 4" xfId="28294"/>
    <cellStyle name="SAPBEXstdItem 14 6 5" xfId="28295"/>
    <cellStyle name="SAPBEXstdItem 14 7" xfId="28296"/>
    <cellStyle name="SAPBEXstdItem 14 7 2" xfId="28297"/>
    <cellStyle name="SAPBEXstdItem 14 7 3" xfId="28298"/>
    <cellStyle name="SAPBEXstdItem 14 8" xfId="28299"/>
    <cellStyle name="SAPBEXstdItem 14 9" xfId="28300"/>
    <cellStyle name="SAPBEXstdItem 15" xfId="28301"/>
    <cellStyle name="SAPBEXstdItem 15 10" xfId="28302"/>
    <cellStyle name="SAPBEXstdItem 15 2" xfId="28303"/>
    <cellStyle name="SAPBEXstdItem 15 2 2" xfId="28304"/>
    <cellStyle name="SAPBEXstdItem 15 2 2 2" xfId="28305"/>
    <cellStyle name="SAPBEXstdItem 15 2 2 2 2" xfId="28306"/>
    <cellStyle name="SAPBEXstdItem 15 2 2 2 3" xfId="28307"/>
    <cellStyle name="SAPBEXstdItem 15 2 2 3" xfId="28308"/>
    <cellStyle name="SAPBEXstdItem 15 2 2 4" xfId="28309"/>
    <cellStyle name="SAPBEXstdItem 15 2 2 5" xfId="28310"/>
    <cellStyle name="SAPBEXstdItem 15 2 3" xfId="28311"/>
    <cellStyle name="SAPBEXstdItem 15 2 3 2" xfId="28312"/>
    <cellStyle name="SAPBEXstdItem 15 2 3 3" xfId="28313"/>
    <cellStyle name="SAPBEXstdItem 15 2 4" xfId="28314"/>
    <cellStyle name="SAPBEXstdItem 15 2 5" xfId="28315"/>
    <cellStyle name="SAPBEXstdItem 15 2 6" xfId="28316"/>
    <cellStyle name="SAPBEXstdItem 15 3" xfId="28317"/>
    <cellStyle name="SAPBEXstdItem 15 3 2" xfId="28318"/>
    <cellStyle name="SAPBEXstdItem 15 3 2 2" xfId="28319"/>
    <cellStyle name="SAPBEXstdItem 15 3 2 2 2" xfId="28320"/>
    <cellStyle name="SAPBEXstdItem 15 3 2 2 3" xfId="28321"/>
    <cellStyle name="SAPBEXstdItem 15 3 2 3" xfId="28322"/>
    <cellStyle name="SAPBEXstdItem 15 3 2 4" xfId="28323"/>
    <cellStyle name="SAPBEXstdItem 15 3 2 5" xfId="28324"/>
    <cellStyle name="SAPBEXstdItem 15 3 3" xfId="28325"/>
    <cellStyle name="SAPBEXstdItem 15 3 3 2" xfId="28326"/>
    <cellStyle name="SAPBEXstdItem 15 3 3 3" xfId="28327"/>
    <cellStyle name="SAPBEXstdItem 15 3 4" xfId="28328"/>
    <cellStyle name="SAPBEXstdItem 15 3 5" xfId="28329"/>
    <cellStyle name="SAPBEXstdItem 15 3 6" xfId="28330"/>
    <cellStyle name="SAPBEXstdItem 15 4" xfId="28331"/>
    <cellStyle name="SAPBEXstdItem 15 4 2" xfId="28332"/>
    <cellStyle name="SAPBEXstdItem 15 4 2 2" xfId="28333"/>
    <cellStyle name="SAPBEXstdItem 15 4 2 2 2" xfId="28334"/>
    <cellStyle name="SAPBEXstdItem 15 4 2 2 3" xfId="28335"/>
    <cellStyle name="SAPBEXstdItem 15 4 2 3" xfId="28336"/>
    <cellStyle name="SAPBEXstdItem 15 4 2 4" xfId="28337"/>
    <cellStyle name="SAPBEXstdItem 15 4 2 5" xfId="28338"/>
    <cellStyle name="SAPBEXstdItem 15 4 3" xfId="28339"/>
    <cellStyle name="SAPBEXstdItem 15 4 3 2" xfId="28340"/>
    <cellStyle name="SAPBEXstdItem 15 4 3 3" xfId="28341"/>
    <cellStyle name="SAPBEXstdItem 15 4 4" xfId="28342"/>
    <cellStyle name="SAPBEXstdItem 15 4 5" xfId="28343"/>
    <cellStyle name="SAPBEXstdItem 15 4 6" xfId="28344"/>
    <cellStyle name="SAPBEXstdItem 15 5" xfId="28345"/>
    <cellStyle name="SAPBEXstdItem 15 5 2" xfId="28346"/>
    <cellStyle name="SAPBEXstdItem 15 5 2 2" xfId="28347"/>
    <cellStyle name="SAPBEXstdItem 15 5 2 2 2" xfId="28348"/>
    <cellStyle name="SAPBEXstdItem 15 5 2 2 3" xfId="28349"/>
    <cellStyle name="SAPBEXstdItem 15 5 2 3" xfId="28350"/>
    <cellStyle name="SAPBEXstdItem 15 5 2 4" xfId="28351"/>
    <cellStyle name="SAPBEXstdItem 15 5 2 5" xfId="28352"/>
    <cellStyle name="SAPBEXstdItem 15 5 3" xfId="28353"/>
    <cellStyle name="SAPBEXstdItem 15 5 3 2" xfId="28354"/>
    <cellStyle name="SAPBEXstdItem 15 5 3 3" xfId="28355"/>
    <cellStyle name="SAPBEXstdItem 15 5 4" xfId="28356"/>
    <cellStyle name="SAPBEXstdItem 15 5 5" xfId="28357"/>
    <cellStyle name="SAPBEXstdItem 15 5 6" xfId="28358"/>
    <cellStyle name="SAPBEXstdItem 15 6" xfId="28359"/>
    <cellStyle name="SAPBEXstdItem 15 6 2" xfId="28360"/>
    <cellStyle name="SAPBEXstdItem 15 6 2 2" xfId="28361"/>
    <cellStyle name="SAPBEXstdItem 15 6 2 3" xfId="28362"/>
    <cellStyle name="SAPBEXstdItem 15 6 3" xfId="28363"/>
    <cellStyle name="SAPBEXstdItem 15 6 4" xfId="28364"/>
    <cellStyle name="SAPBEXstdItem 15 6 5" xfId="28365"/>
    <cellStyle name="SAPBEXstdItem 15 7" xfId="28366"/>
    <cellStyle name="SAPBEXstdItem 15 7 2" xfId="28367"/>
    <cellStyle name="SAPBEXstdItem 15 7 3" xfId="28368"/>
    <cellStyle name="SAPBEXstdItem 15 8" xfId="28369"/>
    <cellStyle name="SAPBEXstdItem 15 9" xfId="28370"/>
    <cellStyle name="SAPBEXstdItem 16" xfId="28371"/>
    <cellStyle name="SAPBEXstdItem 16 10" xfId="28372"/>
    <cellStyle name="SAPBEXstdItem 16 2" xfId="28373"/>
    <cellStyle name="SAPBEXstdItem 16 2 2" xfId="28374"/>
    <cellStyle name="SAPBEXstdItem 16 2 2 2" xfId="28375"/>
    <cellStyle name="SAPBEXstdItem 16 2 2 2 2" xfId="28376"/>
    <cellStyle name="SAPBEXstdItem 16 2 2 2 3" xfId="28377"/>
    <cellStyle name="SAPBEXstdItem 16 2 2 3" xfId="28378"/>
    <cellStyle name="SAPBEXstdItem 16 2 2 4" xfId="28379"/>
    <cellStyle name="SAPBEXstdItem 16 2 2 5" xfId="28380"/>
    <cellStyle name="SAPBEXstdItem 16 2 3" xfId="28381"/>
    <cellStyle name="SAPBEXstdItem 16 2 3 2" xfId="28382"/>
    <cellStyle name="SAPBEXstdItem 16 2 3 3" xfId="28383"/>
    <cellStyle name="SAPBEXstdItem 16 2 4" xfId="28384"/>
    <cellStyle name="SAPBEXstdItem 16 2 5" xfId="28385"/>
    <cellStyle name="SAPBEXstdItem 16 2 6" xfId="28386"/>
    <cellStyle name="SAPBEXstdItem 16 3" xfId="28387"/>
    <cellStyle name="SAPBEXstdItem 16 3 2" xfId="28388"/>
    <cellStyle name="SAPBEXstdItem 16 3 2 2" xfId="28389"/>
    <cellStyle name="SAPBEXstdItem 16 3 2 2 2" xfId="28390"/>
    <cellStyle name="SAPBEXstdItem 16 3 2 2 3" xfId="28391"/>
    <cellStyle name="SAPBEXstdItem 16 3 2 3" xfId="28392"/>
    <cellStyle name="SAPBEXstdItem 16 3 2 4" xfId="28393"/>
    <cellStyle name="SAPBEXstdItem 16 3 2 5" xfId="28394"/>
    <cellStyle name="SAPBEXstdItem 16 3 3" xfId="28395"/>
    <cellStyle name="SAPBEXstdItem 16 3 3 2" xfId="28396"/>
    <cellStyle name="SAPBEXstdItem 16 3 3 3" xfId="28397"/>
    <cellStyle name="SAPBEXstdItem 16 3 4" xfId="28398"/>
    <cellStyle name="SAPBEXstdItem 16 3 5" xfId="28399"/>
    <cellStyle name="SAPBEXstdItem 16 3 6" xfId="28400"/>
    <cellStyle name="SAPBEXstdItem 16 4" xfId="28401"/>
    <cellStyle name="SAPBEXstdItem 16 4 2" xfId="28402"/>
    <cellStyle name="SAPBEXstdItem 16 4 2 2" xfId="28403"/>
    <cellStyle name="SAPBEXstdItem 16 4 2 2 2" xfId="28404"/>
    <cellStyle name="SAPBEXstdItem 16 4 2 2 3" xfId="28405"/>
    <cellStyle name="SAPBEXstdItem 16 4 2 3" xfId="28406"/>
    <cellStyle name="SAPBEXstdItem 16 4 2 4" xfId="28407"/>
    <cellStyle name="SAPBEXstdItem 16 4 2 5" xfId="28408"/>
    <cellStyle name="SAPBEXstdItem 16 4 3" xfId="28409"/>
    <cellStyle name="SAPBEXstdItem 16 4 3 2" xfId="28410"/>
    <cellStyle name="SAPBEXstdItem 16 4 3 3" xfId="28411"/>
    <cellStyle name="SAPBEXstdItem 16 4 4" xfId="28412"/>
    <cellStyle name="SAPBEXstdItem 16 4 5" xfId="28413"/>
    <cellStyle name="SAPBEXstdItem 16 4 6" xfId="28414"/>
    <cellStyle name="SAPBEXstdItem 16 5" xfId="28415"/>
    <cellStyle name="SAPBEXstdItem 16 5 2" xfId="28416"/>
    <cellStyle name="SAPBEXstdItem 16 5 2 2" xfId="28417"/>
    <cellStyle name="SAPBEXstdItem 16 5 2 2 2" xfId="28418"/>
    <cellStyle name="SAPBEXstdItem 16 5 2 2 3" xfId="28419"/>
    <cellStyle name="SAPBEXstdItem 16 5 2 3" xfId="28420"/>
    <cellStyle name="SAPBEXstdItem 16 5 2 4" xfId="28421"/>
    <cellStyle name="SAPBEXstdItem 16 5 2 5" xfId="28422"/>
    <cellStyle name="SAPBEXstdItem 16 5 3" xfId="28423"/>
    <cellStyle name="SAPBEXstdItem 16 5 3 2" xfId="28424"/>
    <cellStyle name="SAPBEXstdItem 16 5 3 3" xfId="28425"/>
    <cellStyle name="SAPBEXstdItem 16 5 4" xfId="28426"/>
    <cellStyle name="SAPBEXstdItem 16 5 5" xfId="28427"/>
    <cellStyle name="SAPBEXstdItem 16 5 6" xfId="28428"/>
    <cellStyle name="SAPBEXstdItem 16 6" xfId="28429"/>
    <cellStyle name="SAPBEXstdItem 16 6 2" xfId="28430"/>
    <cellStyle name="SAPBEXstdItem 16 6 2 2" xfId="28431"/>
    <cellStyle name="SAPBEXstdItem 16 6 2 3" xfId="28432"/>
    <cellStyle name="SAPBEXstdItem 16 6 3" xfId="28433"/>
    <cellStyle name="SAPBEXstdItem 16 6 4" xfId="28434"/>
    <cellStyle name="SAPBEXstdItem 16 6 5" xfId="28435"/>
    <cellStyle name="SAPBEXstdItem 16 7" xfId="28436"/>
    <cellStyle name="SAPBEXstdItem 16 7 2" xfId="28437"/>
    <cellStyle name="SAPBEXstdItem 16 7 3" xfId="28438"/>
    <cellStyle name="SAPBEXstdItem 16 8" xfId="28439"/>
    <cellStyle name="SAPBEXstdItem 16 9" xfId="28440"/>
    <cellStyle name="SAPBEXstdItem 17" xfId="28441"/>
    <cellStyle name="SAPBEXstdItem 17 10" xfId="28442"/>
    <cellStyle name="SAPBEXstdItem 17 2" xfId="28443"/>
    <cellStyle name="SAPBEXstdItem 17 2 2" xfId="28444"/>
    <cellStyle name="SAPBEXstdItem 17 2 2 2" xfId="28445"/>
    <cellStyle name="SAPBEXstdItem 17 2 2 2 2" xfId="28446"/>
    <cellStyle name="SAPBEXstdItem 17 2 2 2 3" xfId="28447"/>
    <cellStyle name="SAPBEXstdItem 17 2 2 3" xfId="28448"/>
    <cellStyle name="SAPBEXstdItem 17 2 2 4" xfId="28449"/>
    <cellStyle name="SAPBEXstdItem 17 2 2 5" xfId="28450"/>
    <cellStyle name="SAPBEXstdItem 17 2 3" xfId="28451"/>
    <cellStyle name="SAPBEXstdItem 17 2 3 2" xfId="28452"/>
    <cellStyle name="SAPBEXstdItem 17 2 3 3" xfId="28453"/>
    <cellStyle name="SAPBEXstdItem 17 2 4" xfId="28454"/>
    <cellStyle name="SAPBEXstdItem 17 2 5" xfId="28455"/>
    <cellStyle name="SAPBEXstdItem 17 2 6" xfId="28456"/>
    <cellStyle name="SAPBEXstdItem 17 3" xfId="28457"/>
    <cellStyle name="SAPBEXstdItem 17 3 2" xfId="28458"/>
    <cellStyle name="SAPBEXstdItem 17 3 2 2" xfId="28459"/>
    <cellStyle name="SAPBEXstdItem 17 3 2 2 2" xfId="28460"/>
    <cellStyle name="SAPBEXstdItem 17 3 2 2 3" xfId="28461"/>
    <cellStyle name="SAPBEXstdItem 17 3 2 3" xfId="28462"/>
    <cellStyle name="SAPBEXstdItem 17 3 2 4" xfId="28463"/>
    <cellStyle name="SAPBEXstdItem 17 3 2 5" xfId="28464"/>
    <cellStyle name="SAPBEXstdItem 17 3 3" xfId="28465"/>
    <cellStyle name="SAPBEXstdItem 17 3 3 2" xfId="28466"/>
    <cellStyle name="SAPBEXstdItem 17 3 3 3" xfId="28467"/>
    <cellStyle name="SAPBEXstdItem 17 3 4" xfId="28468"/>
    <cellStyle name="SAPBEXstdItem 17 3 5" xfId="28469"/>
    <cellStyle name="SAPBEXstdItem 17 3 6" xfId="28470"/>
    <cellStyle name="SAPBEXstdItem 17 4" xfId="28471"/>
    <cellStyle name="SAPBEXstdItem 17 4 2" xfId="28472"/>
    <cellStyle name="SAPBEXstdItem 17 4 2 2" xfId="28473"/>
    <cellStyle name="SAPBEXstdItem 17 4 2 2 2" xfId="28474"/>
    <cellStyle name="SAPBEXstdItem 17 4 2 2 3" xfId="28475"/>
    <cellStyle name="SAPBEXstdItem 17 4 2 3" xfId="28476"/>
    <cellStyle name="SAPBEXstdItem 17 4 2 4" xfId="28477"/>
    <cellStyle name="SAPBEXstdItem 17 4 2 5" xfId="28478"/>
    <cellStyle name="SAPBEXstdItem 17 4 3" xfId="28479"/>
    <cellStyle name="SAPBEXstdItem 17 4 3 2" xfId="28480"/>
    <cellStyle name="SAPBEXstdItem 17 4 3 3" xfId="28481"/>
    <cellStyle name="SAPBEXstdItem 17 4 4" xfId="28482"/>
    <cellStyle name="SAPBEXstdItem 17 4 5" xfId="28483"/>
    <cellStyle name="SAPBEXstdItem 17 4 6" xfId="28484"/>
    <cellStyle name="SAPBEXstdItem 17 5" xfId="28485"/>
    <cellStyle name="SAPBEXstdItem 17 5 2" xfId="28486"/>
    <cellStyle name="SAPBEXstdItem 17 5 2 2" xfId="28487"/>
    <cellStyle name="SAPBEXstdItem 17 5 2 2 2" xfId="28488"/>
    <cellStyle name="SAPBEXstdItem 17 5 2 2 3" xfId="28489"/>
    <cellStyle name="SAPBEXstdItem 17 5 2 3" xfId="28490"/>
    <cellStyle name="SAPBEXstdItem 17 5 2 4" xfId="28491"/>
    <cellStyle name="SAPBEXstdItem 17 5 2 5" xfId="28492"/>
    <cellStyle name="SAPBEXstdItem 17 5 3" xfId="28493"/>
    <cellStyle name="SAPBEXstdItem 17 5 3 2" xfId="28494"/>
    <cellStyle name="SAPBEXstdItem 17 5 3 3" xfId="28495"/>
    <cellStyle name="SAPBEXstdItem 17 5 4" xfId="28496"/>
    <cellStyle name="SAPBEXstdItem 17 5 5" xfId="28497"/>
    <cellStyle name="SAPBEXstdItem 17 5 6" xfId="28498"/>
    <cellStyle name="SAPBEXstdItem 17 6" xfId="28499"/>
    <cellStyle name="SAPBEXstdItem 17 6 2" xfId="28500"/>
    <cellStyle name="SAPBEXstdItem 17 6 2 2" xfId="28501"/>
    <cellStyle name="SAPBEXstdItem 17 6 2 3" xfId="28502"/>
    <cellStyle name="SAPBEXstdItem 17 6 3" xfId="28503"/>
    <cellStyle name="SAPBEXstdItem 17 6 4" xfId="28504"/>
    <cellStyle name="SAPBEXstdItem 17 6 5" xfId="28505"/>
    <cellStyle name="SAPBEXstdItem 17 7" xfId="28506"/>
    <cellStyle name="SAPBEXstdItem 17 7 2" xfId="28507"/>
    <cellStyle name="SAPBEXstdItem 17 7 3" xfId="28508"/>
    <cellStyle name="SAPBEXstdItem 17 8" xfId="28509"/>
    <cellStyle name="SAPBEXstdItem 17 9" xfId="28510"/>
    <cellStyle name="SAPBEXstdItem 18" xfId="28511"/>
    <cellStyle name="SAPBEXstdItem 18 10" xfId="28512"/>
    <cellStyle name="SAPBEXstdItem 18 2" xfId="28513"/>
    <cellStyle name="SAPBEXstdItem 18 2 2" xfId="28514"/>
    <cellStyle name="SAPBEXstdItem 18 2 2 2" xfId="28515"/>
    <cellStyle name="SAPBEXstdItem 18 2 2 2 2" xfId="28516"/>
    <cellStyle name="SAPBEXstdItem 18 2 2 2 3" xfId="28517"/>
    <cellStyle name="SAPBEXstdItem 18 2 2 3" xfId="28518"/>
    <cellStyle name="SAPBEXstdItem 18 2 2 4" xfId="28519"/>
    <cellStyle name="SAPBEXstdItem 18 2 2 5" xfId="28520"/>
    <cellStyle name="SAPBEXstdItem 18 2 3" xfId="28521"/>
    <cellStyle name="SAPBEXstdItem 18 2 3 2" xfId="28522"/>
    <cellStyle name="SAPBEXstdItem 18 2 3 3" xfId="28523"/>
    <cellStyle name="SAPBEXstdItem 18 2 4" xfId="28524"/>
    <cellStyle name="SAPBEXstdItem 18 2 5" xfId="28525"/>
    <cellStyle name="SAPBEXstdItem 18 2 6" xfId="28526"/>
    <cellStyle name="SAPBEXstdItem 18 3" xfId="28527"/>
    <cellStyle name="SAPBEXstdItem 18 3 2" xfId="28528"/>
    <cellStyle name="SAPBEXstdItem 18 3 2 2" xfId="28529"/>
    <cellStyle name="SAPBEXstdItem 18 3 2 2 2" xfId="28530"/>
    <cellStyle name="SAPBEXstdItem 18 3 2 2 3" xfId="28531"/>
    <cellStyle name="SAPBEXstdItem 18 3 2 3" xfId="28532"/>
    <cellStyle name="SAPBEXstdItem 18 3 2 4" xfId="28533"/>
    <cellStyle name="SAPBEXstdItem 18 3 2 5" xfId="28534"/>
    <cellStyle name="SAPBEXstdItem 18 3 3" xfId="28535"/>
    <cellStyle name="SAPBEXstdItem 18 3 3 2" xfId="28536"/>
    <cellStyle name="SAPBEXstdItem 18 3 3 3" xfId="28537"/>
    <cellStyle name="SAPBEXstdItem 18 3 4" xfId="28538"/>
    <cellStyle name="SAPBEXstdItem 18 3 5" xfId="28539"/>
    <cellStyle name="SAPBEXstdItem 18 3 6" xfId="28540"/>
    <cellStyle name="SAPBEXstdItem 18 4" xfId="28541"/>
    <cellStyle name="SAPBEXstdItem 18 4 2" xfId="28542"/>
    <cellStyle name="SAPBEXstdItem 18 4 2 2" xfId="28543"/>
    <cellStyle name="SAPBEXstdItem 18 4 2 2 2" xfId="28544"/>
    <cellStyle name="SAPBEXstdItem 18 4 2 2 3" xfId="28545"/>
    <cellStyle name="SAPBEXstdItem 18 4 2 3" xfId="28546"/>
    <cellStyle name="SAPBEXstdItem 18 4 2 4" xfId="28547"/>
    <cellStyle name="SAPBEXstdItem 18 4 2 5" xfId="28548"/>
    <cellStyle name="SAPBEXstdItem 18 4 3" xfId="28549"/>
    <cellStyle name="SAPBEXstdItem 18 4 3 2" xfId="28550"/>
    <cellStyle name="SAPBEXstdItem 18 4 3 3" xfId="28551"/>
    <cellStyle name="SAPBEXstdItem 18 4 4" xfId="28552"/>
    <cellStyle name="SAPBEXstdItem 18 4 5" xfId="28553"/>
    <cellStyle name="SAPBEXstdItem 18 4 6" xfId="28554"/>
    <cellStyle name="SAPBEXstdItem 18 5" xfId="28555"/>
    <cellStyle name="SAPBEXstdItem 18 5 2" xfId="28556"/>
    <cellStyle name="SAPBEXstdItem 18 5 2 2" xfId="28557"/>
    <cellStyle name="SAPBEXstdItem 18 5 2 2 2" xfId="28558"/>
    <cellStyle name="SAPBEXstdItem 18 5 2 2 3" xfId="28559"/>
    <cellStyle name="SAPBEXstdItem 18 5 2 3" xfId="28560"/>
    <cellStyle name="SAPBEXstdItem 18 5 2 4" xfId="28561"/>
    <cellStyle name="SAPBEXstdItem 18 5 2 5" xfId="28562"/>
    <cellStyle name="SAPBEXstdItem 18 5 3" xfId="28563"/>
    <cellStyle name="SAPBEXstdItem 18 5 3 2" xfId="28564"/>
    <cellStyle name="SAPBEXstdItem 18 5 3 3" xfId="28565"/>
    <cellStyle name="SAPBEXstdItem 18 5 4" xfId="28566"/>
    <cellStyle name="SAPBEXstdItem 18 5 5" xfId="28567"/>
    <cellStyle name="SAPBEXstdItem 18 5 6" xfId="28568"/>
    <cellStyle name="SAPBEXstdItem 18 6" xfId="28569"/>
    <cellStyle name="SAPBEXstdItem 18 6 2" xfId="28570"/>
    <cellStyle name="SAPBEXstdItem 18 6 2 2" xfId="28571"/>
    <cellStyle name="SAPBEXstdItem 18 6 2 3" xfId="28572"/>
    <cellStyle name="SAPBEXstdItem 18 6 3" xfId="28573"/>
    <cellStyle name="SAPBEXstdItem 18 6 4" xfId="28574"/>
    <cellStyle name="SAPBEXstdItem 18 6 5" xfId="28575"/>
    <cellStyle name="SAPBEXstdItem 18 7" xfId="28576"/>
    <cellStyle name="SAPBEXstdItem 18 7 2" xfId="28577"/>
    <cellStyle name="SAPBEXstdItem 18 7 3" xfId="28578"/>
    <cellStyle name="SAPBEXstdItem 18 8" xfId="28579"/>
    <cellStyle name="SAPBEXstdItem 18 9" xfId="28580"/>
    <cellStyle name="SAPBEXstdItem 19" xfId="28581"/>
    <cellStyle name="SAPBEXstdItem 19 10" xfId="28582"/>
    <cellStyle name="SAPBEXstdItem 19 2" xfId="28583"/>
    <cellStyle name="SAPBEXstdItem 19 2 2" xfId="28584"/>
    <cellStyle name="SAPBEXstdItem 19 2 2 2" xfId="28585"/>
    <cellStyle name="SAPBEXstdItem 19 2 2 2 2" xfId="28586"/>
    <cellStyle name="SAPBEXstdItem 19 2 2 2 3" xfId="28587"/>
    <cellStyle name="SAPBEXstdItem 19 2 2 3" xfId="28588"/>
    <cellStyle name="SAPBEXstdItem 19 2 2 4" xfId="28589"/>
    <cellStyle name="SAPBEXstdItem 19 2 2 5" xfId="28590"/>
    <cellStyle name="SAPBEXstdItem 19 2 3" xfId="28591"/>
    <cellStyle name="SAPBEXstdItem 19 2 3 2" xfId="28592"/>
    <cellStyle name="SAPBEXstdItem 19 2 3 3" xfId="28593"/>
    <cellStyle name="SAPBEXstdItem 19 2 4" xfId="28594"/>
    <cellStyle name="SAPBEXstdItem 19 2 5" xfId="28595"/>
    <cellStyle name="SAPBEXstdItem 19 2 6" xfId="28596"/>
    <cellStyle name="SAPBEXstdItem 19 3" xfId="28597"/>
    <cellStyle name="SAPBEXstdItem 19 3 2" xfId="28598"/>
    <cellStyle name="SAPBEXstdItem 19 3 2 2" xfId="28599"/>
    <cellStyle name="SAPBEXstdItem 19 3 2 2 2" xfId="28600"/>
    <cellStyle name="SAPBEXstdItem 19 3 2 2 3" xfId="28601"/>
    <cellStyle name="SAPBEXstdItem 19 3 2 3" xfId="28602"/>
    <cellStyle name="SAPBEXstdItem 19 3 2 4" xfId="28603"/>
    <cellStyle name="SAPBEXstdItem 19 3 2 5" xfId="28604"/>
    <cellStyle name="SAPBEXstdItem 19 3 3" xfId="28605"/>
    <cellStyle name="SAPBEXstdItem 19 3 3 2" xfId="28606"/>
    <cellStyle name="SAPBEXstdItem 19 3 3 3" xfId="28607"/>
    <cellStyle name="SAPBEXstdItem 19 3 4" xfId="28608"/>
    <cellStyle name="SAPBEXstdItem 19 3 5" xfId="28609"/>
    <cellStyle name="SAPBEXstdItem 19 3 6" xfId="28610"/>
    <cellStyle name="SAPBEXstdItem 19 4" xfId="28611"/>
    <cellStyle name="SAPBEXstdItem 19 4 2" xfId="28612"/>
    <cellStyle name="SAPBEXstdItem 19 4 2 2" xfId="28613"/>
    <cellStyle name="SAPBEXstdItem 19 4 2 2 2" xfId="28614"/>
    <cellStyle name="SAPBEXstdItem 19 4 2 2 3" xfId="28615"/>
    <cellStyle name="SAPBEXstdItem 19 4 2 3" xfId="28616"/>
    <cellStyle name="SAPBEXstdItem 19 4 2 4" xfId="28617"/>
    <cellStyle name="SAPBEXstdItem 19 4 2 5" xfId="28618"/>
    <cellStyle name="SAPBEXstdItem 19 4 3" xfId="28619"/>
    <cellStyle name="SAPBEXstdItem 19 4 3 2" xfId="28620"/>
    <cellStyle name="SAPBEXstdItem 19 4 3 3" xfId="28621"/>
    <cellStyle name="SAPBEXstdItem 19 4 4" xfId="28622"/>
    <cellStyle name="SAPBEXstdItem 19 4 5" xfId="28623"/>
    <cellStyle name="SAPBEXstdItem 19 4 6" xfId="28624"/>
    <cellStyle name="SAPBEXstdItem 19 5" xfId="28625"/>
    <cellStyle name="SAPBEXstdItem 19 5 2" xfId="28626"/>
    <cellStyle name="SAPBEXstdItem 19 5 2 2" xfId="28627"/>
    <cellStyle name="SAPBEXstdItem 19 5 2 2 2" xfId="28628"/>
    <cellStyle name="SAPBEXstdItem 19 5 2 2 3" xfId="28629"/>
    <cellStyle name="SAPBEXstdItem 19 5 2 3" xfId="28630"/>
    <cellStyle name="SAPBEXstdItem 19 5 2 4" xfId="28631"/>
    <cellStyle name="SAPBEXstdItem 19 5 2 5" xfId="28632"/>
    <cellStyle name="SAPBEXstdItem 19 5 3" xfId="28633"/>
    <cellStyle name="SAPBEXstdItem 19 5 3 2" xfId="28634"/>
    <cellStyle name="SAPBEXstdItem 19 5 3 3" xfId="28635"/>
    <cellStyle name="SAPBEXstdItem 19 5 4" xfId="28636"/>
    <cellStyle name="SAPBEXstdItem 19 5 5" xfId="28637"/>
    <cellStyle name="SAPBEXstdItem 19 5 6" xfId="28638"/>
    <cellStyle name="SAPBEXstdItem 19 6" xfId="28639"/>
    <cellStyle name="SAPBEXstdItem 19 6 2" xfId="28640"/>
    <cellStyle name="SAPBEXstdItem 19 6 2 2" xfId="28641"/>
    <cellStyle name="SAPBEXstdItem 19 6 2 3" xfId="28642"/>
    <cellStyle name="SAPBEXstdItem 19 6 3" xfId="28643"/>
    <cellStyle name="SAPBEXstdItem 19 6 4" xfId="28644"/>
    <cellStyle name="SAPBEXstdItem 19 6 5" xfId="28645"/>
    <cellStyle name="SAPBEXstdItem 19 7" xfId="28646"/>
    <cellStyle name="SAPBEXstdItem 19 7 2" xfId="28647"/>
    <cellStyle name="SAPBEXstdItem 19 7 3" xfId="28648"/>
    <cellStyle name="SAPBEXstdItem 19 8" xfId="28649"/>
    <cellStyle name="SAPBEXstdItem 19 9" xfId="28650"/>
    <cellStyle name="SAPBEXstdItem 2" xfId="28651"/>
    <cellStyle name="SAPBEXstdItem 2 10" xfId="28652"/>
    <cellStyle name="SAPBEXstdItem 2 11" xfId="28653"/>
    <cellStyle name="SAPBEXstdItem 2 12" xfId="28654"/>
    <cellStyle name="SAPBEXstdItem 2 13" xfId="28655"/>
    <cellStyle name="SAPBEXstdItem 2 14" xfId="28656"/>
    <cellStyle name="SAPBEXstdItem 2 15" xfId="28657"/>
    <cellStyle name="SAPBEXstdItem 2 16" xfId="28658"/>
    <cellStyle name="SAPBEXstdItem 2 17" xfId="28659"/>
    <cellStyle name="SAPBEXstdItem 2 18" xfId="28660"/>
    <cellStyle name="SAPBEXstdItem 2 19" xfId="28661"/>
    <cellStyle name="SAPBEXstdItem 2 2" xfId="28662"/>
    <cellStyle name="SAPBEXstdItem 2 2 10" xfId="28663"/>
    <cellStyle name="SAPBEXstdItem 2 2 2" xfId="28664"/>
    <cellStyle name="SAPBEXstdItem 2 2 2 2" xfId="28665"/>
    <cellStyle name="SAPBEXstdItem 2 2 2 2 2" xfId="28666"/>
    <cellStyle name="SAPBEXstdItem 2 2 2 2 3" xfId="28667"/>
    <cellStyle name="SAPBEXstdItem 2 2 2 3" xfId="28668"/>
    <cellStyle name="SAPBEXstdItem 2 2 2 4" xfId="28669"/>
    <cellStyle name="SAPBEXstdItem 2 2 2 5" xfId="28670"/>
    <cellStyle name="SAPBEXstdItem 2 2 3" xfId="28671"/>
    <cellStyle name="SAPBEXstdItem 2 2 3 2" xfId="28672"/>
    <cellStyle name="SAPBEXstdItem 2 2 3 3" xfId="28673"/>
    <cellStyle name="SAPBEXstdItem 2 2 4" xfId="28674"/>
    <cellStyle name="SAPBEXstdItem 2 2 5" xfId="28675"/>
    <cellStyle name="SAPBEXstdItem 2 2 5 2" xfId="28676"/>
    <cellStyle name="SAPBEXstdItem 2 2 5 3" xfId="28677"/>
    <cellStyle name="SAPBEXstdItem 2 2 6" xfId="28678"/>
    <cellStyle name="SAPBEXstdItem 2 2 7" xfId="28679"/>
    <cellStyle name="SAPBEXstdItem 2 2 8" xfId="28680"/>
    <cellStyle name="SAPBEXstdItem 2 2 9" xfId="28681"/>
    <cellStyle name="SAPBEXstdItem 2 20" xfId="28682"/>
    <cellStyle name="SAPBEXstdItem 2 21" xfId="28683"/>
    <cellStyle name="SAPBEXstdItem 2 22" xfId="28684"/>
    <cellStyle name="SAPBEXstdItem 2 23" xfId="28685"/>
    <cellStyle name="SAPBEXstdItem 2 24" xfId="28686"/>
    <cellStyle name="SAPBEXstdItem 2 25" xfId="28687"/>
    <cellStyle name="SAPBEXstdItem 2 26" xfId="28688"/>
    <cellStyle name="SAPBEXstdItem 2 27" xfId="28689"/>
    <cellStyle name="SAPBEXstdItem 2 28" xfId="28690"/>
    <cellStyle name="SAPBEXstdItem 2 28 2" xfId="28691"/>
    <cellStyle name="SAPBEXstdItem 2 28 3" xfId="28692"/>
    <cellStyle name="SAPBEXstdItem 2 29" xfId="28693"/>
    <cellStyle name="SAPBEXstdItem 2 29 2" xfId="28694"/>
    <cellStyle name="SAPBEXstdItem 2 29 3" xfId="28695"/>
    <cellStyle name="SAPBEXstdItem 2 3" xfId="28696"/>
    <cellStyle name="SAPBEXstdItem 2 3 2" xfId="28697"/>
    <cellStyle name="SAPBEXstdItem 2 3 2 2" xfId="28698"/>
    <cellStyle name="SAPBEXstdItem 2 3 2 3" xfId="28699"/>
    <cellStyle name="SAPBEXstdItem 2 3 3" xfId="28700"/>
    <cellStyle name="SAPBEXstdItem 2 3 4" xfId="28701"/>
    <cellStyle name="SAPBEXstdItem 2 3 5" xfId="28702"/>
    <cellStyle name="SAPBEXstdItem 2 3 6" xfId="28703"/>
    <cellStyle name="SAPBEXstdItem 2 3 7" xfId="28704"/>
    <cellStyle name="SAPBEXstdItem 2 3 8" xfId="28705"/>
    <cellStyle name="SAPBEXstdItem 2 3 9" xfId="28706"/>
    <cellStyle name="SAPBEXstdItem 2 30" xfId="28707"/>
    <cellStyle name="SAPBEXstdItem 2 31" xfId="28708"/>
    <cellStyle name="SAPBEXstdItem 2 32" xfId="28709"/>
    <cellStyle name="SAPBEXstdItem 2 33" xfId="28710"/>
    <cellStyle name="SAPBEXstdItem 2 34" xfId="28711"/>
    <cellStyle name="SAPBEXstdItem 2 4" xfId="28712"/>
    <cellStyle name="SAPBEXstdItem 2 4 2" xfId="28713"/>
    <cellStyle name="SAPBEXstdItem 2 4 3" xfId="28714"/>
    <cellStyle name="SAPBEXstdItem 2 4 4" xfId="28715"/>
    <cellStyle name="SAPBEXstdItem 2 4 5" xfId="28716"/>
    <cellStyle name="SAPBEXstdItem 2 4 6" xfId="28717"/>
    <cellStyle name="SAPBEXstdItem 2 4 7" xfId="28718"/>
    <cellStyle name="SAPBEXstdItem 2 5" xfId="28719"/>
    <cellStyle name="SAPBEXstdItem 2 5 2" xfId="28720"/>
    <cellStyle name="SAPBEXstdItem 2 5 3" xfId="28721"/>
    <cellStyle name="SAPBEXstdItem 2 5 4" xfId="28722"/>
    <cellStyle name="SAPBEXstdItem 2 5 5" xfId="28723"/>
    <cellStyle name="SAPBEXstdItem 2 6" xfId="28724"/>
    <cellStyle name="SAPBEXstdItem 2 6 2" xfId="28725"/>
    <cellStyle name="SAPBEXstdItem 2 7" xfId="28726"/>
    <cellStyle name="SAPBEXstdItem 2 7 2" xfId="28727"/>
    <cellStyle name="SAPBEXstdItem 2 8" xfId="28728"/>
    <cellStyle name="SAPBEXstdItem 2 8 2" xfId="28729"/>
    <cellStyle name="SAPBEXstdItem 2 9" xfId="28730"/>
    <cellStyle name="SAPBEXstdItem 2_12-31-2009 PES TBBS done" xfId="28731"/>
    <cellStyle name="SAPBEXstdItem 20" xfId="28732"/>
    <cellStyle name="SAPBEXstdItem 20 2" xfId="28733"/>
    <cellStyle name="SAPBEXstdItem 20 2 2" xfId="28734"/>
    <cellStyle name="SAPBEXstdItem 20 2 2 2" xfId="28735"/>
    <cellStyle name="SAPBEXstdItem 20 2 2 3" xfId="28736"/>
    <cellStyle name="SAPBEXstdItem 20 2 3" xfId="28737"/>
    <cellStyle name="SAPBEXstdItem 20 2 4" xfId="28738"/>
    <cellStyle name="SAPBEXstdItem 20 2 5" xfId="28739"/>
    <cellStyle name="SAPBEXstdItem 20 3" xfId="28740"/>
    <cellStyle name="SAPBEXstdItem 20 3 2" xfId="28741"/>
    <cellStyle name="SAPBEXstdItem 20 3 3" xfId="28742"/>
    <cellStyle name="SAPBEXstdItem 20 4" xfId="28743"/>
    <cellStyle name="SAPBEXstdItem 20 5" xfId="28744"/>
    <cellStyle name="SAPBEXstdItem 20 6" xfId="28745"/>
    <cellStyle name="SAPBEXstdItem 21" xfId="28746"/>
    <cellStyle name="SAPBEXstdItem 21 2" xfId="28747"/>
    <cellStyle name="SAPBEXstdItem 21 2 2" xfId="28748"/>
    <cellStyle name="SAPBEXstdItem 21 2 2 2" xfId="28749"/>
    <cellStyle name="SAPBEXstdItem 21 2 2 3" xfId="28750"/>
    <cellStyle name="SAPBEXstdItem 21 2 3" xfId="28751"/>
    <cellStyle name="SAPBEXstdItem 21 2 4" xfId="28752"/>
    <cellStyle name="SAPBEXstdItem 21 2 5" xfId="28753"/>
    <cellStyle name="SAPBEXstdItem 21 3" xfId="28754"/>
    <cellStyle name="SAPBEXstdItem 21 3 2" xfId="28755"/>
    <cellStyle name="SAPBEXstdItem 21 3 3" xfId="28756"/>
    <cellStyle name="SAPBEXstdItem 21 4" xfId="28757"/>
    <cellStyle name="SAPBEXstdItem 21 5" xfId="28758"/>
    <cellStyle name="SAPBEXstdItem 21 6" xfId="28759"/>
    <cellStyle name="SAPBEXstdItem 22" xfId="28760"/>
    <cellStyle name="SAPBEXstdItem 22 2" xfId="28761"/>
    <cellStyle name="SAPBEXstdItem 22 2 2" xfId="28762"/>
    <cellStyle name="SAPBEXstdItem 22 2 2 2" xfId="28763"/>
    <cellStyle name="SAPBEXstdItem 22 2 2 3" xfId="28764"/>
    <cellStyle name="SAPBEXstdItem 22 2 3" xfId="28765"/>
    <cellStyle name="SAPBEXstdItem 22 2 4" xfId="28766"/>
    <cellStyle name="SAPBEXstdItem 22 2 5" xfId="28767"/>
    <cellStyle name="SAPBEXstdItem 22 3" xfId="28768"/>
    <cellStyle name="SAPBEXstdItem 22 3 2" xfId="28769"/>
    <cellStyle name="SAPBEXstdItem 22 3 3" xfId="28770"/>
    <cellStyle name="SAPBEXstdItem 22 4" xfId="28771"/>
    <cellStyle name="SAPBEXstdItem 22 5" xfId="28772"/>
    <cellStyle name="SAPBEXstdItem 22 6" xfId="28773"/>
    <cellStyle name="SAPBEXstdItem 23" xfId="28774"/>
    <cellStyle name="SAPBEXstdItem 23 2" xfId="28775"/>
    <cellStyle name="SAPBEXstdItem 23 2 2" xfId="28776"/>
    <cellStyle name="SAPBEXstdItem 23 2 2 2" xfId="28777"/>
    <cellStyle name="SAPBEXstdItem 23 2 2 3" xfId="28778"/>
    <cellStyle name="SAPBEXstdItem 23 2 3" xfId="28779"/>
    <cellStyle name="SAPBEXstdItem 23 2 4" xfId="28780"/>
    <cellStyle name="SAPBEXstdItem 23 2 5" xfId="28781"/>
    <cellStyle name="SAPBEXstdItem 23 3" xfId="28782"/>
    <cellStyle name="SAPBEXstdItem 23 3 2" xfId="28783"/>
    <cellStyle name="SAPBEXstdItem 23 3 3" xfId="28784"/>
    <cellStyle name="SAPBEXstdItem 23 4" xfId="28785"/>
    <cellStyle name="SAPBEXstdItem 23 5" xfId="28786"/>
    <cellStyle name="SAPBEXstdItem 23 6" xfId="28787"/>
    <cellStyle name="SAPBEXstdItem 24" xfId="28788"/>
    <cellStyle name="SAPBEXstdItem 24 2" xfId="28789"/>
    <cellStyle name="SAPBEXstdItem 24 2 2" xfId="28790"/>
    <cellStyle name="SAPBEXstdItem 24 2 2 2" xfId="28791"/>
    <cellStyle name="SAPBEXstdItem 24 2 2 3" xfId="28792"/>
    <cellStyle name="SAPBEXstdItem 24 2 3" xfId="28793"/>
    <cellStyle name="SAPBEXstdItem 24 2 4" xfId="28794"/>
    <cellStyle name="SAPBEXstdItem 24 2 5" xfId="28795"/>
    <cellStyle name="SAPBEXstdItem 24 3" xfId="28796"/>
    <cellStyle name="SAPBEXstdItem 24 3 2" xfId="28797"/>
    <cellStyle name="SAPBEXstdItem 24 3 3" xfId="28798"/>
    <cellStyle name="SAPBEXstdItem 24 4" xfId="28799"/>
    <cellStyle name="SAPBEXstdItem 24 5" xfId="28800"/>
    <cellStyle name="SAPBEXstdItem 24 6" xfId="28801"/>
    <cellStyle name="SAPBEXstdItem 25" xfId="28802"/>
    <cellStyle name="SAPBEXstdItem 25 2" xfId="28803"/>
    <cellStyle name="SAPBEXstdItem 25 2 2" xfId="28804"/>
    <cellStyle name="SAPBEXstdItem 25 2 2 2" xfId="28805"/>
    <cellStyle name="SAPBEXstdItem 25 2 2 3" xfId="28806"/>
    <cellStyle name="SAPBEXstdItem 25 2 3" xfId="28807"/>
    <cellStyle name="SAPBEXstdItem 25 2 4" xfId="28808"/>
    <cellStyle name="SAPBEXstdItem 25 2 5" xfId="28809"/>
    <cellStyle name="SAPBEXstdItem 25 3" xfId="28810"/>
    <cellStyle name="SAPBEXstdItem 25 3 2" xfId="28811"/>
    <cellStyle name="SAPBEXstdItem 25 3 3" xfId="28812"/>
    <cellStyle name="SAPBEXstdItem 25 4" xfId="28813"/>
    <cellStyle name="SAPBEXstdItem 25 5" xfId="28814"/>
    <cellStyle name="SAPBEXstdItem 25 6" xfId="28815"/>
    <cellStyle name="SAPBEXstdItem 26" xfId="28816"/>
    <cellStyle name="SAPBEXstdItem 26 2" xfId="28817"/>
    <cellStyle name="SAPBEXstdItem 26 2 2" xfId="28818"/>
    <cellStyle name="SAPBEXstdItem 26 2 2 2" xfId="28819"/>
    <cellStyle name="SAPBEXstdItem 26 2 2 3" xfId="28820"/>
    <cellStyle name="SAPBEXstdItem 26 2 3" xfId="28821"/>
    <cellStyle name="SAPBEXstdItem 26 2 4" xfId="28822"/>
    <cellStyle name="SAPBEXstdItem 26 2 5" xfId="28823"/>
    <cellStyle name="SAPBEXstdItem 26 3" xfId="28824"/>
    <cellStyle name="SAPBEXstdItem 26 3 2" xfId="28825"/>
    <cellStyle name="SAPBEXstdItem 26 3 3" xfId="28826"/>
    <cellStyle name="SAPBEXstdItem 26 4" xfId="28827"/>
    <cellStyle name="SAPBEXstdItem 26 5" xfId="28828"/>
    <cellStyle name="SAPBEXstdItem 26 6" xfId="28829"/>
    <cellStyle name="SAPBEXstdItem 27" xfId="28830"/>
    <cellStyle name="SAPBEXstdItem 27 2" xfId="28831"/>
    <cellStyle name="SAPBEXstdItem 27 2 2" xfId="28832"/>
    <cellStyle name="SAPBEXstdItem 27 2 2 2" xfId="28833"/>
    <cellStyle name="SAPBEXstdItem 27 2 2 3" xfId="28834"/>
    <cellStyle name="SAPBEXstdItem 27 2 3" xfId="28835"/>
    <cellStyle name="SAPBEXstdItem 27 2 4" xfId="28836"/>
    <cellStyle name="SAPBEXstdItem 27 2 5" xfId="28837"/>
    <cellStyle name="SAPBEXstdItem 27 3" xfId="28838"/>
    <cellStyle name="SAPBEXstdItem 27 3 2" xfId="28839"/>
    <cellStyle name="SAPBEXstdItem 27 3 3" xfId="28840"/>
    <cellStyle name="SAPBEXstdItem 27 4" xfId="28841"/>
    <cellStyle name="SAPBEXstdItem 27 5" xfId="28842"/>
    <cellStyle name="SAPBEXstdItem 27 6" xfId="28843"/>
    <cellStyle name="SAPBEXstdItem 28" xfId="28844"/>
    <cellStyle name="SAPBEXstdItem 28 2" xfId="28845"/>
    <cellStyle name="SAPBEXstdItem 28 2 2" xfId="28846"/>
    <cellStyle name="SAPBEXstdItem 28 2 3" xfId="28847"/>
    <cellStyle name="SAPBEXstdItem 28 3" xfId="28848"/>
    <cellStyle name="SAPBEXstdItem 28 4" xfId="28849"/>
    <cellStyle name="SAPBEXstdItem 28 5" xfId="28850"/>
    <cellStyle name="SAPBEXstdItem 29" xfId="28851"/>
    <cellStyle name="SAPBEXstdItem 29 2" xfId="28852"/>
    <cellStyle name="SAPBEXstdItem 29 2 2" xfId="28853"/>
    <cellStyle name="SAPBEXstdItem 29 2 3" xfId="28854"/>
    <cellStyle name="SAPBEXstdItem 29 3" xfId="28855"/>
    <cellStyle name="SAPBEXstdItem 29 4" xfId="28856"/>
    <cellStyle name="SAPBEXstdItem 29 5" xfId="28857"/>
    <cellStyle name="SAPBEXstdItem 3" xfId="28858"/>
    <cellStyle name="SAPBEXstdItem 3 10" xfId="28859"/>
    <cellStyle name="SAPBEXstdItem 3 11" xfId="28860"/>
    <cellStyle name="SAPBEXstdItem 3 11 2" xfId="28861"/>
    <cellStyle name="SAPBEXstdItem 3 11 3" xfId="28862"/>
    <cellStyle name="SAPBEXstdItem 3 12" xfId="28863"/>
    <cellStyle name="SAPBEXstdItem 3 13" xfId="28864"/>
    <cellStyle name="SAPBEXstdItem 3 14" xfId="28865"/>
    <cellStyle name="SAPBEXstdItem 3 15" xfId="28866"/>
    <cellStyle name="SAPBEXstdItem 3 16" xfId="28867"/>
    <cellStyle name="SAPBEXstdItem 3 2" xfId="28868"/>
    <cellStyle name="SAPBEXstdItem 3 2 2" xfId="28869"/>
    <cellStyle name="SAPBEXstdItem 3 2 2 2" xfId="28870"/>
    <cellStyle name="SAPBEXstdItem 3 2 2 2 2" xfId="28871"/>
    <cellStyle name="SAPBEXstdItem 3 2 2 2 3" xfId="28872"/>
    <cellStyle name="SAPBEXstdItem 3 2 2 3" xfId="28873"/>
    <cellStyle name="SAPBEXstdItem 3 2 2 4" xfId="28874"/>
    <cellStyle name="SAPBEXstdItem 3 2 2 5" xfId="28875"/>
    <cellStyle name="SAPBEXstdItem 3 2 3" xfId="28876"/>
    <cellStyle name="SAPBEXstdItem 3 2 3 2" xfId="28877"/>
    <cellStyle name="SAPBEXstdItem 3 2 3 3" xfId="28878"/>
    <cellStyle name="SAPBEXstdItem 3 2 4" xfId="28879"/>
    <cellStyle name="SAPBEXstdItem 3 2 5" xfId="28880"/>
    <cellStyle name="SAPBEXstdItem 3 2 6" xfId="28881"/>
    <cellStyle name="SAPBEXstdItem 3 3" xfId="28882"/>
    <cellStyle name="SAPBEXstdItem 3 3 2" xfId="28883"/>
    <cellStyle name="SAPBEXstdItem 3 3 2 2" xfId="28884"/>
    <cellStyle name="SAPBEXstdItem 3 3 3" xfId="28885"/>
    <cellStyle name="SAPBEXstdItem 3 3 4" xfId="28886"/>
    <cellStyle name="SAPBEXstdItem 3 4" xfId="28887"/>
    <cellStyle name="SAPBEXstdItem 3 4 2" xfId="28888"/>
    <cellStyle name="SAPBEXstdItem 3 4 3" xfId="28889"/>
    <cellStyle name="SAPBEXstdItem 3 5" xfId="28890"/>
    <cellStyle name="SAPBEXstdItem 3 6" xfId="28891"/>
    <cellStyle name="SAPBEXstdItem 3 7" xfId="28892"/>
    <cellStyle name="SAPBEXstdItem 3 8" xfId="28893"/>
    <cellStyle name="SAPBEXstdItem 3 9" xfId="28894"/>
    <cellStyle name="SAPBEXstdItem 30" xfId="28895"/>
    <cellStyle name="SAPBEXstdItem 30 2" xfId="28896"/>
    <cellStyle name="SAPBEXstdItem 30 2 2" xfId="28897"/>
    <cellStyle name="SAPBEXstdItem 30 2 3" xfId="28898"/>
    <cellStyle name="SAPBEXstdItem 30 3" xfId="28899"/>
    <cellStyle name="SAPBEXstdItem 30 4" xfId="28900"/>
    <cellStyle name="SAPBEXstdItem 30 5" xfId="28901"/>
    <cellStyle name="SAPBEXstdItem 31" xfId="28902"/>
    <cellStyle name="SAPBEXstdItem 31 2" xfId="28903"/>
    <cellStyle name="SAPBEXstdItem 31 2 2" xfId="28904"/>
    <cellStyle name="SAPBEXstdItem 31 2 3" xfId="28905"/>
    <cellStyle name="SAPBEXstdItem 31 3" xfId="28906"/>
    <cellStyle name="SAPBEXstdItem 31 4" xfId="28907"/>
    <cellStyle name="SAPBEXstdItem 31 5" xfId="28908"/>
    <cellStyle name="SAPBEXstdItem 32" xfId="28909"/>
    <cellStyle name="SAPBEXstdItem 32 2" xfId="28910"/>
    <cellStyle name="SAPBEXstdItem 32 2 2" xfId="28911"/>
    <cellStyle name="SAPBEXstdItem 32 2 3" xfId="28912"/>
    <cellStyle name="SAPBEXstdItem 32 3" xfId="28913"/>
    <cellStyle name="SAPBEXstdItem 32 4" xfId="28914"/>
    <cellStyle name="SAPBEXstdItem 32 5" xfId="28915"/>
    <cellStyle name="SAPBEXstdItem 33" xfId="28916"/>
    <cellStyle name="SAPBEXstdItem 33 2" xfId="28917"/>
    <cellStyle name="SAPBEXstdItem 33 2 2" xfId="28918"/>
    <cellStyle name="SAPBEXstdItem 33 3" xfId="28919"/>
    <cellStyle name="SAPBEXstdItem 33 4" xfId="28920"/>
    <cellStyle name="SAPBEXstdItem 33 5" xfId="28921"/>
    <cellStyle name="SAPBEXstdItem 34" xfId="28922"/>
    <cellStyle name="SAPBEXstdItem 34 2" xfId="28923"/>
    <cellStyle name="SAPBEXstdItem 34 3" xfId="28924"/>
    <cellStyle name="SAPBEXstdItem 35" xfId="28925"/>
    <cellStyle name="SAPBEXstdItem 36" xfId="28926"/>
    <cellStyle name="SAPBEXstdItem 37" xfId="28927"/>
    <cellStyle name="SAPBEXstdItem 38" xfId="28928"/>
    <cellStyle name="SAPBEXstdItem 39" xfId="28929"/>
    <cellStyle name="SAPBEXstdItem 4" xfId="28930"/>
    <cellStyle name="SAPBEXstdItem 4 10" xfId="28931"/>
    <cellStyle name="SAPBEXstdItem 4 11" xfId="28932"/>
    <cellStyle name="SAPBEXstdItem 4 2" xfId="28933"/>
    <cellStyle name="SAPBEXstdItem 4 2 2" xfId="28934"/>
    <cellStyle name="SAPBEXstdItem 4 2 2 2" xfId="28935"/>
    <cellStyle name="SAPBEXstdItem 4 2 2 2 2" xfId="28936"/>
    <cellStyle name="SAPBEXstdItem 4 2 2 2 3" xfId="28937"/>
    <cellStyle name="SAPBEXstdItem 4 2 2 3" xfId="28938"/>
    <cellStyle name="SAPBEXstdItem 4 2 2 4" xfId="28939"/>
    <cellStyle name="SAPBEXstdItem 4 2 2 5" xfId="28940"/>
    <cellStyle name="SAPBEXstdItem 4 2 3" xfId="28941"/>
    <cellStyle name="SAPBEXstdItem 4 2 3 2" xfId="28942"/>
    <cellStyle name="SAPBEXstdItem 4 2 3 3" xfId="28943"/>
    <cellStyle name="SAPBEXstdItem 4 2 4" xfId="28944"/>
    <cellStyle name="SAPBEXstdItem 4 2 5" xfId="28945"/>
    <cellStyle name="SAPBEXstdItem 4 2 6" xfId="28946"/>
    <cellStyle name="SAPBEXstdItem 4 3" xfId="28947"/>
    <cellStyle name="SAPBEXstdItem 4 3 2" xfId="28948"/>
    <cellStyle name="SAPBEXstdItem 4 3 2 2" xfId="28949"/>
    <cellStyle name="SAPBEXstdItem 4 3 3" xfId="28950"/>
    <cellStyle name="SAPBEXstdItem 4 3 4" xfId="28951"/>
    <cellStyle name="SAPBEXstdItem 4 4" xfId="28952"/>
    <cellStyle name="SAPBEXstdItem 4 4 2" xfId="28953"/>
    <cellStyle name="SAPBEXstdItem 4 4 3" xfId="28954"/>
    <cellStyle name="SAPBEXstdItem 4 5" xfId="28955"/>
    <cellStyle name="SAPBEXstdItem 4 6" xfId="28956"/>
    <cellStyle name="SAPBEXstdItem 4 6 2" xfId="28957"/>
    <cellStyle name="SAPBEXstdItem 4 6 3" xfId="28958"/>
    <cellStyle name="SAPBEXstdItem 4 7" xfId="28959"/>
    <cellStyle name="SAPBEXstdItem 4 8" xfId="28960"/>
    <cellStyle name="SAPBEXstdItem 4 9" xfId="28961"/>
    <cellStyle name="SAPBEXstdItem 5" xfId="28962"/>
    <cellStyle name="SAPBEXstdItem 5 10" xfId="28963"/>
    <cellStyle name="SAPBEXstdItem 5 2" xfId="28964"/>
    <cellStyle name="SAPBEXstdItem 5 2 2" xfId="28965"/>
    <cellStyle name="SAPBEXstdItem 5 2 2 2" xfId="28966"/>
    <cellStyle name="SAPBEXstdItem 5 2 2 2 2" xfId="28967"/>
    <cellStyle name="SAPBEXstdItem 5 2 2 2 3" xfId="28968"/>
    <cellStyle name="SAPBEXstdItem 5 2 2 3" xfId="28969"/>
    <cellStyle name="SAPBEXstdItem 5 2 2 4" xfId="28970"/>
    <cellStyle name="SAPBEXstdItem 5 2 2 5" xfId="28971"/>
    <cellStyle name="SAPBEXstdItem 5 2 3" xfId="28972"/>
    <cellStyle name="SAPBEXstdItem 5 2 3 2" xfId="28973"/>
    <cellStyle name="SAPBEXstdItem 5 2 4" xfId="28974"/>
    <cellStyle name="SAPBEXstdItem 5 2 5" xfId="28975"/>
    <cellStyle name="SAPBEXstdItem 5 3" xfId="28976"/>
    <cellStyle name="SAPBEXstdItem 5 3 2" xfId="28977"/>
    <cellStyle name="SAPBEXstdItem 5 3 2 2" xfId="28978"/>
    <cellStyle name="SAPBEXstdItem 5 3 3" xfId="28979"/>
    <cellStyle name="SAPBEXstdItem 5 3 4" xfId="28980"/>
    <cellStyle name="SAPBEXstdItem 5 4" xfId="28981"/>
    <cellStyle name="SAPBEXstdItem 5 4 2" xfId="28982"/>
    <cellStyle name="SAPBEXstdItem 5 4 3" xfId="28983"/>
    <cellStyle name="SAPBEXstdItem 5 5" xfId="28984"/>
    <cellStyle name="SAPBEXstdItem 5 5 2" xfId="28985"/>
    <cellStyle name="SAPBEXstdItem 5 5 3" xfId="28986"/>
    <cellStyle name="SAPBEXstdItem 5 6" xfId="28987"/>
    <cellStyle name="SAPBEXstdItem 5 7" xfId="28988"/>
    <cellStyle name="SAPBEXstdItem 5 8" xfId="28989"/>
    <cellStyle name="SAPBEXstdItem 5 9" xfId="28990"/>
    <cellStyle name="SAPBEXstdItem 6" xfId="28991"/>
    <cellStyle name="SAPBEXstdItem 6 2" xfId="28992"/>
    <cellStyle name="SAPBEXstdItem 6 2 2" xfId="28993"/>
    <cellStyle name="SAPBEXstdItem 6 2 2 2" xfId="28994"/>
    <cellStyle name="SAPBEXstdItem 6 2 2 2 2" xfId="28995"/>
    <cellStyle name="SAPBEXstdItem 6 2 2 2 3" xfId="28996"/>
    <cellStyle name="SAPBEXstdItem 6 2 2 3" xfId="28997"/>
    <cellStyle name="SAPBEXstdItem 6 2 2 4" xfId="28998"/>
    <cellStyle name="SAPBEXstdItem 6 2 2 5" xfId="28999"/>
    <cellStyle name="SAPBEXstdItem 6 2 3" xfId="29000"/>
    <cellStyle name="SAPBEXstdItem 6 2 3 2" xfId="29001"/>
    <cellStyle name="SAPBEXstdItem 6 2 3 3" xfId="29002"/>
    <cellStyle name="SAPBEXstdItem 6 2 4" xfId="29003"/>
    <cellStyle name="SAPBEXstdItem 6 2 5" xfId="29004"/>
    <cellStyle name="SAPBEXstdItem 6 2 6" xfId="29005"/>
    <cellStyle name="SAPBEXstdItem 6 3" xfId="29006"/>
    <cellStyle name="SAPBEXstdItem 6 3 2" xfId="29007"/>
    <cellStyle name="SAPBEXstdItem 6 3 2 2" xfId="29008"/>
    <cellStyle name="SAPBEXstdItem 6 3 2 3" xfId="29009"/>
    <cellStyle name="SAPBEXstdItem 6 3 3" xfId="29010"/>
    <cellStyle name="SAPBEXstdItem 6 3 4" xfId="29011"/>
    <cellStyle name="SAPBEXstdItem 6 3 5" xfId="29012"/>
    <cellStyle name="SAPBEXstdItem 6 4" xfId="29013"/>
    <cellStyle name="SAPBEXstdItem 6 4 2" xfId="29014"/>
    <cellStyle name="SAPBEXstdItem 6 4 3" xfId="29015"/>
    <cellStyle name="SAPBEXstdItem 6 4 4" xfId="29016"/>
    <cellStyle name="SAPBEXstdItem 6 4 5" xfId="29017"/>
    <cellStyle name="SAPBEXstdItem 6 5" xfId="29018"/>
    <cellStyle name="SAPBEXstdItem 6 6" xfId="29019"/>
    <cellStyle name="SAPBEXstdItem 6 7" xfId="29020"/>
    <cellStyle name="SAPBEXstdItem 6 8" xfId="29021"/>
    <cellStyle name="SAPBEXstdItem 6 9" xfId="29022"/>
    <cellStyle name="SAPBEXstdItem 7" xfId="29023"/>
    <cellStyle name="SAPBEXstdItem 7 2" xfId="29024"/>
    <cellStyle name="SAPBEXstdItem 7 2 2" xfId="29025"/>
    <cellStyle name="SAPBEXstdItem 7 2 2 2" xfId="29026"/>
    <cellStyle name="SAPBEXstdItem 7 2 2 2 2" xfId="29027"/>
    <cellStyle name="SAPBEXstdItem 7 2 2 2 3" xfId="29028"/>
    <cellStyle name="SAPBEXstdItem 7 2 2 3" xfId="29029"/>
    <cellStyle name="SAPBEXstdItem 7 2 2 4" xfId="29030"/>
    <cellStyle name="SAPBEXstdItem 7 2 2 5" xfId="29031"/>
    <cellStyle name="SAPBEXstdItem 7 2 3" xfId="29032"/>
    <cellStyle name="SAPBEXstdItem 7 2 3 2" xfId="29033"/>
    <cellStyle name="SAPBEXstdItem 7 2 3 3" xfId="29034"/>
    <cellStyle name="SAPBEXstdItem 7 2 4" xfId="29035"/>
    <cellStyle name="SAPBEXstdItem 7 2 5" xfId="29036"/>
    <cellStyle name="SAPBEXstdItem 7 2 6" xfId="29037"/>
    <cellStyle name="SAPBEXstdItem 7 3" xfId="29038"/>
    <cellStyle name="SAPBEXstdItem 7 3 2" xfId="29039"/>
    <cellStyle name="SAPBEXstdItem 7 3 2 2" xfId="29040"/>
    <cellStyle name="SAPBEXstdItem 7 3 2 3" xfId="29041"/>
    <cellStyle name="SAPBEXstdItem 7 3 3" xfId="29042"/>
    <cellStyle name="SAPBEXstdItem 7 3 4" xfId="29043"/>
    <cellStyle name="SAPBEXstdItem 7 3 5" xfId="29044"/>
    <cellStyle name="SAPBEXstdItem 7 4" xfId="29045"/>
    <cellStyle name="SAPBEXstdItem 7 4 2" xfId="29046"/>
    <cellStyle name="SAPBEXstdItem 7 4 3" xfId="29047"/>
    <cellStyle name="SAPBEXstdItem 7 4 4" xfId="29048"/>
    <cellStyle name="SAPBEXstdItem 7 4 5" xfId="29049"/>
    <cellStyle name="SAPBEXstdItem 7 5" xfId="29050"/>
    <cellStyle name="SAPBEXstdItem 7 6" xfId="29051"/>
    <cellStyle name="SAPBEXstdItem 7 7" xfId="29052"/>
    <cellStyle name="SAPBEXstdItem 7 8" xfId="29053"/>
    <cellStyle name="SAPBEXstdItem 7 9" xfId="29054"/>
    <cellStyle name="SAPBEXstdItem 8" xfId="29055"/>
    <cellStyle name="SAPBEXstdItem 8 2" xfId="29056"/>
    <cellStyle name="SAPBEXstdItem 8 2 2" xfId="29057"/>
    <cellStyle name="SAPBEXstdItem 8 2 2 2" xfId="29058"/>
    <cellStyle name="SAPBEXstdItem 8 2 2 2 2" xfId="29059"/>
    <cellStyle name="SAPBEXstdItem 8 2 2 2 3" xfId="29060"/>
    <cellStyle name="SAPBEXstdItem 8 2 2 3" xfId="29061"/>
    <cellStyle name="SAPBEXstdItem 8 2 2 4" xfId="29062"/>
    <cellStyle name="SAPBEXstdItem 8 2 2 5" xfId="29063"/>
    <cellStyle name="SAPBEXstdItem 8 2 3" xfId="29064"/>
    <cellStyle name="SAPBEXstdItem 8 2 3 2" xfId="29065"/>
    <cellStyle name="SAPBEXstdItem 8 2 3 3" xfId="29066"/>
    <cellStyle name="SAPBEXstdItem 8 2 4" xfId="29067"/>
    <cellStyle name="SAPBEXstdItem 8 2 5" xfId="29068"/>
    <cellStyle name="SAPBEXstdItem 8 2 6" xfId="29069"/>
    <cellStyle name="SAPBEXstdItem 8 3" xfId="29070"/>
    <cellStyle name="SAPBEXstdItem 8 3 2" xfId="29071"/>
    <cellStyle name="SAPBEXstdItem 8 3 2 2" xfId="29072"/>
    <cellStyle name="SAPBEXstdItem 8 3 2 3" xfId="29073"/>
    <cellStyle name="SAPBEXstdItem 8 3 3" xfId="29074"/>
    <cellStyle name="SAPBEXstdItem 8 3 4" xfId="29075"/>
    <cellStyle name="SAPBEXstdItem 8 3 5" xfId="29076"/>
    <cellStyle name="SAPBEXstdItem 8 4" xfId="29077"/>
    <cellStyle name="SAPBEXstdItem 8 4 2" xfId="29078"/>
    <cellStyle name="SAPBEXstdItem 8 4 3" xfId="29079"/>
    <cellStyle name="SAPBEXstdItem 8 4 4" xfId="29080"/>
    <cellStyle name="SAPBEXstdItem 8 4 5" xfId="29081"/>
    <cellStyle name="SAPBEXstdItem 8 5" xfId="29082"/>
    <cellStyle name="SAPBEXstdItem 8 6" xfId="29083"/>
    <cellStyle name="SAPBEXstdItem 8 7" xfId="29084"/>
    <cellStyle name="SAPBEXstdItem 8 8" xfId="29085"/>
    <cellStyle name="SAPBEXstdItem 8 9" xfId="29086"/>
    <cellStyle name="SAPBEXstdItem 9" xfId="29087"/>
    <cellStyle name="SAPBEXstdItem 9 2" xfId="29088"/>
    <cellStyle name="SAPBEXstdItem 9 2 2" xfId="29089"/>
    <cellStyle name="SAPBEXstdItem 9 2 2 2" xfId="29090"/>
    <cellStyle name="SAPBEXstdItem 9 2 2 2 2" xfId="29091"/>
    <cellStyle name="SAPBEXstdItem 9 2 2 2 3" xfId="29092"/>
    <cellStyle name="SAPBEXstdItem 9 2 2 3" xfId="29093"/>
    <cellStyle name="SAPBEXstdItem 9 2 2 4" xfId="29094"/>
    <cellStyle name="SAPBEXstdItem 9 2 2 5" xfId="29095"/>
    <cellStyle name="SAPBEXstdItem 9 2 3" xfId="29096"/>
    <cellStyle name="SAPBEXstdItem 9 2 3 2" xfId="29097"/>
    <cellStyle name="SAPBEXstdItem 9 2 3 3" xfId="29098"/>
    <cellStyle name="SAPBEXstdItem 9 2 4" xfId="29099"/>
    <cellStyle name="SAPBEXstdItem 9 2 5" xfId="29100"/>
    <cellStyle name="SAPBEXstdItem 9 2 6" xfId="29101"/>
    <cellStyle name="SAPBEXstdItem 9 3" xfId="29102"/>
    <cellStyle name="SAPBEXstdItem 9 3 2" xfId="29103"/>
    <cellStyle name="SAPBEXstdItem 9 3 2 2" xfId="29104"/>
    <cellStyle name="SAPBEXstdItem 9 3 2 3" xfId="29105"/>
    <cellStyle name="SAPBEXstdItem 9 3 3" xfId="29106"/>
    <cellStyle name="SAPBEXstdItem 9 3 4" xfId="29107"/>
    <cellStyle name="SAPBEXstdItem 9 3 5" xfId="29108"/>
    <cellStyle name="SAPBEXstdItem 9 4" xfId="29109"/>
    <cellStyle name="SAPBEXstdItem 9 4 2" xfId="29110"/>
    <cellStyle name="SAPBEXstdItem 9 4 3" xfId="29111"/>
    <cellStyle name="SAPBEXstdItem 9 4 4" xfId="29112"/>
    <cellStyle name="SAPBEXstdItem 9 4 5" xfId="29113"/>
    <cellStyle name="SAPBEXstdItem 9 5" xfId="29114"/>
    <cellStyle name="SAPBEXstdItem 9 6" xfId="29115"/>
    <cellStyle name="SAPBEXstdItem 9 7" xfId="29116"/>
    <cellStyle name="SAPBEXstdItem 9 8" xfId="29117"/>
    <cellStyle name="SAPBEXstdItem 9 9" xfId="29118"/>
    <cellStyle name="SAPBEXstdItem_11-03.1 Pepco" xfId="29119"/>
    <cellStyle name="SAPBEXstdItemX" xfId="161"/>
    <cellStyle name="SAPBEXstdItemX 10" xfId="29120"/>
    <cellStyle name="SAPBEXstdItemX 10 2" xfId="29121"/>
    <cellStyle name="SAPBEXstdItemX 10 3" xfId="29122"/>
    <cellStyle name="SAPBEXstdItemX 11" xfId="29123"/>
    <cellStyle name="SAPBEXstdItemX 12" xfId="29124"/>
    <cellStyle name="SAPBEXstdItemX 13" xfId="29125"/>
    <cellStyle name="SAPBEXstdItemX 14" xfId="29126"/>
    <cellStyle name="SAPBEXstdItemX 15" xfId="29127"/>
    <cellStyle name="SAPBEXstdItemX 2" xfId="29128"/>
    <cellStyle name="SAPBEXstdItemX 2 2" xfId="29129"/>
    <cellStyle name="SAPBEXstdItemX 2 2 2" xfId="29130"/>
    <cellStyle name="SAPBEXstdItemX 2 2 2 2" xfId="29131"/>
    <cellStyle name="SAPBEXstdItemX 2 2 3" xfId="29132"/>
    <cellStyle name="SAPBEXstdItemX 2 2 4" xfId="29133"/>
    <cellStyle name="SAPBEXstdItemX 2 2 5" xfId="29134"/>
    <cellStyle name="SAPBEXstdItemX 2 3" xfId="29135"/>
    <cellStyle name="SAPBEXstdItemX 2 3 2" xfId="29136"/>
    <cellStyle name="SAPBEXstdItemX 2 3 3" xfId="29137"/>
    <cellStyle name="SAPBEXstdItemX 2 3 4" xfId="29138"/>
    <cellStyle name="SAPBEXstdItemX 2 4" xfId="29139"/>
    <cellStyle name="SAPBEXstdItemX 2 5" xfId="29140"/>
    <cellStyle name="SAPBEXstdItemX 2 6" xfId="29141"/>
    <cellStyle name="SAPBEXstdItemX 2 7" xfId="29142"/>
    <cellStyle name="SAPBEXstdItemX 2 8" xfId="29143"/>
    <cellStyle name="SAPBEXstdItemX 3" xfId="29144"/>
    <cellStyle name="SAPBEXstdItemX 3 2" xfId="29145"/>
    <cellStyle name="SAPBEXstdItemX 3 2 2" xfId="29146"/>
    <cellStyle name="SAPBEXstdItemX 3 2 3" xfId="29147"/>
    <cellStyle name="SAPBEXstdItemX 3 3" xfId="29148"/>
    <cellStyle name="SAPBEXstdItemX 3 3 2" xfId="29149"/>
    <cellStyle name="SAPBEXstdItemX 3 3 3" xfId="29150"/>
    <cellStyle name="SAPBEXstdItemX 3 4" xfId="29151"/>
    <cellStyle name="SAPBEXstdItemX 3 5" xfId="29152"/>
    <cellStyle name="SAPBEXstdItemX 3 6" xfId="29153"/>
    <cellStyle name="SAPBEXstdItemX 3 7" xfId="29154"/>
    <cellStyle name="SAPBEXstdItemX 3 8" xfId="29155"/>
    <cellStyle name="SAPBEXstdItemX 4" xfId="29156"/>
    <cellStyle name="SAPBEXstdItemX 4 2" xfId="29157"/>
    <cellStyle name="SAPBEXstdItemX 4 2 2" xfId="29158"/>
    <cellStyle name="SAPBEXstdItemX 4 2 3" xfId="29159"/>
    <cellStyle name="SAPBEXstdItemX 4 3" xfId="29160"/>
    <cellStyle name="SAPBEXstdItemX 4 4" xfId="29161"/>
    <cellStyle name="SAPBEXstdItemX 4 5" xfId="29162"/>
    <cellStyle name="SAPBEXstdItemX 5" xfId="29163"/>
    <cellStyle name="SAPBEXstdItemX 5 2" xfId="29164"/>
    <cellStyle name="SAPBEXstdItemX 5 2 2" xfId="29165"/>
    <cellStyle name="SAPBEXstdItemX 5 2 3" xfId="29166"/>
    <cellStyle name="SAPBEXstdItemX 5 3" xfId="29167"/>
    <cellStyle name="SAPBEXstdItemX 5 4" xfId="29168"/>
    <cellStyle name="SAPBEXstdItemX 5 5" xfId="29169"/>
    <cellStyle name="SAPBEXstdItemX 6" xfId="29170"/>
    <cellStyle name="SAPBEXstdItemX 6 2" xfId="29171"/>
    <cellStyle name="SAPBEXstdItemX 6 2 2" xfId="29172"/>
    <cellStyle name="SAPBEXstdItemX 6 2 3" xfId="29173"/>
    <cellStyle name="SAPBEXstdItemX 6 3" xfId="29174"/>
    <cellStyle name="SAPBEXstdItemX 6 4" xfId="29175"/>
    <cellStyle name="SAPBEXstdItemX 6 5" xfId="29176"/>
    <cellStyle name="SAPBEXstdItemX 7" xfId="29177"/>
    <cellStyle name="SAPBEXstdItemX 7 2" xfId="29178"/>
    <cellStyle name="SAPBEXstdItemX 7 3" xfId="29179"/>
    <cellStyle name="SAPBEXstdItemX 7 4" xfId="29180"/>
    <cellStyle name="SAPBEXstdItemX 8" xfId="29181"/>
    <cellStyle name="SAPBEXstdItemX 8 2" xfId="29182"/>
    <cellStyle name="SAPBEXstdItemX 8 3" xfId="29183"/>
    <cellStyle name="SAPBEXstdItemX 8 4" xfId="29184"/>
    <cellStyle name="SAPBEXstdItemX 9" xfId="29185"/>
    <cellStyle name="SAPBEXstdItemX 9 2" xfId="29186"/>
    <cellStyle name="SAPBEXstdItemX 9 3" xfId="29187"/>
    <cellStyle name="SAPBEXtitle" xfId="162"/>
    <cellStyle name="SAPBEXtitle 2" xfId="29188"/>
    <cellStyle name="SAPBEXtitle 2 2" xfId="29189"/>
    <cellStyle name="SAPBEXtitle 2 3" xfId="29190"/>
    <cellStyle name="SAPBEXtitle 3" xfId="29191"/>
    <cellStyle name="SAPBEXtitle 3 2" xfId="29192"/>
    <cellStyle name="SAPBEXtitle 4" xfId="29193"/>
    <cellStyle name="SAPBEXunassignedItem" xfId="29194"/>
    <cellStyle name="SAPBEXunassignedItem 2" xfId="29195"/>
    <cellStyle name="SAPBEXunassignedItem 2 2" xfId="29196"/>
    <cellStyle name="SAPBEXunassignedItem 2 3" xfId="29197"/>
    <cellStyle name="SAPBEXunassignedItem 3" xfId="29198"/>
    <cellStyle name="SAPBEXunassignedItem 4" xfId="29199"/>
    <cellStyle name="SAPBEXunassignedItem 5" xfId="29200"/>
    <cellStyle name="SAPBEXunassignedItem 6" xfId="29201"/>
    <cellStyle name="SAPBEXundefined" xfId="163"/>
    <cellStyle name="SAPBEXundefined 10" xfId="29202"/>
    <cellStyle name="SAPBEXundefined 11" xfId="29203"/>
    <cellStyle name="SAPBEXundefined 12" xfId="29204"/>
    <cellStyle name="SAPBEXundefined 13" xfId="29205"/>
    <cellStyle name="SAPBEXundefined 2" xfId="29206"/>
    <cellStyle name="SAPBEXundefined 2 2" xfId="29207"/>
    <cellStyle name="SAPBEXundefined 2 2 2" xfId="29208"/>
    <cellStyle name="SAPBEXundefined 2 2 3" xfId="29209"/>
    <cellStyle name="SAPBEXundefined 2 3" xfId="29210"/>
    <cellStyle name="SAPBEXundefined 2 3 2" xfId="29211"/>
    <cellStyle name="SAPBEXundefined 2 3 3" xfId="29212"/>
    <cellStyle name="SAPBEXundefined 2 4" xfId="29213"/>
    <cellStyle name="SAPBEXundefined 2 5" xfId="29214"/>
    <cellStyle name="SAPBEXundefined 2 6" xfId="29215"/>
    <cellStyle name="SAPBEXundefined 3" xfId="29216"/>
    <cellStyle name="SAPBEXundefined 3 2" xfId="29217"/>
    <cellStyle name="SAPBEXundefined 3 3" xfId="29218"/>
    <cellStyle name="SAPBEXundefined 3 4" xfId="29219"/>
    <cellStyle name="SAPBEXundefined 4" xfId="29220"/>
    <cellStyle name="SAPBEXundefined 5" xfId="29221"/>
    <cellStyle name="SAPBEXundefined 6" xfId="29222"/>
    <cellStyle name="SAPBEXundefined 7" xfId="29223"/>
    <cellStyle name="SAPBEXundefined 8" xfId="29224"/>
    <cellStyle name="SAPBEXundefined 9" xfId="29225"/>
    <cellStyle name="Sheet Title" xfId="29226"/>
    <cellStyle name="Style 1" xfId="164"/>
    <cellStyle name="Style 1 10" xfId="29227"/>
    <cellStyle name="Style 1 10 10" xfId="29228"/>
    <cellStyle name="Style 1 10 11" xfId="29229"/>
    <cellStyle name="Style 1 10 12" xfId="29230"/>
    <cellStyle name="Style 1 10 13" xfId="29231"/>
    <cellStyle name="Style 1 10 14" xfId="29232"/>
    <cellStyle name="Style 1 10 15" xfId="29233"/>
    <cellStyle name="Style 1 10 16" xfId="29234"/>
    <cellStyle name="Style 1 10 17" xfId="29235"/>
    <cellStyle name="Style 1 10 18" xfId="29236"/>
    <cellStyle name="Style 1 10 19" xfId="29237"/>
    <cellStyle name="Style 1 10 2" xfId="29238"/>
    <cellStyle name="Style 1 10 20" xfId="29239"/>
    <cellStyle name="Style 1 10 21" xfId="29240"/>
    <cellStyle name="Style 1 10 22" xfId="29241"/>
    <cellStyle name="Style 1 10 23" xfId="29242"/>
    <cellStyle name="Style 1 10 3" xfId="29243"/>
    <cellStyle name="Style 1 10 4" xfId="29244"/>
    <cellStyle name="Style 1 10 5" xfId="29245"/>
    <cellStyle name="Style 1 10 6" xfId="29246"/>
    <cellStyle name="Style 1 10 7" xfId="29247"/>
    <cellStyle name="Style 1 10 8" xfId="29248"/>
    <cellStyle name="Style 1 10 9" xfId="29249"/>
    <cellStyle name="Style 1 11" xfId="29250"/>
    <cellStyle name="Style 1 11 10" xfId="29251"/>
    <cellStyle name="Style 1 11 11" xfId="29252"/>
    <cellStyle name="Style 1 11 12" xfId="29253"/>
    <cellStyle name="Style 1 11 13" xfId="29254"/>
    <cellStyle name="Style 1 11 14" xfId="29255"/>
    <cellStyle name="Style 1 11 15" xfId="29256"/>
    <cellStyle name="Style 1 11 16" xfId="29257"/>
    <cellStyle name="Style 1 11 17" xfId="29258"/>
    <cellStyle name="Style 1 11 18" xfId="29259"/>
    <cellStyle name="Style 1 11 19" xfId="29260"/>
    <cellStyle name="Style 1 11 2" xfId="29261"/>
    <cellStyle name="Style 1 11 20" xfId="29262"/>
    <cellStyle name="Style 1 11 21" xfId="29263"/>
    <cellStyle name="Style 1 11 22" xfId="29264"/>
    <cellStyle name="Style 1 11 23" xfId="29265"/>
    <cellStyle name="Style 1 11 3" xfId="29266"/>
    <cellStyle name="Style 1 11 4" xfId="29267"/>
    <cellStyle name="Style 1 11 5" xfId="29268"/>
    <cellStyle name="Style 1 11 6" xfId="29269"/>
    <cellStyle name="Style 1 11 7" xfId="29270"/>
    <cellStyle name="Style 1 11 8" xfId="29271"/>
    <cellStyle name="Style 1 11 9" xfId="29272"/>
    <cellStyle name="Style 1 12" xfId="29273"/>
    <cellStyle name="Style 1 12 2" xfId="29274"/>
    <cellStyle name="Style 1 12 3" xfId="29275"/>
    <cellStyle name="Style 1 12 4" xfId="29276"/>
    <cellStyle name="Style 1 2" xfId="29277"/>
    <cellStyle name="Style 1 2 10" xfId="29278"/>
    <cellStyle name="Style 1 2 11" xfId="29279"/>
    <cellStyle name="Style 1 2 12" xfId="29280"/>
    <cellStyle name="Style 1 2 13" xfId="29281"/>
    <cellStyle name="Style 1 2 14" xfId="29282"/>
    <cellStyle name="Style 1 2 15" xfId="29283"/>
    <cellStyle name="Style 1 2 16" xfId="29284"/>
    <cellStyle name="Style 1 2 17" xfId="29285"/>
    <cellStyle name="Style 1 2 18" xfId="29286"/>
    <cellStyle name="Style 1 2 19" xfId="29287"/>
    <cellStyle name="Style 1 2 2" xfId="29288"/>
    <cellStyle name="Style 1 2 2 10" xfId="29289"/>
    <cellStyle name="Style 1 2 2 11" xfId="29290"/>
    <cellStyle name="Style 1 2 2 12" xfId="29291"/>
    <cellStyle name="Style 1 2 2 13" xfId="29292"/>
    <cellStyle name="Style 1 2 2 14" xfId="29293"/>
    <cellStyle name="Style 1 2 2 15" xfId="29294"/>
    <cellStyle name="Style 1 2 2 16" xfId="29295"/>
    <cellStyle name="Style 1 2 2 17" xfId="29296"/>
    <cellStyle name="Style 1 2 2 18" xfId="29297"/>
    <cellStyle name="Style 1 2 2 19" xfId="29298"/>
    <cellStyle name="Style 1 2 2 2" xfId="29299"/>
    <cellStyle name="Style 1 2 2 20" xfId="29300"/>
    <cellStyle name="Style 1 2 2 21" xfId="29301"/>
    <cellStyle name="Style 1 2 2 22" xfId="29302"/>
    <cellStyle name="Style 1 2 2 23" xfId="29303"/>
    <cellStyle name="Style 1 2 2 24" xfId="29304"/>
    <cellStyle name="Style 1 2 2 3" xfId="29305"/>
    <cellStyle name="Style 1 2 2 4" xfId="29306"/>
    <cellStyle name="Style 1 2 2 5" xfId="29307"/>
    <cellStyle name="Style 1 2 2 6" xfId="29308"/>
    <cellStyle name="Style 1 2 2 7" xfId="29309"/>
    <cellStyle name="Style 1 2 2 8" xfId="29310"/>
    <cellStyle name="Style 1 2 2 9" xfId="29311"/>
    <cellStyle name="Style 1 2 20" xfId="29312"/>
    <cellStyle name="Style 1 2 21" xfId="29313"/>
    <cellStyle name="Style 1 2 22" xfId="29314"/>
    <cellStyle name="Style 1 2 23" xfId="29315"/>
    <cellStyle name="Style 1 2 24" xfId="29316"/>
    <cellStyle name="Style 1 2 25" xfId="29317"/>
    <cellStyle name="Style 1 2 26" xfId="29318"/>
    <cellStyle name="Style 1 2 27" xfId="29319"/>
    <cellStyle name="Style 1 2 3" xfId="29320"/>
    <cellStyle name="Style 1 2 3 10" xfId="29321"/>
    <cellStyle name="Style 1 2 3 11" xfId="29322"/>
    <cellStyle name="Style 1 2 3 12" xfId="29323"/>
    <cellStyle name="Style 1 2 3 13" xfId="29324"/>
    <cellStyle name="Style 1 2 3 14" xfId="29325"/>
    <cellStyle name="Style 1 2 3 15" xfId="29326"/>
    <cellStyle name="Style 1 2 3 16" xfId="29327"/>
    <cellStyle name="Style 1 2 3 17" xfId="29328"/>
    <cellStyle name="Style 1 2 3 18" xfId="29329"/>
    <cellStyle name="Style 1 2 3 19" xfId="29330"/>
    <cellStyle name="Style 1 2 3 2" xfId="29331"/>
    <cellStyle name="Style 1 2 3 20" xfId="29332"/>
    <cellStyle name="Style 1 2 3 21" xfId="29333"/>
    <cellStyle name="Style 1 2 3 22" xfId="29334"/>
    <cellStyle name="Style 1 2 3 23" xfId="29335"/>
    <cellStyle name="Style 1 2 3 3" xfId="29336"/>
    <cellStyle name="Style 1 2 3 4" xfId="29337"/>
    <cellStyle name="Style 1 2 3 5" xfId="29338"/>
    <cellStyle name="Style 1 2 3 6" xfId="29339"/>
    <cellStyle name="Style 1 2 3 7" xfId="29340"/>
    <cellStyle name="Style 1 2 3 8" xfId="29341"/>
    <cellStyle name="Style 1 2 3 9" xfId="29342"/>
    <cellStyle name="Style 1 2 4" xfId="29343"/>
    <cellStyle name="Style 1 2 4 10" xfId="29344"/>
    <cellStyle name="Style 1 2 4 11" xfId="29345"/>
    <cellStyle name="Style 1 2 4 12" xfId="29346"/>
    <cellStyle name="Style 1 2 4 13" xfId="29347"/>
    <cellStyle name="Style 1 2 4 14" xfId="29348"/>
    <cellStyle name="Style 1 2 4 15" xfId="29349"/>
    <cellStyle name="Style 1 2 4 16" xfId="29350"/>
    <cellStyle name="Style 1 2 4 17" xfId="29351"/>
    <cellStyle name="Style 1 2 4 18" xfId="29352"/>
    <cellStyle name="Style 1 2 4 19" xfId="29353"/>
    <cellStyle name="Style 1 2 4 2" xfId="29354"/>
    <cellStyle name="Style 1 2 4 20" xfId="29355"/>
    <cellStyle name="Style 1 2 4 21" xfId="29356"/>
    <cellStyle name="Style 1 2 4 22" xfId="29357"/>
    <cellStyle name="Style 1 2 4 23" xfId="29358"/>
    <cellStyle name="Style 1 2 4 3" xfId="29359"/>
    <cellStyle name="Style 1 2 4 4" xfId="29360"/>
    <cellStyle name="Style 1 2 4 5" xfId="29361"/>
    <cellStyle name="Style 1 2 4 6" xfId="29362"/>
    <cellStyle name="Style 1 2 4 7" xfId="29363"/>
    <cellStyle name="Style 1 2 4 8" xfId="29364"/>
    <cellStyle name="Style 1 2 4 9" xfId="29365"/>
    <cellStyle name="Style 1 2 5" xfId="29366"/>
    <cellStyle name="Style 1 2 5 10" xfId="29367"/>
    <cellStyle name="Style 1 2 5 11" xfId="29368"/>
    <cellStyle name="Style 1 2 5 12" xfId="29369"/>
    <cellStyle name="Style 1 2 5 13" xfId="29370"/>
    <cellStyle name="Style 1 2 5 14" xfId="29371"/>
    <cellStyle name="Style 1 2 5 15" xfId="29372"/>
    <cellStyle name="Style 1 2 5 16" xfId="29373"/>
    <cellStyle name="Style 1 2 5 17" xfId="29374"/>
    <cellStyle name="Style 1 2 5 18" xfId="29375"/>
    <cellStyle name="Style 1 2 5 19" xfId="29376"/>
    <cellStyle name="Style 1 2 5 2" xfId="29377"/>
    <cellStyle name="Style 1 2 5 20" xfId="29378"/>
    <cellStyle name="Style 1 2 5 21" xfId="29379"/>
    <cellStyle name="Style 1 2 5 22" xfId="29380"/>
    <cellStyle name="Style 1 2 5 23" xfId="29381"/>
    <cellStyle name="Style 1 2 5 3" xfId="29382"/>
    <cellStyle name="Style 1 2 5 4" xfId="29383"/>
    <cellStyle name="Style 1 2 5 5" xfId="29384"/>
    <cellStyle name="Style 1 2 5 6" xfId="29385"/>
    <cellStyle name="Style 1 2 5 7" xfId="29386"/>
    <cellStyle name="Style 1 2 5 8" xfId="29387"/>
    <cellStyle name="Style 1 2 5 9" xfId="29388"/>
    <cellStyle name="Style 1 2 6" xfId="29389"/>
    <cellStyle name="Style 1 2 7" xfId="29390"/>
    <cellStyle name="Style 1 2 8" xfId="29391"/>
    <cellStyle name="Style 1 2 9" xfId="29392"/>
    <cellStyle name="Style 1 3" xfId="29393"/>
    <cellStyle name="Style 1 3 10" xfId="29394"/>
    <cellStyle name="Style 1 3 11" xfId="29395"/>
    <cellStyle name="Style 1 3 12" xfId="29396"/>
    <cellStyle name="Style 1 3 13" xfId="29397"/>
    <cellStyle name="Style 1 3 14" xfId="29398"/>
    <cellStyle name="Style 1 3 15" xfId="29399"/>
    <cellStyle name="Style 1 3 16" xfId="29400"/>
    <cellStyle name="Style 1 3 17" xfId="29401"/>
    <cellStyle name="Style 1 3 18" xfId="29402"/>
    <cellStyle name="Style 1 3 19" xfId="29403"/>
    <cellStyle name="Style 1 3 2" xfId="29404"/>
    <cellStyle name="Style 1 3 20" xfId="29405"/>
    <cellStyle name="Style 1 3 21" xfId="29406"/>
    <cellStyle name="Style 1 3 22" xfId="29407"/>
    <cellStyle name="Style 1 3 23" xfId="29408"/>
    <cellStyle name="Style 1 3 24" xfId="29409"/>
    <cellStyle name="Style 1 3 3" xfId="29410"/>
    <cellStyle name="Style 1 3 4" xfId="29411"/>
    <cellStyle name="Style 1 3 5" xfId="29412"/>
    <cellStyle name="Style 1 3 6" xfId="29413"/>
    <cellStyle name="Style 1 3 7" xfId="29414"/>
    <cellStyle name="Style 1 3 8" xfId="29415"/>
    <cellStyle name="Style 1 3 9" xfId="29416"/>
    <cellStyle name="Style 1 4" xfId="29417"/>
    <cellStyle name="Style 1 4 10" xfId="29418"/>
    <cellStyle name="Style 1 4 11" xfId="29419"/>
    <cellStyle name="Style 1 4 12" xfId="29420"/>
    <cellStyle name="Style 1 4 13" xfId="29421"/>
    <cellStyle name="Style 1 4 14" xfId="29422"/>
    <cellStyle name="Style 1 4 15" xfId="29423"/>
    <cellStyle name="Style 1 4 16" xfId="29424"/>
    <cellStyle name="Style 1 4 17" xfId="29425"/>
    <cellStyle name="Style 1 4 18" xfId="29426"/>
    <cellStyle name="Style 1 4 19" xfId="29427"/>
    <cellStyle name="Style 1 4 2" xfId="29428"/>
    <cellStyle name="Style 1 4 20" xfId="29429"/>
    <cellStyle name="Style 1 4 21" xfId="29430"/>
    <cellStyle name="Style 1 4 22" xfId="29431"/>
    <cellStyle name="Style 1 4 23" xfId="29432"/>
    <cellStyle name="Style 1 4 3" xfId="29433"/>
    <cellStyle name="Style 1 4 4" xfId="29434"/>
    <cellStyle name="Style 1 4 5" xfId="29435"/>
    <cellStyle name="Style 1 4 6" xfId="29436"/>
    <cellStyle name="Style 1 4 7" xfId="29437"/>
    <cellStyle name="Style 1 4 8" xfId="29438"/>
    <cellStyle name="Style 1 4 9" xfId="29439"/>
    <cellStyle name="Style 1 5" xfId="29440"/>
    <cellStyle name="Style 1 5 10" xfId="29441"/>
    <cellStyle name="Style 1 5 11" xfId="29442"/>
    <cellStyle name="Style 1 5 12" xfId="29443"/>
    <cellStyle name="Style 1 5 13" xfId="29444"/>
    <cellStyle name="Style 1 5 14" xfId="29445"/>
    <cellStyle name="Style 1 5 15" xfId="29446"/>
    <cellStyle name="Style 1 5 16" xfId="29447"/>
    <cellStyle name="Style 1 5 17" xfId="29448"/>
    <cellStyle name="Style 1 5 18" xfId="29449"/>
    <cellStyle name="Style 1 5 19" xfId="29450"/>
    <cellStyle name="Style 1 5 2" xfId="29451"/>
    <cellStyle name="Style 1 5 20" xfId="29452"/>
    <cellStyle name="Style 1 5 21" xfId="29453"/>
    <cellStyle name="Style 1 5 22" xfId="29454"/>
    <cellStyle name="Style 1 5 23" xfId="29455"/>
    <cellStyle name="Style 1 5 3" xfId="29456"/>
    <cellStyle name="Style 1 5 4" xfId="29457"/>
    <cellStyle name="Style 1 5 5" xfId="29458"/>
    <cellStyle name="Style 1 5 6" xfId="29459"/>
    <cellStyle name="Style 1 5 7" xfId="29460"/>
    <cellStyle name="Style 1 5 8" xfId="29461"/>
    <cellStyle name="Style 1 5 9" xfId="29462"/>
    <cellStyle name="Style 1 6" xfId="29463"/>
    <cellStyle name="Style 1 6 10" xfId="29464"/>
    <cellStyle name="Style 1 6 11" xfId="29465"/>
    <cellStyle name="Style 1 6 12" xfId="29466"/>
    <cellStyle name="Style 1 6 13" xfId="29467"/>
    <cellStyle name="Style 1 6 14" xfId="29468"/>
    <cellStyle name="Style 1 6 15" xfId="29469"/>
    <cellStyle name="Style 1 6 16" xfId="29470"/>
    <cellStyle name="Style 1 6 17" xfId="29471"/>
    <cellStyle name="Style 1 6 18" xfId="29472"/>
    <cellStyle name="Style 1 6 19" xfId="29473"/>
    <cellStyle name="Style 1 6 2" xfId="29474"/>
    <cellStyle name="Style 1 6 20" xfId="29475"/>
    <cellStyle name="Style 1 6 21" xfId="29476"/>
    <cellStyle name="Style 1 6 22" xfId="29477"/>
    <cellStyle name="Style 1 6 23" xfId="29478"/>
    <cellStyle name="Style 1 6 3" xfId="29479"/>
    <cellStyle name="Style 1 6 4" xfId="29480"/>
    <cellStyle name="Style 1 6 5" xfId="29481"/>
    <cellStyle name="Style 1 6 6" xfId="29482"/>
    <cellStyle name="Style 1 6 7" xfId="29483"/>
    <cellStyle name="Style 1 6 8" xfId="29484"/>
    <cellStyle name="Style 1 6 9" xfId="29485"/>
    <cellStyle name="Style 1 7" xfId="29486"/>
    <cellStyle name="Style 1 7 10" xfId="29487"/>
    <cellStyle name="Style 1 7 11" xfId="29488"/>
    <cellStyle name="Style 1 7 12" xfId="29489"/>
    <cellStyle name="Style 1 7 13" xfId="29490"/>
    <cellStyle name="Style 1 7 14" xfId="29491"/>
    <cellStyle name="Style 1 7 15" xfId="29492"/>
    <cellStyle name="Style 1 7 16" xfId="29493"/>
    <cellStyle name="Style 1 7 17" xfId="29494"/>
    <cellStyle name="Style 1 7 18" xfId="29495"/>
    <cellStyle name="Style 1 7 19" xfId="29496"/>
    <cellStyle name="Style 1 7 2" xfId="29497"/>
    <cellStyle name="Style 1 7 20" xfId="29498"/>
    <cellStyle name="Style 1 7 21" xfId="29499"/>
    <cellStyle name="Style 1 7 22" xfId="29500"/>
    <cellStyle name="Style 1 7 23" xfId="29501"/>
    <cellStyle name="Style 1 7 3" xfId="29502"/>
    <cellStyle name="Style 1 7 4" xfId="29503"/>
    <cellStyle name="Style 1 7 5" xfId="29504"/>
    <cellStyle name="Style 1 7 6" xfId="29505"/>
    <cellStyle name="Style 1 7 7" xfId="29506"/>
    <cellStyle name="Style 1 7 8" xfId="29507"/>
    <cellStyle name="Style 1 7 9" xfId="29508"/>
    <cellStyle name="Style 1 8" xfId="29509"/>
    <cellStyle name="Style 1 8 10" xfId="29510"/>
    <cellStyle name="Style 1 8 11" xfId="29511"/>
    <cellStyle name="Style 1 8 12" xfId="29512"/>
    <cellStyle name="Style 1 8 13" xfId="29513"/>
    <cellStyle name="Style 1 8 14" xfId="29514"/>
    <cellStyle name="Style 1 8 15" xfId="29515"/>
    <cellStyle name="Style 1 8 16" xfId="29516"/>
    <cellStyle name="Style 1 8 17" xfId="29517"/>
    <cellStyle name="Style 1 8 18" xfId="29518"/>
    <cellStyle name="Style 1 8 19" xfId="29519"/>
    <cellStyle name="Style 1 8 2" xfId="29520"/>
    <cellStyle name="Style 1 8 20" xfId="29521"/>
    <cellStyle name="Style 1 8 21" xfId="29522"/>
    <cellStyle name="Style 1 8 22" xfId="29523"/>
    <cellStyle name="Style 1 8 23" xfId="29524"/>
    <cellStyle name="Style 1 8 3" xfId="29525"/>
    <cellStyle name="Style 1 8 4" xfId="29526"/>
    <cellStyle name="Style 1 8 5" xfId="29527"/>
    <cellStyle name="Style 1 8 6" xfId="29528"/>
    <cellStyle name="Style 1 8 7" xfId="29529"/>
    <cellStyle name="Style 1 8 8" xfId="29530"/>
    <cellStyle name="Style 1 8 9" xfId="29531"/>
    <cellStyle name="Style 1 9" xfId="29532"/>
    <cellStyle name="Style 1 9 10" xfId="29533"/>
    <cellStyle name="Style 1 9 11" xfId="29534"/>
    <cellStyle name="Style 1 9 12" xfId="29535"/>
    <cellStyle name="Style 1 9 13" xfId="29536"/>
    <cellStyle name="Style 1 9 14" xfId="29537"/>
    <cellStyle name="Style 1 9 15" xfId="29538"/>
    <cellStyle name="Style 1 9 16" xfId="29539"/>
    <cellStyle name="Style 1 9 17" xfId="29540"/>
    <cellStyle name="Style 1 9 18" xfId="29541"/>
    <cellStyle name="Style 1 9 19" xfId="29542"/>
    <cellStyle name="Style 1 9 2" xfId="29543"/>
    <cellStyle name="Style 1 9 20" xfId="29544"/>
    <cellStyle name="Style 1 9 21" xfId="29545"/>
    <cellStyle name="Style 1 9 22" xfId="29546"/>
    <cellStyle name="Style 1 9 23" xfId="29547"/>
    <cellStyle name="Style 1 9 3" xfId="29548"/>
    <cellStyle name="Style 1 9 4" xfId="29549"/>
    <cellStyle name="Style 1 9 5" xfId="29550"/>
    <cellStyle name="Style 1 9 6" xfId="29551"/>
    <cellStyle name="Style 1 9 7" xfId="29552"/>
    <cellStyle name="Style 1 9 8" xfId="29553"/>
    <cellStyle name="Style 1 9 9" xfId="29554"/>
    <cellStyle name="Style 1_12.31.09 TELP #27 TBBS" xfId="29555"/>
    <cellStyle name="STYLE1" xfId="165"/>
    <cellStyle name="STYLE1 10" xfId="29556"/>
    <cellStyle name="STYLE1 10 2" xfId="29557"/>
    <cellStyle name="STYLE1 10 2 2" xfId="29558"/>
    <cellStyle name="STYLE1 10 2 2 2" xfId="29559"/>
    <cellStyle name="STYLE1 10 2 2 2 2" xfId="29560"/>
    <cellStyle name="STYLE1 10 2 2 3" xfId="29561"/>
    <cellStyle name="STYLE1 10 2 3" xfId="29562"/>
    <cellStyle name="STYLE1 10 2 3 2" xfId="29563"/>
    <cellStyle name="STYLE1 10 2 4" xfId="29564"/>
    <cellStyle name="STYLE1 10 2 4 2" xfId="29565"/>
    <cellStyle name="STYLE1 10 2 4 3" xfId="29566"/>
    <cellStyle name="STYLE1 10 2 5" xfId="29567"/>
    <cellStyle name="STYLE1 10 3" xfId="29568"/>
    <cellStyle name="STYLE1 10 3 2" xfId="29569"/>
    <cellStyle name="STYLE1 10 3 2 2" xfId="29570"/>
    <cellStyle name="STYLE1 10 3 2 2 2" xfId="29571"/>
    <cellStyle name="STYLE1 10 3 2 3" xfId="29572"/>
    <cellStyle name="STYLE1 10 3 3" xfId="29573"/>
    <cellStyle name="STYLE1 10 3 3 2" xfId="29574"/>
    <cellStyle name="STYLE1 10 3 4" xfId="29575"/>
    <cellStyle name="STYLE1 10 3 4 2" xfId="29576"/>
    <cellStyle name="STYLE1 10 3 4 3" xfId="29577"/>
    <cellStyle name="STYLE1 10 3 5" xfId="29578"/>
    <cellStyle name="STYLE1 10 3 6" xfId="29579"/>
    <cellStyle name="STYLE1 10 4" xfId="29580"/>
    <cellStyle name="STYLE1 10 4 2" xfId="29581"/>
    <cellStyle name="STYLE1 10 4 2 2" xfId="29582"/>
    <cellStyle name="STYLE1 10 4 2 2 2" xfId="29583"/>
    <cellStyle name="STYLE1 10 4 2 3" xfId="29584"/>
    <cellStyle name="STYLE1 10 4 3" xfId="29585"/>
    <cellStyle name="STYLE1 10 4 3 2" xfId="29586"/>
    <cellStyle name="STYLE1 10 4 4" xfId="29587"/>
    <cellStyle name="STYLE1 10 4 4 2" xfId="29588"/>
    <cellStyle name="STYLE1 10 4 4 3" xfId="29589"/>
    <cellStyle name="STYLE1 10 4 5" xfId="29590"/>
    <cellStyle name="STYLE1 10 5" xfId="29591"/>
    <cellStyle name="STYLE1 10 5 2" xfId="29592"/>
    <cellStyle name="STYLE1 10 5 2 2" xfId="29593"/>
    <cellStyle name="STYLE1 10 5 2 2 2" xfId="29594"/>
    <cellStyle name="STYLE1 10 5 2 3" xfId="29595"/>
    <cellStyle name="STYLE1 10 5 3" xfId="29596"/>
    <cellStyle name="STYLE1 10 5 3 2" xfId="29597"/>
    <cellStyle name="STYLE1 10 5 4" xfId="29598"/>
    <cellStyle name="STYLE1 10 5 4 2" xfId="29599"/>
    <cellStyle name="STYLE1 10 5 4 3" xfId="29600"/>
    <cellStyle name="STYLE1 10 5 5" xfId="29601"/>
    <cellStyle name="STYLE1 10 6" xfId="29602"/>
    <cellStyle name="STYLE1 10 6 2" xfId="29603"/>
    <cellStyle name="STYLE1 10 6 2 2" xfId="29604"/>
    <cellStyle name="STYLE1 10 6 3" xfId="29605"/>
    <cellStyle name="STYLE1 10 7" xfId="29606"/>
    <cellStyle name="STYLE1 10 7 2" xfId="29607"/>
    <cellStyle name="STYLE1 10 8" xfId="29608"/>
    <cellStyle name="STYLE1 10 8 2" xfId="29609"/>
    <cellStyle name="STYLE1 10 8 3" xfId="29610"/>
    <cellStyle name="STYLE1 10 9" xfId="29611"/>
    <cellStyle name="STYLE1 11" xfId="29612"/>
    <cellStyle name="STYLE1 11 10" xfId="29613"/>
    <cellStyle name="STYLE1 11 2" xfId="29614"/>
    <cellStyle name="STYLE1 11 2 2" xfId="29615"/>
    <cellStyle name="STYLE1 11 2 2 2" xfId="29616"/>
    <cellStyle name="STYLE1 11 2 2 2 2" xfId="29617"/>
    <cellStyle name="STYLE1 11 2 2 3" xfId="29618"/>
    <cellStyle name="STYLE1 11 2 3" xfId="29619"/>
    <cellStyle name="STYLE1 11 2 3 2" xfId="29620"/>
    <cellStyle name="STYLE1 11 2 4" xfId="29621"/>
    <cellStyle name="STYLE1 11 2 4 2" xfId="29622"/>
    <cellStyle name="STYLE1 11 2 4 3" xfId="29623"/>
    <cellStyle name="STYLE1 11 2 5" xfId="29624"/>
    <cellStyle name="STYLE1 11 3" xfId="29625"/>
    <cellStyle name="STYLE1 11 3 2" xfId="29626"/>
    <cellStyle name="STYLE1 11 3 2 2" xfId="29627"/>
    <cellStyle name="STYLE1 11 3 2 2 2" xfId="29628"/>
    <cellStyle name="STYLE1 11 3 2 3" xfId="29629"/>
    <cellStyle name="STYLE1 11 3 3" xfId="29630"/>
    <cellStyle name="STYLE1 11 3 3 2" xfId="29631"/>
    <cellStyle name="STYLE1 11 3 4" xfId="29632"/>
    <cellStyle name="STYLE1 11 3 4 2" xfId="29633"/>
    <cellStyle name="STYLE1 11 3 4 3" xfId="29634"/>
    <cellStyle name="STYLE1 11 3 5" xfId="29635"/>
    <cellStyle name="STYLE1 11 3 6" xfId="29636"/>
    <cellStyle name="STYLE1 11 4" xfId="29637"/>
    <cellStyle name="STYLE1 11 4 2" xfId="29638"/>
    <cellStyle name="STYLE1 11 4 2 2" xfId="29639"/>
    <cellStyle name="STYLE1 11 4 2 2 2" xfId="29640"/>
    <cellStyle name="STYLE1 11 4 2 3" xfId="29641"/>
    <cellStyle name="STYLE1 11 4 3" xfId="29642"/>
    <cellStyle name="STYLE1 11 4 3 2" xfId="29643"/>
    <cellStyle name="STYLE1 11 4 4" xfId="29644"/>
    <cellStyle name="STYLE1 11 4 4 2" xfId="29645"/>
    <cellStyle name="STYLE1 11 4 4 3" xfId="29646"/>
    <cellStyle name="STYLE1 11 4 5" xfId="29647"/>
    <cellStyle name="STYLE1 11 5" xfId="29648"/>
    <cellStyle name="STYLE1 11 5 2" xfId="29649"/>
    <cellStyle name="STYLE1 11 5 2 2" xfId="29650"/>
    <cellStyle name="STYLE1 11 5 2 2 2" xfId="29651"/>
    <cellStyle name="STYLE1 11 5 2 3" xfId="29652"/>
    <cellStyle name="STYLE1 11 5 3" xfId="29653"/>
    <cellStyle name="STYLE1 11 5 3 2" xfId="29654"/>
    <cellStyle name="STYLE1 11 5 4" xfId="29655"/>
    <cellStyle name="STYLE1 11 5 4 2" xfId="29656"/>
    <cellStyle name="STYLE1 11 5 4 3" xfId="29657"/>
    <cellStyle name="STYLE1 11 5 5" xfId="29658"/>
    <cellStyle name="STYLE1 11 6" xfId="29659"/>
    <cellStyle name="STYLE1 11 6 2" xfId="29660"/>
    <cellStyle name="STYLE1 11 6 2 2" xfId="29661"/>
    <cellStyle name="STYLE1 11 6 3" xfId="29662"/>
    <cellStyle name="STYLE1 11 7" xfId="29663"/>
    <cellStyle name="STYLE1 11 7 2" xfId="29664"/>
    <cellStyle name="STYLE1 11 8" xfId="29665"/>
    <cellStyle name="STYLE1 11 8 2" xfId="29666"/>
    <cellStyle name="STYLE1 11 8 3" xfId="29667"/>
    <cellStyle name="STYLE1 11 9" xfId="29668"/>
    <cellStyle name="STYLE1 12" xfId="29669"/>
    <cellStyle name="STYLE1 12 10" xfId="29670"/>
    <cellStyle name="STYLE1 12 2" xfId="29671"/>
    <cellStyle name="STYLE1 12 2 2" xfId="29672"/>
    <cellStyle name="STYLE1 12 2 2 2" xfId="29673"/>
    <cellStyle name="STYLE1 12 2 2 2 2" xfId="29674"/>
    <cellStyle name="STYLE1 12 2 2 3" xfId="29675"/>
    <cellStyle name="STYLE1 12 2 3" xfId="29676"/>
    <cellStyle name="STYLE1 12 2 3 2" xfId="29677"/>
    <cellStyle name="STYLE1 12 2 4" xfId="29678"/>
    <cellStyle name="STYLE1 12 2 4 2" xfId="29679"/>
    <cellStyle name="STYLE1 12 2 4 3" xfId="29680"/>
    <cellStyle name="STYLE1 12 2 5" xfId="29681"/>
    <cellStyle name="STYLE1 12 3" xfId="29682"/>
    <cellStyle name="STYLE1 12 3 2" xfId="29683"/>
    <cellStyle name="STYLE1 12 3 2 2" xfId="29684"/>
    <cellStyle name="STYLE1 12 3 2 2 2" xfId="29685"/>
    <cellStyle name="STYLE1 12 3 2 3" xfId="29686"/>
    <cellStyle name="STYLE1 12 3 3" xfId="29687"/>
    <cellStyle name="STYLE1 12 3 3 2" xfId="29688"/>
    <cellStyle name="STYLE1 12 3 4" xfId="29689"/>
    <cellStyle name="STYLE1 12 3 4 2" xfId="29690"/>
    <cellStyle name="STYLE1 12 3 4 3" xfId="29691"/>
    <cellStyle name="STYLE1 12 3 5" xfId="29692"/>
    <cellStyle name="STYLE1 12 3 6" xfId="29693"/>
    <cellStyle name="STYLE1 12 4" xfId="29694"/>
    <cellStyle name="STYLE1 12 4 2" xfId="29695"/>
    <cellStyle name="STYLE1 12 4 2 2" xfId="29696"/>
    <cellStyle name="STYLE1 12 4 2 2 2" xfId="29697"/>
    <cellStyle name="STYLE1 12 4 2 3" xfId="29698"/>
    <cellStyle name="STYLE1 12 4 3" xfId="29699"/>
    <cellStyle name="STYLE1 12 4 3 2" xfId="29700"/>
    <cellStyle name="STYLE1 12 4 4" xfId="29701"/>
    <cellStyle name="STYLE1 12 4 4 2" xfId="29702"/>
    <cellStyle name="STYLE1 12 4 4 3" xfId="29703"/>
    <cellStyle name="STYLE1 12 4 5" xfId="29704"/>
    <cellStyle name="STYLE1 12 5" xfId="29705"/>
    <cellStyle name="STYLE1 12 5 2" xfId="29706"/>
    <cellStyle name="STYLE1 12 5 2 2" xfId="29707"/>
    <cellStyle name="STYLE1 12 5 2 2 2" xfId="29708"/>
    <cellStyle name="STYLE1 12 5 2 3" xfId="29709"/>
    <cellStyle name="STYLE1 12 5 3" xfId="29710"/>
    <cellStyle name="STYLE1 12 5 3 2" xfId="29711"/>
    <cellStyle name="STYLE1 12 5 4" xfId="29712"/>
    <cellStyle name="STYLE1 12 5 4 2" xfId="29713"/>
    <cellStyle name="STYLE1 12 5 4 3" xfId="29714"/>
    <cellStyle name="STYLE1 12 5 5" xfId="29715"/>
    <cellStyle name="STYLE1 12 6" xfId="29716"/>
    <cellStyle name="STYLE1 12 6 2" xfId="29717"/>
    <cellStyle name="STYLE1 12 6 2 2" xfId="29718"/>
    <cellStyle name="STYLE1 12 6 3" xfId="29719"/>
    <cellStyle name="STYLE1 12 7" xfId="29720"/>
    <cellStyle name="STYLE1 12 7 2" xfId="29721"/>
    <cellStyle name="STYLE1 12 8" xfId="29722"/>
    <cellStyle name="STYLE1 12 8 2" xfId="29723"/>
    <cellStyle name="STYLE1 12 8 3" xfId="29724"/>
    <cellStyle name="STYLE1 12 9" xfId="29725"/>
    <cellStyle name="STYLE1 13" xfId="29726"/>
    <cellStyle name="STYLE1 13 2" xfId="29727"/>
    <cellStyle name="STYLE1 13 2 2" xfId="29728"/>
    <cellStyle name="STYLE1 13 2 2 2" xfId="29729"/>
    <cellStyle name="STYLE1 13 2 2 2 2" xfId="29730"/>
    <cellStyle name="STYLE1 13 2 2 3" xfId="29731"/>
    <cellStyle name="STYLE1 13 2 3" xfId="29732"/>
    <cellStyle name="STYLE1 13 2 3 2" xfId="29733"/>
    <cellStyle name="STYLE1 13 2 4" xfId="29734"/>
    <cellStyle name="STYLE1 13 2 4 2" xfId="29735"/>
    <cellStyle name="STYLE1 13 2 4 3" xfId="29736"/>
    <cellStyle name="STYLE1 13 2 5" xfId="29737"/>
    <cellStyle name="STYLE1 13 3" xfId="29738"/>
    <cellStyle name="STYLE1 13 3 2" xfId="29739"/>
    <cellStyle name="STYLE1 13 3 2 2" xfId="29740"/>
    <cellStyle name="STYLE1 13 3 2 2 2" xfId="29741"/>
    <cellStyle name="STYLE1 13 3 2 3" xfId="29742"/>
    <cellStyle name="STYLE1 13 3 3" xfId="29743"/>
    <cellStyle name="STYLE1 13 3 3 2" xfId="29744"/>
    <cellStyle name="STYLE1 13 3 4" xfId="29745"/>
    <cellStyle name="STYLE1 13 3 4 2" xfId="29746"/>
    <cellStyle name="STYLE1 13 3 4 3" xfId="29747"/>
    <cellStyle name="STYLE1 13 3 5" xfId="29748"/>
    <cellStyle name="STYLE1 13 3 6" xfId="29749"/>
    <cellStyle name="STYLE1 13 4" xfId="29750"/>
    <cellStyle name="STYLE1 13 4 2" xfId="29751"/>
    <cellStyle name="STYLE1 13 4 2 2" xfId="29752"/>
    <cellStyle name="STYLE1 13 4 2 2 2" xfId="29753"/>
    <cellStyle name="STYLE1 13 4 2 3" xfId="29754"/>
    <cellStyle name="STYLE1 13 4 3" xfId="29755"/>
    <cellStyle name="STYLE1 13 4 3 2" xfId="29756"/>
    <cellStyle name="STYLE1 13 4 4" xfId="29757"/>
    <cellStyle name="STYLE1 13 4 4 2" xfId="29758"/>
    <cellStyle name="STYLE1 13 4 4 3" xfId="29759"/>
    <cellStyle name="STYLE1 13 4 5" xfId="29760"/>
    <cellStyle name="STYLE1 13 5" xfId="29761"/>
    <cellStyle name="STYLE1 13 5 2" xfId="29762"/>
    <cellStyle name="STYLE1 13 5 2 2" xfId="29763"/>
    <cellStyle name="STYLE1 13 5 2 2 2" xfId="29764"/>
    <cellStyle name="STYLE1 13 5 2 3" xfId="29765"/>
    <cellStyle name="STYLE1 13 5 3" xfId="29766"/>
    <cellStyle name="STYLE1 13 5 3 2" xfId="29767"/>
    <cellStyle name="STYLE1 13 5 4" xfId="29768"/>
    <cellStyle name="STYLE1 13 5 4 2" xfId="29769"/>
    <cellStyle name="STYLE1 13 5 4 3" xfId="29770"/>
    <cellStyle name="STYLE1 13 5 5" xfId="29771"/>
    <cellStyle name="STYLE1 13 6" xfId="29772"/>
    <cellStyle name="STYLE1 13 6 2" xfId="29773"/>
    <cellStyle name="STYLE1 13 6 2 2" xfId="29774"/>
    <cellStyle name="STYLE1 13 6 3" xfId="29775"/>
    <cellStyle name="STYLE1 13 7" xfId="29776"/>
    <cellStyle name="STYLE1 13 7 2" xfId="29777"/>
    <cellStyle name="STYLE1 13 8" xfId="29778"/>
    <cellStyle name="STYLE1 13 8 2" xfId="29779"/>
    <cellStyle name="STYLE1 13 8 3" xfId="29780"/>
    <cellStyle name="STYLE1 13 9" xfId="29781"/>
    <cellStyle name="STYLE1 14" xfId="29782"/>
    <cellStyle name="STYLE1 14 2" xfId="29783"/>
    <cellStyle name="STYLE1 14 2 2" xfId="29784"/>
    <cellStyle name="STYLE1 14 2 2 2" xfId="29785"/>
    <cellStyle name="STYLE1 14 2 2 2 2" xfId="29786"/>
    <cellStyle name="STYLE1 14 2 2 3" xfId="29787"/>
    <cellStyle name="STYLE1 14 2 3" xfId="29788"/>
    <cellStyle name="STYLE1 14 2 3 2" xfId="29789"/>
    <cellStyle name="STYLE1 14 2 4" xfId="29790"/>
    <cellStyle name="STYLE1 14 2 4 2" xfId="29791"/>
    <cellStyle name="STYLE1 14 2 4 3" xfId="29792"/>
    <cellStyle name="STYLE1 14 2 5" xfId="29793"/>
    <cellStyle name="STYLE1 14 3" xfId="29794"/>
    <cellStyle name="STYLE1 14 3 2" xfId="29795"/>
    <cellStyle name="STYLE1 14 3 2 2" xfId="29796"/>
    <cellStyle name="STYLE1 14 3 2 2 2" xfId="29797"/>
    <cellStyle name="STYLE1 14 3 2 3" xfId="29798"/>
    <cellStyle name="STYLE1 14 3 3" xfId="29799"/>
    <cellStyle name="STYLE1 14 3 3 2" xfId="29800"/>
    <cellStyle name="STYLE1 14 3 4" xfId="29801"/>
    <cellStyle name="STYLE1 14 3 4 2" xfId="29802"/>
    <cellStyle name="STYLE1 14 3 4 3" xfId="29803"/>
    <cellStyle name="STYLE1 14 3 5" xfId="29804"/>
    <cellStyle name="STYLE1 14 4" xfId="29805"/>
    <cellStyle name="STYLE1 14 4 2" xfId="29806"/>
    <cellStyle name="STYLE1 14 4 2 2" xfId="29807"/>
    <cellStyle name="STYLE1 14 4 2 2 2" xfId="29808"/>
    <cellStyle name="STYLE1 14 4 2 3" xfId="29809"/>
    <cellStyle name="STYLE1 14 4 3" xfId="29810"/>
    <cellStyle name="STYLE1 14 4 3 2" xfId="29811"/>
    <cellStyle name="STYLE1 14 4 4" xfId="29812"/>
    <cellStyle name="STYLE1 14 4 4 2" xfId="29813"/>
    <cellStyle name="STYLE1 14 4 4 3" xfId="29814"/>
    <cellStyle name="STYLE1 14 4 5" xfId="29815"/>
    <cellStyle name="STYLE1 14 5" xfId="29816"/>
    <cellStyle name="STYLE1 14 5 2" xfId="29817"/>
    <cellStyle name="STYLE1 14 5 2 2" xfId="29818"/>
    <cellStyle name="STYLE1 14 5 2 2 2" xfId="29819"/>
    <cellStyle name="STYLE1 14 5 2 3" xfId="29820"/>
    <cellStyle name="STYLE1 14 5 3" xfId="29821"/>
    <cellStyle name="STYLE1 14 5 3 2" xfId="29822"/>
    <cellStyle name="STYLE1 14 5 4" xfId="29823"/>
    <cellStyle name="STYLE1 14 5 4 2" xfId="29824"/>
    <cellStyle name="STYLE1 14 5 4 3" xfId="29825"/>
    <cellStyle name="STYLE1 14 5 5" xfId="29826"/>
    <cellStyle name="STYLE1 14 6" xfId="29827"/>
    <cellStyle name="STYLE1 14 6 2" xfId="29828"/>
    <cellStyle name="STYLE1 14 6 2 2" xfId="29829"/>
    <cellStyle name="STYLE1 14 6 3" xfId="29830"/>
    <cellStyle name="STYLE1 14 7" xfId="29831"/>
    <cellStyle name="STYLE1 14 7 2" xfId="29832"/>
    <cellStyle name="STYLE1 14 8" xfId="29833"/>
    <cellStyle name="STYLE1 14 8 2" xfId="29834"/>
    <cellStyle name="STYLE1 14 8 3" xfId="29835"/>
    <cellStyle name="STYLE1 14 9" xfId="29836"/>
    <cellStyle name="STYLE1 15" xfId="29837"/>
    <cellStyle name="STYLE1 15 2" xfId="29838"/>
    <cellStyle name="STYLE1 15 2 2" xfId="29839"/>
    <cellStyle name="STYLE1 15 2 2 2" xfId="29840"/>
    <cellStyle name="STYLE1 15 2 2 2 2" xfId="29841"/>
    <cellStyle name="STYLE1 15 2 2 3" xfId="29842"/>
    <cellStyle name="STYLE1 15 2 3" xfId="29843"/>
    <cellStyle name="STYLE1 15 2 3 2" xfId="29844"/>
    <cellStyle name="STYLE1 15 2 4" xfId="29845"/>
    <cellStyle name="STYLE1 15 2 4 2" xfId="29846"/>
    <cellStyle name="STYLE1 15 2 4 3" xfId="29847"/>
    <cellStyle name="STYLE1 15 2 5" xfId="29848"/>
    <cellStyle name="STYLE1 15 3" xfId="29849"/>
    <cellStyle name="STYLE1 15 3 2" xfId="29850"/>
    <cellStyle name="STYLE1 15 3 2 2" xfId="29851"/>
    <cellStyle name="STYLE1 15 3 2 2 2" xfId="29852"/>
    <cellStyle name="STYLE1 15 3 2 3" xfId="29853"/>
    <cellStyle name="STYLE1 15 3 3" xfId="29854"/>
    <cellStyle name="STYLE1 15 3 3 2" xfId="29855"/>
    <cellStyle name="STYLE1 15 3 4" xfId="29856"/>
    <cellStyle name="STYLE1 15 3 4 2" xfId="29857"/>
    <cellStyle name="STYLE1 15 3 4 3" xfId="29858"/>
    <cellStyle name="STYLE1 15 3 5" xfId="29859"/>
    <cellStyle name="STYLE1 15 4" xfId="29860"/>
    <cellStyle name="STYLE1 15 4 2" xfId="29861"/>
    <cellStyle name="STYLE1 15 4 2 2" xfId="29862"/>
    <cellStyle name="STYLE1 15 4 2 2 2" xfId="29863"/>
    <cellStyle name="STYLE1 15 4 2 3" xfId="29864"/>
    <cellStyle name="STYLE1 15 4 3" xfId="29865"/>
    <cellStyle name="STYLE1 15 4 3 2" xfId="29866"/>
    <cellStyle name="STYLE1 15 4 4" xfId="29867"/>
    <cellStyle name="STYLE1 15 4 4 2" xfId="29868"/>
    <cellStyle name="STYLE1 15 4 4 3" xfId="29869"/>
    <cellStyle name="STYLE1 15 4 5" xfId="29870"/>
    <cellStyle name="STYLE1 15 5" xfId="29871"/>
    <cellStyle name="STYLE1 15 5 2" xfId="29872"/>
    <cellStyle name="STYLE1 15 5 2 2" xfId="29873"/>
    <cellStyle name="STYLE1 15 5 2 2 2" xfId="29874"/>
    <cellStyle name="STYLE1 15 5 2 3" xfId="29875"/>
    <cellStyle name="STYLE1 15 5 3" xfId="29876"/>
    <cellStyle name="STYLE1 15 5 3 2" xfId="29877"/>
    <cellStyle name="STYLE1 15 5 4" xfId="29878"/>
    <cellStyle name="STYLE1 15 5 4 2" xfId="29879"/>
    <cellStyle name="STYLE1 15 5 4 3" xfId="29880"/>
    <cellStyle name="STYLE1 15 5 5" xfId="29881"/>
    <cellStyle name="STYLE1 15 6" xfId="29882"/>
    <cellStyle name="STYLE1 15 6 2" xfId="29883"/>
    <cellStyle name="STYLE1 15 6 2 2" xfId="29884"/>
    <cellStyle name="STYLE1 15 6 3" xfId="29885"/>
    <cellStyle name="STYLE1 15 7" xfId="29886"/>
    <cellStyle name="STYLE1 15 7 2" xfId="29887"/>
    <cellStyle name="STYLE1 15 8" xfId="29888"/>
    <cellStyle name="STYLE1 15 8 2" xfId="29889"/>
    <cellStyle name="STYLE1 15 8 3" xfId="29890"/>
    <cellStyle name="STYLE1 15 9" xfId="29891"/>
    <cellStyle name="STYLE1 16" xfId="29892"/>
    <cellStyle name="STYLE1 16 2" xfId="29893"/>
    <cellStyle name="STYLE1 16 2 2" xfId="29894"/>
    <cellStyle name="STYLE1 16 2 2 2" xfId="29895"/>
    <cellStyle name="STYLE1 16 2 2 2 2" xfId="29896"/>
    <cellStyle name="STYLE1 16 2 2 3" xfId="29897"/>
    <cellStyle name="STYLE1 16 2 3" xfId="29898"/>
    <cellStyle name="STYLE1 16 2 3 2" xfId="29899"/>
    <cellStyle name="STYLE1 16 2 4" xfId="29900"/>
    <cellStyle name="STYLE1 16 2 4 2" xfId="29901"/>
    <cellStyle name="STYLE1 16 2 4 3" xfId="29902"/>
    <cellStyle name="STYLE1 16 2 5" xfId="29903"/>
    <cellStyle name="STYLE1 16 3" xfId="29904"/>
    <cellStyle name="STYLE1 16 3 2" xfId="29905"/>
    <cellStyle name="STYLE1 16 3 2 2" xfId="29906"/>
    <cellStyle name="STYLE1 16 3 2 2 2" xfId="29907"/>
    <cellStyle name="STYLE1 16 3 2 3" xfId="29908"/>
    <cellStyle name="STYLE1 16 3 3" xfId="29909"/>
    <cellStyle name="STYLE1 16 3 3 2" xfId="29910"/>
    <cellStyle name="STYLE1 16 3 4" xfId="29911"/>
    <cellStyle name="STYLE1 16 3 4 2" xfId="29912"/>
    <cellStyle name="STYLE1 16 3 4 3" xfId="29913"/>
    <cellStyle name="STYLE1 16 3 5" xfId="29914"/>
    <cellStyle name="STYLE1 16 4" xfId="29915"/>
    <cellStyle name="STYLE1 16 4 2" xfId="29916"/>
    <cellStyle name="STYLE1 16 4 2 2" xfId="29917"/>
    <cellStyle name="STYLE1 16 4 2 2 2" xfId="29918"/>
    <cellStyle name="STYLE1 16 4 2 3" xfId="29919"/>
    <cellStyle name="STYLE1 16 4 3" xfId="29920"/>
    <cellStyle name="STYLE1 16 4 3 2" xfId="29921"/>
    <cellStyle name="STYLE1 16 4 4" xfId="29922"/>
    <cellStyle name="STYLE1 16 4 4 2" xfId="29923"/>
    <cellStyle name="STYLE1 16 4 4 3" xfId="29924"/>
    <cellStyle name="STYLE1 16 4 5" xfId="29925"/>
    <cellStyle name="STYLE1 16 5" xfId="29926"/>
    <cellStyle name="STYLE1 16 5 2" xfId="29927"/>
    <cellStyle name="STYLE1 16 5 2 2" xfId="29928"/>
    <cellStyle name="STYLE1 16 5 2 2 2" xfId="29929"/>
    <cellStyle name="STYLE1 16 5 2 3" xfId="29930"/>
    <cellStyle name="STYLE1 16 5 3" xfId="29931"/>
    <cellStyle name="STYLE1 16 5 3 2" xfId="29932"/>
    <cellStyle name="STYLE1 16 5 4" xfId="29933"/>
    <cellStyle name="STYLE1 16 5 4 2" xfId="29934"/>
    <cellStyle name="STYLE1 16 5 4 3" xfId="29935"/>
    <cellStyle name="STYLE1 16 5 5" xfId="29936"/>
    <cellStyle name="STYLE1 16 6" xfId="29937"/>
    <cellStyle name="STYLE1 16 6 2" xfId="29938"/>
    <cellStyle name="STYLE1 16 6 2 2" xfId="29939"/>
    <cellStyle name="STYLE1 16 6 3" xfId="29940"/>
    <cellStyle name="STYLE1 16 7" xfId="29941"/>
    <cellStyle name="STYLE1 16 7 2" xfId="29942"/>
    <cellStyle name="STYLE1 16 8" xfId="29943"/>
    <cellStyle name="STYLE1 16 8 2" xfId="29944"/>
    <cellStyle name="STYLE1 16 8 3" xfId="29945"/>
    <cellStyle name="STYLE1 16 9" xfId="29946"/>
    <cellStyle name="STYLE1 17" xfId="29947"/>
    <cellStyle name="STYLE1 17 2" xfId="29948"/>
    <cellStyle name="STYLE1 17 2 2" xfId="29949"/>
    <cellStyle name="STYLE1 17 2 2 2" xfId="29950"/>
    <cellStyle name="STYLE1 17 2 2 2 2" xfId="29951"/>
    <cellStyle name="STYLE1 17 2 2 3" xfId="29952"/>
    <cellStyle name="STYLE1 17 2 3" xfId="29953"/>
    <cellStyle name="STYLE1 17 2 3 2" xfId="29954"/>
    <cellStyle name="STYLE1 17 2 4" xfId="29955"/>
    <cellStyle name="STYLE1 17 2 4 2" xfId="29956"/>
    <cellStyle name="STYLE1 17 2 4 3" xfId="29957"/>
    <cellStyle name="STYLE1 17 2 5" xfId="29958"/>
    <cellStyle name="STYLE1 17 3" xfId="29959"/>
    <cellStyle name="STYLE1 17 3 2" xfId="29960"/>
    <cellStyle name="STYLE1 17 3 2 2" xfId="29961"/>
    <cellStyle name="STYLE1 17 3 2 2 2" xfId="29962"/>
    <cellStyle name="STYLE1 17 3 2 3" xfId="29963"/>
    <cellStyle name="STYLE1 17 3 3" xfId="29964"/>
    <cellStyle name="STYLE1 17 3 3 2" xfId="29965"/>
    <cellStyle name="STYLE1 17 3 4" xfId="29966"/>
    <cellStyle name="STYLE1 17 3 4 2" xfId="29967"/>
    <cellStyle name="STYLE1 17 3 4 3" xfId="29968"/>
    <cellStyle name="STYLE1 17 3 5" xfId="29969"/>
    <cellStyle name="STYLE1 17 4" xfId="29970"/>
    <cellStyle name="STYLE1 17 4 2" xfId="29971"/>
    <cellStyle name="STYLE1 17 4 2 2" xfId="29972"/>
    <cellStyle name="STYLE1 17 4 2 2 2" xfId="29973"/>
    <cellStyle name="STYLE1 17 4 2 3" xfId="29974"/>
    <cellStyle name="STYLE1 17 4 3" xfId="29975"/>
    <cellStyle name="STYLE1 17 4 3 2" xfId="29976"/>
    <cellStyle name="STYLE1 17 4 4" xfId="29977"/>
    <cellStyle name="STYLE1 17 4 4 2" xfId="29978"/>
    <cellStyle name="STYLE1 17 4 4 3" xfId="29979"/>
    <cellStyle name="STYLE1 17 4 5" xfId="29980"/>
    <cellStyle name="STYLE1 17 5" xfId="29981"/>
    <cellStyle name="STYLE1 17 5 2" xfId="29982"/>
    <cellStyle name="STYLE1 17 5 2 2" xfId="29983"/>
    <cellStyle name="STYLE1 17 5 2 2 2" xfId="29984"/>
    <cellStyle name="STYLE1 17 5 2 3" xfId="29985"/>
    <cellStyle name="STYLE1 17 5 3" xfId="29986"/>
    <cellStyle name="STYLE1 17 5 3 2" xfId="29987"/>
    <cellStyle name="STYLE1 17 5 4" xfId="29988"/>
    <cellStyle name="STYLE1 17 5 4 2" xfId="29989"/>
    <cellStyle name="STYLE1 17 5 4 3" xfId="29990"/>
    <cellStyle name="STYLE1 17 5 5" xfId="29991"/>
    <cellStyle name="STYLE1 17 6" xfId="29992"/>
    <cellStyle name="STYLE1 17 6 2" xfId="29993"/>
    <cellStyle name="STYLE1 17 6 2 2" xfId="29994"/>
    <cellStyle name="STYLE1 17 6 3" xfId="29995"/>
    <cellStyle name="STYLE1 17 7" xfId="29996"/>
    <cellStyle name="STYLE1 17 7 2" xfId="29997"/>
    <cellStyle name="STYLE1 17 8" xfId="29998"/>
    <cellStyle name="STYLE1 17 8 2" xfId="29999"/>
    <cellStyle name="STYLE1 17 8 3" xfId="30000"/>
    <cellStyle name="STYLE1 17 9" xfId="30001"/>
    <cellStyle name="STYLE1 18" xfId="30002"/>
    <cellStyle name="STYLE1 18 10" xfId="30003"/>
    <cellStyle name="STYLE1 18 2" xfId="30004"/>
    <cellStyle name="STYLE1 18 2 2" xfId="30005"/>
    <cellStyle name="STYLE1 18 2 2 2" xfId="30006"/>
    <cellStyle name="STYLE1 18 2 2 2 2" xfId="30007"/>
    <cellStyle name="STYLE1 18 2 2 3" xfId="30008"/>
    <cellStyle name="STYLE1 18 2 3" xfId="30009"/>
    <cellStyle name="STYLE1 18 2 3 2" xfId="30010"/>
    <cellStyle name="STYLE1 18 2 4" xfId="30011"/>
    <cellStyle name="STYLE1 18 2 4 2" xfId="30012"/>
    <cellStyle name="STYLE1 18 2 4 3" xfId="30013"/>
    <cellStyle name="STYLE1 18 2 5" xfId="30014"/>
    <cellStyle name="STYLE1 18 3" xfId="30015"/>
    <cellStyle name="STYLE1 18 3 2" xfId="30016"/>
    <cellStyle name="STYLE1 18 3 2 2" xfId="30017"/>
    <cellStyle name="STYLE1 18 3 2 2 2" xfId="30018"/>
    <cellStyle name="STYLE1 18 3 2 3" xfId="30019"/>
    <cellStyle name="STYLE1 18 3 3" xfId="30020"/>
    <cellStyle name="STYLE1 18 3 3 2" xfId="30021"/>
    <cellStyle name="STYLE1 18 3 4" xfId="30022"/>
    <cellStyle name="STYLE1 18 3 4 2" xfId="30023"/>
    <cellStyle name="STYLE1 18 3 4 3" xfId="30024"/>
    <cellStyle name="STYLE1 18 3 5" xfId="30025"/>
    <cellStyle name="STYLE1 18 3 6" xfId="30026"/>
    <cellStyle name="STYLE1 18 4" xfId="30027"/>
    <cellStyle name="STYLE1 18 4 2" xfId="30028"/>
    <cellStyle name="STYLE1 18 4 2 2" xfId="30029"/>
    <cellStyle name="STYLE1 18 4 2 2 2" xfId="30030"/>
    <cellStyle name="STYLE1 18 4 2 3" xfId="30031"/>
    <cellStyle name="STYLE1 18 4 3" xfId="30032"/>
    <cellStyle name="STYLE1 18 4 3 2" xfId="30033"/>
    <cellStyle name="STYLE1 18 4 4" xfId="30034"/>
    <cellStyle name="STYLE1 18 4 4 2" xfId="30035"/>
    <cellStyle name="STYLE1 18 4 4 3" xfId="30036"/>
    <cellStyle name="STYLE1 18 4 5" xfId="30037"/>
    <cellStyle name="STYLE1 18 5" xfId="30038"/>
    <cellStyle name="STYLE1 18 5 2" xfId="30039"/>
    <cellStyle name="STYLE1 18 5 2 2" xfId="30040"/>
    <cellStyle name="STYLE1 18 5 2 2 2" xfId="30041"/>
    <cellStyle name="STYLE1 18 5 2 3" xfId="30042"/>
    <cellStyle name="STYLE1 18 5 3" xfId="30043"/>
    <cellStyle name="STYLE1 18 5 3 2" xfId="30044"/>
    <cellStyle name="STYLE1 18 5 4" xfId="30045"/>
    <cellStyle name="STYLE1 18 5 4 2" xfId="30046"/>
    <cellStyle name="STYLE1 18 5 4 3" xfId="30047"/>
    <cellStyle name="STYLE1 18 5 5" xfId="30048"/>
    <cellStyle name="STYLE1 18 6" xfId="30049"/>
    <cellStyle name="STYLE1 18 6 2" xfId="30050"/>
    <cellStyle name="STYLE1 18 6 2 2" xfId="30051"/>
    <cellStyle name="STYLE1 18 6 3" xfId="30052"/>
    <cellStyle name="STYLE1 18 7" xfId="30053"/>
    <cellStyle name="STYLE1 18 7 2" xfId="30054"/>
    <cellStyle name="STYLE1 18 8" xfId="30055"/>
    <cellStyle name="STYLE1 18 8 2" xfId="30056"/>
    <cellStyle name="STYLE1 18 8 3" xfId="30057"/>
    <cellStyle name="STYLE1 18 9" xfId="30058"/>
    <cellStyle name="STYLE1 19" xfId="30059"/>
    <cellStyle name="STYLE1 19 10" xfId="30060"/>
    <cellStyle name="STYLE1 19 2" xfId="30061"/>
    <cellStyle name="STYLE1 19 2 2" xfId="30062"/>
    <cellStyle name="STYLE1 19 2 2 2" xfId="30063"/>
    <cellStyle name="STYLE1 19 2 2 2 2" xfId="30064"/>
    <cellStyle name="STYLE1 19 2 2 3" xfId="30065"/>
    <cellStyle name="STYLE1 19 2 3" xfId="30066"/>
    <cellStyle name="STYLE1 19 2 3 2" xfId="30067"/>
    <cellStyle name="STYLE1 19 2 4" xfId="30068"/>
    <cellStyle name="STYLE1 19 2 4 2" xfId="30069"/>
    <cellStyle name="STYLE1 19 2 4 3" xfId="30070"/>
    <cellStyle name="STYLE1 19 2 5" xfId="30071"/>
    <cellStyle name="STYLE1 19 3" xfId="30072"/>
    <cellStyle name="STYLE1 19 3 2" xfId="30073"/>
    <cellStyle name="STYLE1 19 3 2 2" xfId="30074"/>
    <cellStyle name="STYLE1 19 3 2 2 2" xfId="30075"/>
    <cellStyle name="STYLE1 19 3 2 3" xfId="30076"/>
    <cellStyle name="STYLE1 19 3 3" xfId="30077"/>
    <cellStyle name="STYLE1 19 3 3 2" xfId="30078"/>
    <cellStyle name="STYLE1 19 3 4" xfId="30079"/>
    <cellStyle name="STYLE1 19 3 4 2" xfId="30080"/>
    <cellStyle name="STYLE1 19 3 4 3" xfId="30081"/>
    <cellStyle name="STYLE1 19 3 5" xfId="30082"/>
    <cellStyle name="STYLE1 19 3 6" xfId="30083"/>
    <cellStyle name="STYLE1 19 4" xfId="30084"/>
    <cellStyle name="STYLE1 19 4 2" xfId="30085"/>
    <cellStyle name="STYLE1 19 4 2 2" xfId="30086"/>
    <cellStyle name="STYLE1 19 4 2 2 2" xfId="30087"/>
    <cellStyle name="STYLE1 19 4 2 3" xfId="30088"/>
    <cellStyle name="STYLE1 19 4 3" xfId="30089"/>
    <cellStyle name="STYLE1 19 4 3 2" xfId="30090"/>
    <cellStyle name="STYLE1 19 4 4" xfId="30091"/>
    <cellStyle name="STYLE1 19 4 4 2" xfId="30092"/>
    <cellStyle name="STYLE1 19 4 4 3" xfId="30093"/>
    <cellStyle name="STYLE1 19 4 5" xfId="30094"/>
    <cellStyle name="STYLE1 19 5" xfId="30095"/>
    <cellStyle name="STYLE1 19 5 2" xfId="30096"/>
    <cellStyle name="STYLE1 19 5 2 2" xfId="30097"/>
    <cellStyle name="STYLE1 19 5 2 2 2" xfId="30098"/>
    <cellStyle name="STYLE1 19 5 2 3" xfId="30099"/>
    <cellStyle name="STYLE1 19 5 3" xfId="30100"/>
    <cellStyle name="STYLE1 19 5 3 2" xfId="30101"/>
    <cellStyle name="STYLE1 19 5 4" xfId="30102"/>
    <cellStyle name="STYLE1 19 5 4 2" xfId="30103"/>
    <cellStyle name="STYLE1 19 5 4 3" xfId="30104"/>
    <cellStyle name="STYLE1 19 5 5" xfId="30105"/>
    <cellStyle name="STYLE1 19 6" xfId="30106"/>
    <cellStyle name="STYLE1 19 6 2" xfId="30107"/>
    <cellStyle name="STYLE1 19 6 2 2" xfId="30108"/>
    <cellStyle name="STYLE1 19 6 3" xfId="30109"/>
    <cellStyle name="STYLE1 19 7" xfId="30110"/>
    <cellStyle name="STYLE1 19 7 2" xfId="30111"/>
    <cellStyle name="STYLE1 19 8" xfId="30112"/>
    <cellStyle name="STYLE1 19 8 2" xfId="30113"/>
    <cellStyle name="STYLE1 19 8 3" xfId="30114"/>
    <cellStyle name="STYLE1 19 9" xfId="30115"/>
    <cellStyle name="STYLE1 2" xfId="30116"/>
    <cellStyle name="STYLE1 2 10" xfId="30117"/>
    <cellStyle name="STYLE1 2 11" xfId="30118"/>
    <cellStyle name="STYLE1 2 12" xfId="30119"/>
    <cellStyle name="STYLE1 2 13" xfId="30120"/>
    <cellStyle name="STYLE1 2 14" xfId="30121"/>
    <cellStyle name="STYLE1 2 15" xfId="30122"/>
    <cellStyle name="STYLE1 2 16" xfId="30123"/>
    <cellStyle name="STYLE1 2 17" xfId="30124"/>
    <cellStyle name="STYLE1 2 18" xfId="30125"/>
    <cellStyle name="STYLE1 2 19" xfId="30126"/>
    <cellStyle name="STYLE1 2 2" xfId="30127"/>
    <cellStyle name="STYLE1 2 2 2" xfId="30128"/>
    <cellStyle name="STYLE1 2 2 2 2" xfId="30129"/>
    <cellStyle name="STYLE1 2 2 2 2 2" xfId="30130"/>
    <cellStyle name="STYLE1 2 2 2 3" xfId="30131"/>
    <cellStyle name="STYLE1 2 2 2 4" xfId="30132"/>
    <cellStyle name="STYLE1 2 2 3" xfId="30133"/>
    <cellStyle name="STYLE1 2 2 3 2" xfId="30134"/>
    <cellStyle name="STYLE1 2 2 3 3" xfId="30135"/>
    <cellStyle name="STYLE1 2 2 4" xfId="30136"/>
    <cellStyle name="STYLE1 2 2 4 2" xfId="30137"/>
    <cellStyle name="STYLE1 2 20" xfId="30138"/>
    <cellStyle name="STYLE1 2 21" xfId="30139"/>
    <cellStyle name="STYLE1 2 22" xfId="30140"/>
    <cellStyle name="STYLE1 2 23" xfId="30141"/>
    <cellStyle name="STYLE1 2 24" xfId="30142"/>
    <cellStyle name="STYLE1 2 25" xfId="30143"/>
    <cellStyle name="STYLE1 2 26" xfId="30144"/>
    <cellStyle name="STYLE1 2 27" xfId="30145"/>
    <cellStyle name="STYLE1 2 28" xfId="30146"/>
    <cellStyle name="STYLE1 2 3" xfId="30147"/>
    <cellStyle name="STYLE1 2 3 2" xfId="30148"/>
    <cellStyle name="STYLE1 2 3 2 2" xfId="30149"/>
    <cellStyle name="STYLE1 2 3 2 3" xfId="30150"/>
    <cellStyle name="STYLE1 2 3 3" xfId="30151"/>
    <cellStyle name="STYLE1 2 3 3 2" xfId="30152"/>
    <cellStyle name="STYLE1 2 3 4" xfId="30153"/>
    <cellStyle name="STYLE1 2 4" xfId="30154"/>
    <cellStyle name="STYLE1 2 4 2" xfId="30155"/>
    <cellStyle name="STYLE1 2 4 2 2" xfId="30156"/>
    <cellStyle name="STYLE1 2 4 3" xfId="30157"/>
    <cellStyle name="STYLE1 2 4 4" xfId="30158"/>
    <cellStyle name="STYLE1 2 4 5" xfId="30159"/>
    <cellStyle name="STYLE1 2 5" xfId="30160"/>
    <cellStyle name="STYLE1 2 5 2" xfId="30161"/>
    <cellStyle name="STYLE1 2 5 2 2" xfId="30162"/>
    <cellStyle name="STYLE1 2 5 3" xfId="30163"/>
    <cellStyle name="STYLE1 2 5 3 2" xfId="30164"/>
    <cellStyle name="STYLE1 2 5 4" xfId="30165"/>
    <cellStyle name="STYLE1 2 5 5" xfId="30166"/>
    <cellStyle name="STYLE1 2 6" xfId="30167"/>
    <cellStyle name="STYLE1 2 6 2" xfId="30168"/>
    <cellStyle name="STYLE1 2 7" xfId="30169"/>
    <cellStyle name="STYLE1 2 8" xfId="30170"/>
    <cellStyle name="STYLE1 2 9" xfId="30171"/>
    <cellStyle name="STYLE1 2_11-03 - PHI Consolidated - Summary of FIN 48 Related To DC Q4 2010" xfId="30172"/>
    <cellStyle name="STYLE1 20" xfId="30173"/>
    <cellStyle name="STYLE1 20 2" xfId="30174"/>
    <cellStyle name="STYLE1 20 2 2" xfId="30175"/>
    <cellStyle name="STYLE1 20 2 2 2" xfId="30176"/>
    <cellStyle name="STYLE1 20 2 3" xfId="30177"/>
    <cellStyle name="STYLE1 20 3" xfId="30178"/>
    <cellStyle name="STYLE1 20 3 2" xfId="30179"/>
    <cellStyle name="STYLE1 20 3 3" xfId="30180"/>
    <cellStyle name="STYLE1 20 4" xfId="30181"/>
    <cellStyle name="STYLE1 20 4 2" xfId="30182"/>
    <cellStyle name="STYLE1 20 4 3" xfId="30183"/>
    <cellStyle name="STYLE1 20 5" xfId="30184"/>
    <cellStyle name="STYLE1 20 6" xfId="30185"/>
    <cellStyle name="STYLE1 21" xfId="30186"/>
    <cellStyle name="STYLE1 21 2" xfId="30187"/>
    <cellStyle name="STYLE1 21 2 2" xfId="30188"/>
    <cellStyle name="STYLE1 21 2 2 2" xfId="30189"/>
    <cellStyle name="STYLE1 21 2 3" xfId="30190"/>
    <cellStyle name="STYLE1 21 3" xfId="30191"/>
    <cellStyle name="STYLE1 21 3 2" xfId="30192"/>
    <cellStyle name="STYLE1 21 3 3" xfId="30193"/>
    <cellStyle name="STYLE1 21 4" xfId="30194"/>
    <cellStyle name="STYLE1 21 4 2" xfId="30195"/>
    <cellStyle name="STYLE1 21 4 3" xfId="30196"/>
    <cellStyle name="STYLE1 21 5" xfId="30197"/>
    <cellStyle name="STYLE1 21 6" xfId="30198"/>
    <cellStyle name="STYLE1 22" xfId="30199"/>
    <cellStyle name="STYLE1 22 2" xfId="30200"/>
    <cellStyle name="STYLE1 22 2 2" xfId="30201"/>
    <cellStyle name="STYLE1 22 2 2 2" xfId="30202"/>
    <cellStyle name="STYLE1 22 2 3" xfId="30203"/>
    <cellStyle name="STYLE1 22 3" xfId="30204"/>
    <cellStyle name="STYLE1 22 3 2" xfId="30205"/>
    <cellStyle name="STYLE1 22 3 3" xfId="30206"/>
    <cellStyle name="STYLE1 22 4" xfId="30207"/>
    <cellStyle name="STYLE1 22 4 2" xfId="30208"/>
    <cellStyle name="STYLE1 22 4 3" xfId="30209"/>
    <cellStyle name="STYLE1 22 5" xfId="30210"/>
    <cellStyle name="STYLE1 22 6" xfId="30211"/>
    <cellStyle name="STYLE1 23" xfId="30212"/>
    <cellStyle name="STYLE1 23 2" xfId="30213"/>
    <cellStyle name="STYLE1 23 2 2" xfId="30214"/>
    <cellStyle name="STYLE1 23 2 2 2" xfId="30215"/>
    <cellStyle name="STYLE1 23 2 3" xfId="30216"/>
    <cellStyle name="STYLE1 23 3" xfId="30217"/>
    <cellStyle name="STYLE1 23 3 2" xfId="30218"/>
    <cellStyle name="STYLE1 23 3 3" xfId="30219"/>
    <cellStyle name="STYLE1 23 4" xfId="30220"/>
    <cellStyle name="STYLE1 23 4 2" xfId="30221"/>
    <cellStyle name="STYLE1 23 4 3" xfId="30222"/>
    <cellStyle name="STYLE1 23 5" xfId="30223"/>
    <cellStyle name="STYLE1 23 6" xfId="30224"/>
    <cellStyle name="STYLE1 24" xfId="30225"/>
    <cellStyle name="STYLE1 24 2" xfId="30226"/>
    <cellStyle name="STYLE1 24 2 2" xfId="30227"/>
    <cellStyle name="STYLE1 24 2 2 2" xfId="30228"/>
    <cellStyle name="STYLE1 24 2 3" xfId="30229"/>
    <cellStyle name="STYLE1 24 3" xfId="30230"/>
    <cellStyle name="STYLE1 24 3 2" xfId="30231"/>
    <cellStyle name="STYLE1 24 3 3" xfId="30232"/>
    <cellStyle name="STYLE1 24 4" xfId="30233"/>
    <cellStyle name="STYLE1 24 4 2" xfId="30234"/>
    <cellStyle name="STYLE1 24 4 3" xfId="30235"/>
    <cellStyle name="STYLE1 24 5" xfId="30236"/>
    <cellStyle name="STYLE1 24 6" xfId="30237"/>
    <cellStyle name="STYLE1 25" xfId="30238"/>
    <cellStyle name="STYLE1 25 2" xfId="30239"/>
    <cellStyle name="STYLE1 25 2 2" xfId="30240"/>
    <cellStyle name="STYLE1 25 2 2 2" xfId="30241"/>
    <cellStyle name="STYLE1 25 2 3" xfId="30242"/>
    <cellStyle name="STYLE1 25 3" xfId="30243"/>
    <cellStyle name="STYLE1 25 3 2" xfId="30244"/>
    <cellStyle name="STYLE1 25 3 3" xfId="30245"/>
    <cellStyle name="STYLE1 25 4" xfId="30246"/>
    <cellStyle name="STYLE1 25 4 2" xfId="30247"/>
    <cellStyle name="STYLE1 25 4 3" xfId="30248"/>
    <cellStyle name="STYLE1 25 5" xfId="30249"/>
    <cellStyle name="STYLE1 25 6" xfId="30250"/>
    <cellStyle name="STYLE1 26" xfId="30251"/>
    <cellStyle name="STYLE1 26 2" xfId="30252"/>
    <cellStyle name="STYLE1 26 2 2" xfId="30253"/>
    <cellStyle name="STYLE1 26 2 2 2" xfId="30254"/>
    <cellStyle name="STYLE1 26 2 3" xfId="30255"/>
    <cellStyle name="STYLE1 26 3" xfId="30256"/>
    <cellStyle name="STYLE1 26 3 2" xfId="30257"/>
    <cellStyle name="STYLE1 26 3 3" xfId="30258"/>
    <cellStyle name="STYLE1 26 4" xfId="30259"/>
    <cellStyle name="STYLE1 26 4 2" xfId="30260"/>
    <cellStyle name="STYLE1 26 4 3" xfId="30261"/>
    <cellStyle name="STYLE1 26 5" xfId="30262"/>
    <cellStyle name="STYLE1 26 6" xfId="30263"/>
    <cellStyle name="STYLE1 27" xfId="30264"/>
    <cellStyle name="STYLE1 27 2" xfId="30265"/>
    <cellStyle name="STYLE1 27 2 2" xfId="30266"/>
    <cellStyle name="STYLE1 27 2 2 2" xfId="30267"/>
    <cellStyle name="STYLE1 27 2 3" xfId="30268"/>
    <cellStyle name="STYLE1 27 3" xfId="30269"/>
    <cellStyle name="STYLE1 27 3 2" xfId="30270"/>
    <cellStyle name="STYLE1 27 3 3" xfId="30271"/>
    <cellStyle name="STYLE1 27 4" xfId="30272"/>
    <cellStyle name="STYLE1 27 4 2" xfId="30273"/>
    <cellStyle name="STYLE1 27 4 3" xfId="30274"/>
    <cellStyle name="STYLE1 27 5" xfId="30275"/>
    <cellStyle name="STYLE1 27 6" xfId="30276"/>
    <cellStyle name="STYLE1 28" xfId="30277"/>
    <cellStyle name="STYLE1 28 2" xfId="30278"/>
    <cellStyle name="STYLE1 28 2 2" xfId="30279"/>
    <cellStyle name="STYLE1 28 3" xfId="30280"/>
    <cellStyle name="STYLE1 28 3 2" xfId="30281"/>
    <cellStyle name="STYLE1 28 3 3" xfId="30282"/>
    <cellStyle name="STYLE1 28 4" xfId="30283"/>
    <cellStyle name="STYLE1 29" xfId="30284"/>
    <cellStyle name="STYLE1 29 2" xfId="30285"/>
    <cellStyle name="STYLE1 29 2 2" xfId="30286"/>
    <cellStyle name="STYLE1 29 3" xfId="30287"/>
    <cellStyle name="STYLE1 29 3 2" xfId="30288"/>
    <cellStyle name="STYLE1 29 3 3" xfId="30289"/>
    <cellStyle name="STYLE1 29 4" xfId="30290"/>
    <cellStyle name="STYLE1 3" xfId="30291"/>
    <cellStyle name="STYLE1 3 2" xfId="30292"/>
    <cellStyle name="STYLE1 3 2 2" xfId="30293"/>
    <cellStyle name="STYLE1 3 2 2 2" xfId="30294"/>
    <cellStyle name="STYLE1 3 2 2 2 2" xfId="30295"/>
    <cellStyle name="STYLE1 3 2 2 3" xfId="30296"/>
    <cellStyle name="STYLE1 3 2 3" xfId="30297"/>
    <cellStyle name="STYLE1 3 2 3 2" xfId="30298"/>
    <cellStyle name="STYLE1 3 2 4" xfId="30299"/>
    <cellStyle name="STYLE1 3 3" xfId="30300"/>
    <cellStyle name="STYLE1 3 3 2" xfId="30301"/>
    <cellStyle name="STYLE1 3 3 2 2" xfId="30302"/>
    <cellStyle name="STYLE1 3 3 3" xfId="30303"/>
    <cellStyle name="STYLE1 3 3 4" xfId="30304"/>
    <cellStyle name="STYLE1 3 4" xfId="30305"/>
    <cellStyle name="STYLE1 3 4 2" xfId="30306"/>
    <cellStyle name="STYLE1 3 4 3" xfId="30307"/>
    <cellStyle name="STYLE1 3 5" xfId="30308"/>
    <cellStyle name="STYLE1 3 5 2" xfId="30309"/>
    <cellStyle name="STYLE1 3 5 3" xfId="30310"/>
    <cellStyle name="STYLE1 3 6" xfId="30311"/>
    <cellStyle name="STYLE1 30" xfId="30312"/>
    <cellStyle name="STYLE1 30 2" xfId="30313"/>
    <cellStyle name="STYLE1 30 2 2" xfId="30314"/>
    <cellStyle name="STYLE1 30 3" xfId="30315"/>
    <cellStyle name="STYLE1 30 3 2" xfId="30316"/>
    <cellStyle name="STYLE1 30 3 3" xfId="30317"/>
    <cellStyle name="STYLE1 30 4" xfId="30318"/>
    <cellStyle name="STYLE1 31" xfId="30319"/>
    <cellStyle name="STYLE1 31 2" xfId="30320"/>
    <cellStyle name="STYLE1 31 2 2" xfId="30321"/>
    <cellStyle name="STYLE1 31 2 3" xfId="30322"/>
    <cellStyle name="STYLE1 31 3" xfId="30323"/>
    <cellStyle name="STYLE1 31 3 2" xfId="30324"/>
    <cellStyle name="STYLE1 31 3 3" xfId="30325"/>
    <cellStyle name="STYLE1 31 4" xfId="30326"/>
    <cellStyle name="STYLE1 32" xfId="30327"/>
    <cellStyle name="STYLE1 32 2" xfId="30328"/>
    <cellStyle name="STYLE1 32 2 2" xfId="30329"/>
    <cellStyle name="STYLE1 32 2 3" xfId="30330"/>
    <cellStyle name="STYLE1 32 3" xfId="30331"/>
    <cellStyle name="STYLE1 32 3 2" xfId="30332"/>
    <cellStyle name="STYLE1 32 3 3" xfId="30333"/>
    <cellStyle name="STYLE1 32 4" xfId="30334"/>
    <cellStyle name="STYLE1 33" xfId="30335"/>
    <cellStyle name="STYLE1 33 2" xfId="30336"/>
    <cellStyle name="STYLE1 33 2 2" xfId="30337"/>
    <cellStyle name="STYLE1 33 2 3" xfId="30338"/>
    <cellStyle name="STYLE1 33 3" xfId="30339"/>
    <cellStyle name="STYLE1 33 3 2" xfId="30340"/>
    <cellStyle name="STYLE1 33 3 3" xfId="30341"/>
    <cellStyle name="STYLE1 33 4" xfId="30342"/>
    <cellStyle name="STYLE1 34" xfId="30343"/>
    <cellStyle name="STYLE1 34 2" xfId="30344"/>
    <cellStyle name="STYLE1 34 3" xfId="30345"/>
    <cellStyle name="STYLE1 35" xfId="30346"/>
    <cellStyle name="STYLE1 35 2" xfId="30347"/>
    <cellStyle name="STYLE1 35 3" xfId="30348"/>
    <cellStyle name="STYLE1 36" xfId="30349"/>
    <cellStyle name="STYLE1 36 2" xfId="30350"/>
    <cellStyle name="STYLE1 36 3" xfId="30351"/>
    <cellStyle name="STYLE1 37" xfId="30352"/>
    <cellStyle name="STYLE1 4" xfId="30353"/>
    <cellStyle name="STYLE1 4 2" xfId="30354"/>
    <cellStyle name="STYLE1 4 2 2" xfId="30355"/>
    <cellStyle name="STYLE1 4 2 2 2" xfId="30356"/>
    <cellStyle name="STYLE1 4 2 2 2 2" xfId="30357"/>
    <cellStyle name="STYLE1 4 2 2 3" xfId="30358"/>
    <cellStyle name="STYLE1 4 2 3" xfId="30359"/>
    <cellStyle name="STYLE1 4 2 3 2" xfId="30360"/>
    <cellStyle name="STYLE1 4 2 4" xfId="30361"/>
    <cellStyle name="STYLE1 4 3" xfId="30362"/>
    <cellStyle name="STYLE1 4 3 2" xfId="30363"/>
    <cellStyle name="STYLE1 4 3 2 2" xfId="30364"/>
    <cellStyle name="STYLE1 4 3 3" xfId="30365"/>
    <cellStyle name="STYLE1 4 3 4" xfId="30366"/>
    <cellStyle name="STYLE1 4 4" xfId="30367"/>
    <cellStyle name="STYLE1 4 4 2" xfId="30368"/>
    <cellStyle name="STYLE1 4 4 3" xfId="30369"/>
    <cellStyle name="STYLE1 4 5" xfId="30370"/>
    <cellStyle name="STYLE1 4 5 2" xfId="30371"/>
    <cellStyle name="STYLE1 4 5 3" xfId="30372"/>
    <cellStyle name="STYLE1 4 6" xfId="30373"/>
    <cellStyle name="STYLE1 5" xfId="30374"/>
    <cellStyle name="STYLE1 5 2" xfId="30375"/>
    <cellStyle name="STYLE1 5 2 2" xfId="30376"/>
    <cellStyle name="STYLE1 5 2 2 2" xfId="30377"/>
    <cellStyle name="STYLE1 5 2 2 2 2" xfId="30378"/>
    <cellStyle name="STYLE1 5 2 2 3" xfId="30379"/>
    <cellStyle name="STYLE1 5 2 3" xfId="30380"/>
    <cellStyle name="STYLE1 5 2 3 2" xfId="30381"/>
    <cellStyle name="STYLE1 5 2 4" xfId="30382"/>
    <cellStyle name="STYLE1 5 3" xfId="30383"/>
    <cellStyle name="STYLE1 5 3 2" xfId="30384"/>
    <cellStyle name="STYLE1 5 3 2 2" xfId="30385"/>
    <cellStyle name="STYLE1 5 3 3" xfId="30386"/>
    <cellStyle name="STYLE1 5 3 4" xfId="30387"/>
    <cellStyle name="STYLE1 5 4" xfId="30388"/>
    <cellStyle name="STYLE1 5 4 2" xfId="30389"/>
    <cellStyle name="STYLE1 5 4 3" xfId="30390"/>
    <cellStyle name="STYLE1 5 5" xfId="30391"/>
    <cellStyle name="STYLE1 5 5 2" xfId="30392"/>
    <cellStyle name="STYLE1 5 5 3" xfId="30393"/>
    <cellStyle name="STYLE1 5 5 4" xfId="30394"/>
    <cellStyle name="STYLE1 5 6" xfId="30395"/>
    <cellStyle name="STYLE1 6" xfId="30396"/>
    <cellStyle name="STYLE1 6 2" xfId="30397"/>
    <cellStyle name="STYLE1 6 2 2" xfId="30398"/>
    <cellStyle name="STYLE1 6 2 2 2" xfId="30399"/>
    <cellStyle name="STYLE1 6 2 2 2 2" xfId="30400"/>
    <cellStyle name="STYLE1 6 2 2 3" xfId="30401"/>
    <cellStyle name="STYLE1 6 2 3" xfId="30402"/>
    <cellStyle name="STYLE1 6 2 3 2" xfId="30403"/>
    <cellStyle name="STYLE1 6 2 4" xfId="30404"/>
    <cellStyle name="STYLE1 6 3" xfId="30405"/>
    <cellStyle name="STYLE1 6 3 2" xfId="30406"/>
    <cellStyle name="STYLE1 6 3 2 2" xfId="30407"/>
    <cellStyle name="STYLE1 6 3 3" xfId="30408"/>
    <cellStyle name="STYLE1 6 3 4" xfId="30409"/>
    <cellStyle name="STYLE1 6 4" xfId="30410"/>
    <cellStyle name="STYLE1 6 4 2" xfId="30411"/>
    <cellStyle name="STYLE1 6 4 3" xfId="30412"/>
    <cellStyle name="STYLE1 6 5" xfId="30413"/>
    <cellStyle name="STYLE1 6 5 2" xfId="30414"/>
    <cellStyle name="STYLE1 6 5 3" xfId="30415"/>
    <cellStyle name="STYLE1 6 6" xfId="30416"/>
    <cellStyle name="STYLE1 7" xfId="30417"/>
    <cellStyle name="STYLE1 7 2" xfId="30418"/>
    <cellStyle name="STYLE1 7 2 2" xfId="30419"/>
    <cellStyle name="STYLE1 7 2 2 2" xfId="30420"/>
    <cellStyle name="STYLE1 7 2 2 2 2" xfId="30421"/>
    <cellStyle name="STYLE1 7 2 2 3" xfId="30422"/>
    <cellStyle name="STYLE1 7 2 3" xfId="30423"/>
    <cellStyle name="STYLE1 7 2 3 2" xfId="30424"/>
    <cellStyle name="STYLE1 7 2 4" xfId="30425"/>
    <cellStyle name="STYLE1 7 3" xfId="30426"/>
    <cellStyle name="STYLE1 7 3 2" xfId="30427"/>
    <cellStyle name="STYLE1 7 3 2 2" xfId="30428"/>
    <cellStyle name="STYLE1 7 3 3" xfId="30429"/>
    <cellStyle name="STYLE1 7 3 4" xfId="30430"/>
    <cellStyle name="STYLE1 7 4" xfId="30431"/>
    <cellStyle name="STYLE1 7 4 2" xfId="30432"/>
    <cellStyle name="STYLE1 7 5" xfId="30433"/>
    <cellStyle name="STYLE1 7 5 2" xfId="30434"/>
    <cellStyle name="STYLE1 7 5 3" xfId="30435"/>
    <cellStyle name="STYLE1 7 6" xfId="30436"/>
    <cellStyle name="STYLE1 8" xfId="30437"/>
    <cellStyle name="STYLE1 8 2" xfId="30438"/>
    <cellStyle name="STYLE1 8 2 2" xfId="30439"/>
    <cellStyle name="STYLE1 8 2 2 2" xfId="30440"/>
    <cellStyle name="STYLE1 8 2 2 2 2" xfId="30441"/>
    <cellStyle name="STYLE1 8 2 2 3" xfId="30442"/>
    <cellStyle name="STYLE1 8 2 3" xfId="30443"/>
    <cellStyle name="STYLE1 8 2 3 2" xfId="30444"/>
    <cellStyle name="STYLE1 8 2 4" xfId="30445"/>
    <cellStyle name="STYLE1 8 3" xfId="30446"/>
    <cellStyle name="STYLE1 8 3 2" xfId="30447"/>
    <cellStyle name="STYLE1 8 3 2 2" xfId="30448"/>
    <cellStyle name="STYLE1 8 3 3" xfId="30449"/>
    <cellStyle name="STYLE1 8 3 4" xfId="30450"/>
    <cellStyle name="STYLE1 8 4" xfId="30451"/>
    <cellStyle name="STYLE1 8 4 2" xfId="30452"/>
    <cellStyle name="STYLE1 8 5" xfId="30453"/>
    <cellStyle name="STYLE1 8 5 2" xfId="30454"/>
    <cellStyle name="STYLE1 8 5 3" xfId="30455"/>
    <cellStyle name="STYLE1 8 6" xfId="30456"/>
    <cellStyle name="STYLE1 9" xfId="30457"/>
    <cellStyle name="STYLE1 9 2" xfId="30458"/>
    <cellStyle name="STYLE1 9 2 2" xfId="30459"/>
    <cellStyle name="STYLE1 9 2 2 2" xfId="30460"/>
    <cellStyle name="STYLE1 9 2 2 2 2" xfId="30461"/>
    <cellStyle name="STYLE1 9 2 2 3" xfId="30462"/>
    <cellStyle name="STYLE1 9 2 3" xfId="30463"/>
    <cellStyle name="STYLE1 9 2 3 2" xfId="30464"/>
    <cellStyle name="STYLE1 9 2 4" xfId="30465"/>
    <cellStyle name="STYLE1 9 3" xfId="30466"/>
    <cellStyle name="STYLE1 9 3 2" xfId="30467"/>
    <cellStyle name="STYLE1 9 3 2 2" xfId="30468"/>
    <cellStyle name="STYLE1 9 3 3" xfId="30469"/>
    <cellStyle name="STYLE1 9 3 4" xfId="30470"/>
    <cellStyle name="STYLE1 9 4" xfId="30471"/>
    <cellStyle name="STYLE1 9 4 2" xfId="30472"/>
    <cellStyle name="STYLE1 9 5" xfId="30473"/>
    <cellStyle name="STYLE1 9 5 2" xfId="30474"/>
    <cellStyle name="STYLE1 9 5 3" xfId="30475"/>
    <cellStyle name="STYLE1 9 6" xfId="30476"/>
    <cellStyle name="STYLE1_11-03 - PHI Consolidated - Summary of FIN 48 Related To DC Q4 2010" xfId="30477"/>
    <cellStyle name="STYLE2" xfId="166"/>
    <cellStyle name="STYLE2 10" xfId="30478"/>
    <cellStyle name="STYLE2 11" xfId="30479"/>
    <cellStyle name="STYLE2 12" xfId="30480"/>
    <cellStyle name="STYLE2 13" xfId="30481"/>
    <cellStyle name="STYLE2 14" xfId="30482"/>
    <cellStyle name="STYLE2 2" xfId="30483"/>
    <cellStyle name="STYLE2 2 10" xfId="30484"/>
    <cellStyle name="STYLE2 2 11" xfId="30485"/>
    <cellStyle name="STYLE2 2 12" xfId="30486"/>
    <cellStyle name="STYLE2 2 13" xfId="30487"/>
    <cellStyle name="STYLE2 2 14" xfId="30488"/>
    <cellStyle name="STYLE2 2 2" xfId="30489"/>
    <cellStyle name="STYLE2 2 3" xfId="30490"/>
    <cellStyle name="STYLE2 2 4" xfId="30491"/>
    <cellStyle name="STYLE2 2 5" xfId="30492"/>
    <cellStyle name="STYLE2 2 6" xfId="30493"/>
    <cellStyle name="STYLE2 2 7" xfId="30494"/>
    <cellStyle name="STYLE2 2 8" xfId="30495"/>
    <cellStyle name="STYLE2 2 9" xfId="30496"/>
    <cellStyle name="STYLE2 3" xfId="30497"/>
    <cellStyle name="STYLE2 4" xfId="30498"/>
    <cellStyle name="STYLE2 5" xfId="30499"/>
    <cellStyle name="STYLE2 6" xfId="30500"/>
    <cellStyle name="STYLE2 7" xfId="30501"/>
    <cellStyle name="STYLE2 8" xfId="30502"/>
    <cellStyle name="STYLE2 9" xfId="30503"/>
    <cellStyle name="STYLE2_ TBBS WAC" xfId="30504"/>
    <cellStyle name="STYLE3" xfId="167"/>
    <cellStyle name="STYLE3 10" xfId="30505"/>
    <cellStyle name="STYLE3 11" xfId="30506"/>
    <cellStyle name="STYLE3 12" xfId="30507"/>
    <cellStyle name="STYLE3 13" xfId="30508"/>
    <cellStyle name="STYLE3 14" xfId="30509"/>
    <cellStyle name="STYLE3 2" xfId="30510"/>
    <cellStyle name="STYLE3 2 10" xfId="30511"/>
    <cellStyle name="STYLE3 2 11" xfId="30512"/>
    <cellStyle name="STYLE3 2 12" xfId="30513"/>
    <cellStyle name="STYLE3 2 13" xfId="30514"/>
    <cellStyle name="STYLE3 2 14" xfId="30515"/>
    <cellStyle name="STYLE3 2 2" xfId="30516"/>
    <cellStyle name="STYLE3 2 3" xfId="30517"/>
    <cellStyle name="STYLE3 2 4" xfId="30518"/>
    <cellStyle name="STYLE3 2 5" xfId="30519"/>
    <cellStyle name="STYLE3 2 6" xfId="30520"/>
    <cellStyle name="STYLE3 2 7" xfId="30521"/>
    <cellStyle name="STYLE3 2 8" xfId="30522"/>
    <cellStyle name="STYLE3 2 9" xfId="30523"/>
    <cellStyle name="STYLE3 3" xfId="30524"/>
    <cellStyle name="STYLE3 4" xfId="30525"/>
    <cellStyle name="STYLE3 5" xfId="30526"/>
    <cellStyle name="STYLE3 6" xfId="30527"/>
    <cellStyle name="STYLE3 7" xfId="30528"/>
    <cellStyle name="STYLE3 8" xfId="30529"/>
    <cellStyle name="STYLE3 9" xfId="30530"/>
    <cellStyle name="STYLE3_2009 Workpapers - #27-TELP" xfId="30531"/>
    <cellStyle name="STYLE4" xfId="168"/>
    <cellStyle name="STYLE4 10" xfId="30532"/>
    <cellStyle name="STYLE4 11" xfId="30533"/>
    <cellStyle name="STYLE4 2" xfId="30534"/>
    <cellStyle name="STYLE4 3" xfId="30535"/>
    <cellStyle name="STYLE4 4" xfId="30536"/>
    <cellStyle name="STYLE4 5" xfId="30537"/>
    <cellStyle name="STYLE4 6" xfId="30538"/>
    <cellStyle name="STYLE4 7" xfId="30539"/>
    <cellStyle name="STYLE4 8" xfId="30540"/>
    <cellStyle name="STYLE4 9" xfId="30541"/>
    <cellStyle name="STYLE4_2009 Workpapers - #27-TELP" xfId="30542"/>
    <cellStyle name="STYLE5" xfId="169"/>
    <cellStyle name="SubRoutine" xfId="170"/>
    <cellStyle name="SubRoutine 10" xfId="30543"/>
    <cellStyle name="SubRoutine 10 2" xfId="30544"/>
    <cellStyle name="SubRoutine 10 2 2" xfId="30545"/>
    <cellStyle name="SubRoutine 10 2 2 2" xfId="30546"/>
    <cellStyle name="SubRoutine 10 2 3" xfId="30547"/>
    <cellStyle name="SubRoutine 10 3" xfId="30548"/>
    <cellStyle name="SubRoutine 10 3 2" xfId="30549"/>
    <cellStyle name="SubRoutine 10 3 2 2" xfId="30550"/>
    <cellStyle name="SubRoutine 10 3 3" xfId="30551"/>
    <cellStyle name="SubRoutine 10 4" xfId="30552"/>
    <cellStyle name="SubRoutine 10 4 2" xfId="30553"/>
    <cellStyle name="SubRoutine 10 4 2 2" xfId="30554"/>
    <cellStyle name="SubRoutine 10 4 3" xfId="30555"/>
    <cellStyle name="SubRoutine 10 5" xfId="30556"/>
    <cellStyle name="SubRoutine 10 5 2" xfId="30557"/>
    <cellStyle name="SubRoutine 10 5 2 2" xfId="30558"/>
    <cellStyle name="SubRoutine 10 5 3" xfId="30559"/>
    <cellStyle name="SubRoutine 10 6" xfId="30560"/>
    <cellStyle name="SubRoutine 10 6 2" xfId="30561"/>
    <cellStyle name="SubRoutine 10 7" xfId="30562"/>
    <cellStyle name="SubRoutine 11" xfId="30563"/>
    <cellStyle name="SubRoutine 11 2" xfId="30564"/>
    <cellStyle name="SubRoutine 11 2 2" xfId="30565"/>
    <cellStyle name="SubRoutine 11 2 2 2" xfId="30566"/>
    <cellStyle name="SubRoutine 11 2 2 2 2" xfId="30567"/>
    <cellStyle name="SubRoutine 11 2 2 2 3" xfId="30568"/>
    <cellStyle name="SubRoutine 11 2 2 3" xfId="30569"/>
    <cellStyle name="SubRoutine 11 2 2 4" xfId="30570"/>
    <cellStyle name="SubRoutine 11 2 3" xfId="30571"/>
    <cellStyle name="SubRoutine 11 2 3 2" xfId="30572"/>
    <cellStyle name="SubRoutine 11 2 3 3" xfId="30573"/>
    <cellStyle name="SubRoutine 11 2 4" xfId="30574"/>
    <cellStyle name="SubRoutine 11 2 5" xfId="30575"/>
    <cellStyle name="SubRoutine 11 3" xfId="30576"/>
    <cellStyle name="SubRoutine 11 3 2" xfId="30577"/>
    <cellStyle name="SubRoutine 11 3 2 2" xfId="30578"/>
    <cellStyle name="SubRoutine 11 3 2 2 2" xfId="30579"/>
    <cellStyle name="SubRoutine 11 3 2 2 3" xfId="30580"/>
    <cellStyle name="SubRoutine 11 3 2 3" xfId="30581"/>
    <cellStyle name="SubRoutine 11 3 2 4" xfId="30582"/>
    <cellStyle name="SubRoutine 11 3 3" xfId="30583"/>
    <cellStyle name="SubRoutine 11 3 3 2" xfId="30584"/>
    <cellStyle name="SubRoutine 11 3 3 3" xfId="30585"/>
    <cellStyle name="SubRoutine 11 3 4" xfId="30586"/>
    <cellStyle name="SubRoutine 11 3 5" xfId="30587"/>
    <cellStyle name="SubRoutine 11 4" xfId="30588"/>
    <cellStyle name="SubRoutine 11 4 2" xfId="30589"/>
    <cellStyle name="SubRoutine 11 4 2 2" xfId="30590"/>
    <cellStyle name="SubRoutine 11 4 2 2 2" xfId="30591"/>
    <cellStyle name="SubRoutine 11 4 2 2 3" xfId="30592"/>
    <cellStyle name="SubRoutine 11 4 2 3" xfId="30593"/>
    <cellStyle name="SubRoutine 11 4 2 4" xfId="30594"/>
    <cellStyle name="SubRoutine 11 4 3" xfId="30595"/>
    <cellStyle name="SubRoutine 11 4 3 2" xfId="30596"/>
    <cellStyle name="SubRoutine 11 4 3 3" xfId="30597"/>
    <cellStyle name="SubRoutine 11 4 4" xfId="30598"/>
    <cellStyle name="SubRoutine 11 4 5" xfId="30599"/>
    <cellStyle name="SubRoutine 11 5" xfId="30600"/>
    <cellStyle name="SubRoutine 11 5 2" xfId="30601"/>
    <cellStyle name="SubRoutine 11 5 2 2" xfId="30602"/>
    <cellStyle name="SubRoutine 11 5 2 2 2" xfId="30603"/>
    <cellStyle name="SubRoutine 11 5 2 2 3" xfId="30604"/>
    <cellStyle name="SubRoutine 11 5 2 3" xfId="30605"/>
    <cellStyle name="SubRoutine 11 5 2 4" xfId="30606"/>
    <cellStyle name="SubRoutine 11 5 3" xfId="30607"/>
    <cellStyle name="SubRoutine 11 5 3 2" xfId="30608"/>
    <cellStyle name="SubRoutine 11 5 3 3" xfId="30609"/>
    <cellStyle name="SubRoutine 11 5 4" xfId="30610"/>
    <cellStyle name="SubRoutine 11 5 5" xfId="30611"/>
    <cellStyle name="SubRoutine 11 6" xfId="30612"/>
    <cellStyle name="SubRoutine 11 6 2" xfId="30613"/>
    <cellStyle name="SubRoutine 11 6 2 2" xfId="30614"/>
    <cellStyle name="SubRoutine 11 6 2 3" xfId="30615"/>
    <cellStyle name="SubRoutine 11 6 3" xfId="30616"/>
    <cellStyle name="SubRoutine 11 6 3 2" xfId="30617"/>
    <cellStyle name="SubRoutine 11 6 4" xfId="30618"/>
    <cellStyle name="SubRoutine 11 6 5" xfId="30619"/>
    <cellStyle name="SubRoutine 11 7" xfId="30620"/>
    <cellStyle name="SubRoutine 11 7 2" xfId="30621"/>
    <cellStyle name="SubRoutine 11 7 3" xfId="30622"/>
    <cellStyle name="SubRoutine 11 8" xfId="30623"/>
    <cellStyle name="SubRoutine 12" xfId="30624"/>
    <cellStyle name="SubRoutine 12 10" xfId="30625"/>
    <cellStyle name="SubRoutine 12 2" xfId="30626"/>
    <cellStyle name="SubRoutine 12 2 2" xfId="30627"/>
    <cellStyle name="SubRoutine 12 2 2 2" xfId="30628"/>
    <cellStyle name="SubRoutine 12 2 2 2 2" xfId="30629"/>
    <cellStyle name="SubRoutine 12 2 2 2 3" xfId="30630"/>
    <cellStyle name="SubRoutine 12 2 2 3" xfId="30631"/>
    <cellStyle name="SubRoutine 12 2 2 3 2" xfId="30632"/>
    <cellStyle name="SubRoutine 12 2 2 4" xfId="30633"/>
    <cellStyle name="SubRoutine 12 2 2 5" xfId="30634"/>
    <cellStyle name="SubRoutine 12 2 3" xfId="30635"/>
    <cellStyle name="SubRoutine 12 2 3 2" xfId="30636"/>
    <cellStyle name="SubRoutine 12 2 3 3" xfId="30637"/>
    <cellStyle name="SubRoutine 12 2 4" xfId="30638"/>
    <cellStyle name="SubRoutine 12 2 4 2" xfId="30639"/>
    <cellStyle name="SubRoutine 12 2 5" xfId="30640"/>
    <cellStyle name="SubRoutine 12 2 6" xfId="30641"/>
    <cellStyle name="SubRoutine 12 3" xfId="30642"/>
    <cellStyle name="SubRoutine 12 3 2" xfId="30643"/>
    <cellStyle name="SubRoutine 12 3 2 2" xfId="30644"/>
    <cellStyle name="SubRoutine 12 3 2 2 2" xfId="30645"/>
    <cellStyle name="SubRoutine 12 3 2 2 3" xfId="30646"/>
    <cellStyle name="SubRoutine 12 3 2 3" xfId="30647"/>
    <cellStyle name="SubRoutine 12 3 2 3 2" xfId="30648"/>
    <cellStyle name="SubRoutine 12 3 2 4" xfId="30649"/>
    <cellStyle name="SubRoutine 12 3 2 5" xfId="30650"/>
    <cellStyle name="SubRoutine 12 3 3" xfId="30651"/>
    <cellStyle name="SubRoutine 12 3 3 2" xfId="30652"/>
    <cellStyle name="SubRoutine 12 3 3 3" xfId="30653"/>
    <cellStyle name="SubRoutine 12 3 4" xfId="30654"/>
    <cellStyle name="SubRoutine 12 3 4 2" xfId="30655"/>
    <cellStyle name="SubRoutine 12 3 5" xfId="30656"/>
    <cellStyle name="SubRoutine 12 3 6" xfId="30657"/>
    <cellStyle name="SubRoutine 12 4" xfId="30658"/>
    <cellStyle name="SubRoutine 12 4 2" xfId="30659"/>
    <cellStyle name="SubRoutine 12 4 2 2" xfId="30660"/>
    <cellStyle name="SubRoutine 12 4 2 2 2" xfId="30661"/>
    <cellStyle name="SubRoutine 12 4 2 2 3" xfId="30662"/>
    <cellStyle name="SubRoutine 12 4 2 3" xfId="30663"/>
    <cellStyle name="SubRoutine 12 4 2 3 2" xfId="30664"/>
    <cellStyle name="SubRoutine 12 4 2 4" xfId="30665"/>
    <cellStyle name="SubRoutine 12 4 2 5" xfId="30666"/>
    <cellStyle name="SubRoutine 12 4 3" xfId="30667"/>
    <cellStyle name="SubRoutine 12 4 3 2" xfId="30668"/>
    <cellStyle name="SubRoutine 12 4 3 3" xfId="30669"/>
    <cellStyle name="SubRoutine 12 4 4" xfId="30670"/>
    <cellStyle name="SubRoutine 12 4 4 2" xfId="30671"/>
    <cellStyle name="SubRoutine 12 4 5" xfId="30672"/>
    <cellStyle name="SubRoutine 12 4 6" xfId="30673"/>
    <cellStyle name="SubRoutine 12 5" xfId="30674"/>
    <cellStyle name="SubRoutine 12 5 2" xfId="30675"/>
    <cellStyle name="SubRoutine 12 5 2 2" xfId="30676"/>
    <cellStyle name="SubRoutine 12 5 2 2 2" xfId="30677"/>
    <cellStyle name="SubRoutine 12 5 2 2 3" xfId="30678"/>
    <cellStyle name="SubRoutine 12 5 2 3" xfId="30679"/>
    <cellStyle name="SubRoutine 12 5 2 3 2" xfId="30680"/>
    <cellStyle name="SubRoutine 12 5 2 4" xfId="30681"/>
    <cellStyle name="SubRoutine 12 5 2 5" xfId="30682"/>
    <cellStyle name="SubRoutine 12 5 3" xfId="30683"/>
    <cellStyle name="SubRoutine 12 5 3 2" xfId="30684"/>
    <cellStyle name="SubRoutine 12 5 3 3" xfId="30685"/>
    <cellStyle name="SubRoutine 12 5 4" xfId="30686"/>
    <cellStyle name="SubRoutine 12 5 4 2" xfId="30687"/>
    <cellStyle name="SubRoutine 12 5 5" xfId="30688"/>
    <cellStyle name="SubRoutine 12 5 6" xfId="30689"/>
    <cellStyle name="SubRoutine 12 6" xfId="30690"/>
    <cellStyle name="SubRoutine 12 6 2" xfId="30691"/>
    <cellStyle name="SubRoutine 12 6 2 2" xfId="30692"/>
    <cellStyle name="SubRoutine 12 6 2 3" xfId="30693"/>
    <cellStyle name="SubRoutine 12 6 3" xfId="30694"/>
    <cellStyle name="SubRoutine 12 6 3 2" xfId="30695"/>
    <cellStyle name="SubRoutine 12 6 4" xfId="30696"/>
    <cellStyle name="SubRoutine 12 6 5" xfId="30697"/>
    <cellStyle name="SubRoutine 12 7" xfId="30698"/>
    <cellStyle name="SubRoutine 12 7 2" xfId="30699"/>
    <cellStyle name="SubRoutine 12 7 3" xfId="30700"/>
    <cellStyle name="SubRoutine 12 8" xfId="30701"/>
    <cellStyle name="SubRoutine 12 8 2" xfId="30702"/>
    <cellStyle name="SubRoutine 12 9" xfId="30703"/>
    <cellStyle name="SubRoutine 13" xfId="30704"/>
    <cellStyle name="SubRoutine 13 10" xfId="30705"/>
    <cellStyle name="SubRoutine 13 2" xfId="30706"/>
    <cellStyle name="SubRoutine 13 2 2" xfId="30707"/>
    <cellStyle name="SubRoutine 13 2 2 2" xfId="30708"/>
    <cellStyle name="SubRoutine 13 2 2 2 2" xfId="30709"/>
    <cellStyle name="SubRoutine 13 2 2 2 3" xfId="30710"/>
    <cellStyle name="SubRoutine 13 2 2 3" xfId="30711"/>
    <cellStyle name="SubRoutine 13 2 2 3 2" xfId="30712"/>
    <cellStyle name="SubRoutine 13 2 2 4" xfId="30713"/>
    <cellStyle name="SubRoutine 13 2 2 5" xfId="30714"/>
    <cellStyle name="SubRoutine 13 2 3" xfId="30715"/>
    <cellStyle name="SubRoutine 13 2 3 2" xfId="30716"/>
    <cellStyle name="SubRoutine 13 2 3 3" xfId="30717"/>
    <cellStyle name="SubRoutine 13 2 4" xfId="30718"/>
    <cellStyle name="SubRoutine 13 2 4 2" xfId="30719"/>
    <cellStyle name="SubRoutine 13 2 5" xfId="30720"/>
    <cellStyle name="SubRoutine 13 2 6" xfId="30721"/>
    <cellStyle name="SubRoutine 13 3" xfId="30722"/>
    <cellStyle name="SubRoutine 13 3 2" xfId="30723"/>
    <cellStyle name="SubRoutine 13 3 2 2" xfId="30724"/>
    <cellStyle name="SubRoutine 13 3 2 2 2" xfId="30725"/>
    <cellStyle name="SubRoutine 13 3 2 2 3" xfId="30726"/>
    <cellStyle name="SubRoutine 13 3 2 3" xfId="30727"/>
    <cellStyle name="SubRoutine 13 3 2 3 2" xfId="30728"/>
    <cellStyle name="SubRoutine 13 3 2 4" xfId="30729"/>
    <cellStyle name="SubRoutine 13 3 2 5" xfId="30730"/>
    <cellStyle name="SubRoutine 13 3 3" xfId="30731"/>
    <cellStyle name="SubRoutine 13 3 3 2" xfId="30732"/>
    <cellStyle name="SubRoutine 13 3 3 3" xfId="30733"/>
    <cellStyle name="SubRoutine 13 3 4" xfId="30734"/>
    <cellStyle name="SubRoutine 13 3 4 2" xfId="30735"/>
    <cellStyle name="SubRoutine 13 3 5" xfId="30736"/>
    <cellStyle name="SubRoutine 13 3 6" xfId="30737"/>
    <cellStyle name="SubRoutine 13 4" xfId="30738"/>
    <cellStyle name="SubRoutine 13 4 2" xfId="30739"/>
    <cellStyle name="SubRoutine 13 4 2 2" xfId="30740"/>
    <cellStyle name="SubRoutine 13 4 2 2 2" xfId="30741"/>
    <cellStyle name="SubRoutine 13 4 2 2 3" xfId="30742"/>
    <cellStyle name="SubRoutine 13 4 2 3" xfId="30743"/>
    <cellStyle name="SubRoutine 13 4 2 3 2" xfId="30744"/>
    <cellStyle name="SubRoutine 13 4 2 4" xfId="30745"/>
    <cellStyle name="SubRoutine 13 4 2 5" xfId="30746"/>
    <cellStyle name="SubRoutine 13 4 3" xfId="30747"/>
    <cellStyle name="SubRoutine 13 4 3 2" xfId="30748"/>
    <cellStyle name="SubRoutine 13 4 3 3" xfId="30749"/>
    <cellStyle name="SubRoutine 13 4 4" xfId="30750"/>
    <cellStyle name="SubRoutine 13 4 4 2" xfId="30751"/>
    <cellStyle name="SubRoutine 13 4 5" xfId="30752"/>
    <cellStyle name="SubRoutine 13 4 6" xfId="30753"/>
    <cellStyle name="SubRoutine 13 5" xfId="30754"/>
    <cellStyle name="SubRoutine 13 5 2" xfId="30755"/>
    <cellStyle name="SubRoutine 13 5 2 2" xfId="30756"/>
    <cellStyle name="SubRoutine 13 5 2 2 2" xfId="30757"/>
    <cellStyle name="SubRoutine 13 5 2 2 3" xfId="30758"/>
    <cellStyle name="SubRoutine 13 5 2 3" xfId="30759"/>
    <cellStyle name="SubRoutine 13 5 2 3 2" xfId="30760"/>
    <cellStyle name="SubRoutine 13 5 2 4" xfId="30761"/>
    <cellStyle name="SubRoutine 13 5 2 5" xfId="30762"/>
    <cellStyle name="SubRoutine 13 5 3" xfId="30763"/>
    <cellStyle name="SubRoutine 13 5 3 2" xfId="30764"/>
    <cellStyle name="SubRoutine 13 5 3 3" xfId="30765"/>
    <cellStyle name="SubRoutine 13 5 4" xfId="30766"/>
    <cellStyle name="SubRoutine 13 5 4 2" xfId="30767"/>
    <cellStyle name="SubRoutine 13 5 5" xfId="30768"/>
    <cellStyle name="SubRoutine 13 5 6" xfId="30769"/>
    <cellStyle name="SubRoutine 13 6" xfId="30770"/>
    <cellStyle name="SubRoutine 13 6 2" xfId="30771"/>
    <cellStyle name="SubRoutine 13 6 2 2" xfId="30772"/>
    <cellStyle name="SubRoutine 13 6 2 3" xfId="30773"/>
    <cellStyle name="SubRoutine 13 6 3" xfId="30774"/>
    <cellStyle name="SubRoutine 13 6 3 2" xfId="30775"/>
    <cellStyle name="SubRoutine 13 6 4" xfId="30776"/>
    <cellStyle name="SubRoutine 13 6 5" xfId="30777"/>
    <cellStyle name="SubRoutine 13 7" xfId="30778"/>
    <cellStyle name="SubRoutine 13 7 2" xfId="30779"/>
    <cellStyle name="SubRoutine 13 7 3" xfId="30780"/>
    <cellStyle name="SubRoutine 13 8" xfId="30781"/>
    <cellStyle name="SubRoutine 13 8 2" xfId="30782"/>
    <cellStyle name="SubRoutine 13 9" xfId="30783"/>
    <cellStyle name="SubRoutine 14" xfId="30784"/>
    <cellStyle name="SubRoutine 14 10" xfId="30785"/>
    <cellStyle name="SubRoutine 14 2" xfId="30786"/>
    <cellStyle name="SubRoutine 14 2 2" xfId="30787"/>
    <cellStyle name="SubRoutine 14 2 2 2" xfId="30788"/>
    <cellStyle name="SubRoutine 14 2 2 2 2" xfId="30789"/>
    <cellStyle name="SubRoutine 14 2 2 2 3" xfId="30790"/>
    <cellStyle name="SubRoutine 14 2 2 3" xfId="30791"/>
    <cellStyle name="SubRoutine 14 2 2 3 2" xfId="30792"/>
    <cellStyle name="SubRoutine 14 2 2 4" xfId="30793"/>
    <cellStyle name="SubRoutine 14 2 2 5" xfId="30794"/>
    <cellStyle name="SubRoutine 14 2 3" xfId="30795"/>
    <cellStyle name="SubRoutine 14 2 3 2" xfId="30796"/>
    <cellStyle name="SubRoutine 14 2 3 3" xfId="30797"/>
    <cellStyle name="SubRoutine 14 2 4" xfId="30798"/>
    <cellStyle name="SubRoutine 14 2 4 2" xfId="30799"/>
    <cellStyle name="SubRoutine 14 2 5" xfId="30800"/>
    <cellStyle name="SubRoutine 14 2 6" xfId="30801"/>
    <cellStyle name="SubRoutine 14 3" xfId="30802"/>
    <cellStyle name="SubRoutine 14 3 2" xfId="30803"/>
    <cellStyle name="SubRoutine 14 3 2 2" xfId="30804"/>
    <cellStyle name="SubRoutine 14 3 2 2 2" xfId="30805"/>
    <cellStyle name="SubRoutine 14 3 2 2 3" xfId="30806"/>
    <cellStyle name="SubRoutine 14 3 2 3" xfId="30807"/>
    <cellStyle name="SubRoutine 14 3 2 3 2" xfId="30808"/>
    <cellStyle name="SubRoutine 14 3 2 4" xfId="30809"/>
    <cellStyle name="SubRoutine 14 3 2 5" xfId="30810"/>
    <cellStyle name="SubRoutine 14 3 3" xfId="30811"/>
    <cellStyle name="SubRoutine 14 3 3 2" xfId="30812"/>
    <cellStyle name="SubRoutine 14 3 3 3" xfId="30813"/>
    <cellStyle name="SubRoutine 14 3 4" xfId="30814"/>
    <cellStyle name="SubRoutine 14 3 4 2" xfId="30815"/>
    <cellStyle name="SubRoutine 14 3 5" xfId="30816"/>
    <cellStyle name="SubRoutine 14 3 6" xfId="30817"/>
    <cellStyle name="SubRoutine 14 4" xfId="30818"/>
    <cellStyle name="SubRoutine 14 4 2" xfId="30819"/>
    <cellStyle name="SubRoutine 14 4 2 2" xfId="30820"/>
    <cellStyle name="SubRoutine 14 4 2 2 2" xfId="30821"/>
    <cellStyle name="SubRoutine 14 4 2 2 3" xfId="30822"/>
    <cellStyle name="SubRoutine 14 4 2 3" xfId="30823"/>
    <cellStyle name="SubRoutine 14 4 2 3 2" xfId="30824"/>
    <cellStyle name="SubRoutine 14 4 2 4" xfId="30825"/>
    <cellStyle name="SubRoutine 14 4 2 5" xfId="30826"/>
    <cellStyle name="SubRoutine 14 4 3" xfId="30827"/>
    <cellStyle name="SubRoutine 14 4 3 2" xfId="30828"/>
    <cellStyle name="SubRoutine 14 4 3 3" xfId="30829"/>
    <cellStyle name="SubRoutine 14 4 4" xfId="30830"/>
    <cellStyle name="SubRoutine 14 4 4 2" xfId="30831"/>
    <cellStyle name="SubRoutine 14 4 5" xfId="30832"/>
    <cellStyle name="SubRoutine 14 4 6" xfId="30833"/>
    <cellStyle name="SubRoutine 14 5" xfId="30834"/>
    <cellStyle name="SubRoutine 14 5 2" xfId="30835"/>
    <cellStyle name="SubRoutine 14 5 2 2" xfId="30836"/>
    <cellStyle name="SubRoutine 14 5 2 2 2" xfId="30837"/>
    <cellStyle name="SubRoutine 14 5 2 2 3" xfId="30838"/>
    <cellStyle name="SubRoutine 14 5 2 3" xfId="30839"/>
    <cellStyle name="SubRoutine 14 5 2 3 2" xfId="30840"/>
    <cellStyle name="SubRoutine 14 5 2 4" xfId="30841"/>
    <cellStyle name="SubRoutine 14 5 2 5" xfId="30842"/>
    <cellStyle name="SubRoutine 14 5 3" xfId="30843"/>
    <cellStyle name="SubRoutine 14 5 3 2" xfId="30844"/>
    <cellStyle name="SubRoutine 14 5 3 3" xfId="30845"/>
    <cellStyle name="SubRoutine 14 5 4" xfId="30846"/>
    <cellStyle name="SubRoutine 14 5 4 2" xfId="30847"/>
    <cellStyle name="SubRoutine 14 5 5" xfId="30848"/>
    <cellStyle name="SubRoutine 14 5 6" xfId="30849"/>
    <cellStyle name="SubRoutine 14 6" xfId="30850"/>
    <cellStyle name="SubRoutine 14 6 2" xfId="30851"/>
    <cellStyle name="SubRoutine 14 6 2 2" xfId="30852"/>
    <cellStyle name="SubRoutine 14 6 2 3" xfId="30853"/>
    <cellStyle name="SubRoutine 14 6 3" xfId="30854"/>
    <cellStyle name="SubRoutine 14 6 3 2" xfId="30855"/>
    <cellStyle name="SubRoutine 14 6 4" xfId="30856"/>
    <cellStyle name="SubRoutine 14 6 5" xfId="30857"/>
    <cellStyle name="SubRoutine 14 7" xfId="30858"/>
    <cellStyle name="SubRoutine 14 7 2" xfId="30859"/>
    <cellStyle name="SubRoutine 14 7 3" xfId="30860"/>
    <cellStyle name="SubRoutine 14 8" xfId="30861"/>
    <cellStyle name="SubRoutine 14 8 2" xfId="30862"/>
    <cellStyle name="SubRoutine 14 9" xfId="30863"/>
    <cellStyle name="SubRoutine 15" xfId="30864"/>
    <cellStyle name="SubRoutine 15 10" xfId="30865"/>
    <cellStyle name="SubRoutine 15 2" xfId="30866"/>
    <cellStyle name="SubRoutine 15 2 2" xfId="30867"/>
    <cellStyle name="SubRoutine 15 2 2 2" xfId="30868"/>
    <cellStyle name="SubRoutine 15 2 2 2 2" xfId="30869"/>
    <cellStyle name="SubRoutine 15 2 2 2 3" xfId="30870"/>
    <cellStyle name="SubRoutine 15 2 2 3" xfId="30871"/>
    <cellStyle name="SubRoutine 15 2 2 3 2" xfId="30872"/>
    <cellStyle name="SubRoutine 15 2 2 4" xfId="30873"/>
    <cellStyle name="SubRoutine 15 2 2 5" xfId="30874"/>
    <cellStyle name="SubRoutine 15 2 3" xfId="30875"/>
    <cellStyle name="SubRoutine 15 2 3 2" xfId="30876"/>
    <cellStyle name="SubRoutine 15 2 3 3" xfId="30877"/>
    <cellStyle name="SubRoutine 15 2 4" xfId="30878"/>
    <cellStyle name="SubRoutine 15 2 4 2" xfId="30879"/>
    <cellStyle name="SubRoutine 15 2 5" xfId="30880"/>
    <cellStyle name="SubRoutine 15 2 6" xfId="30881"/>
    <cellStyle name="SubRoutine 15 3" xfId="30882"/>
    <cellStyle name="SubRoutine 15 3 2" xfId="30883"/>
    <cellStyle name="SubRoutine 15 3 2 2" xfId="30884"/>
    <cellStyle name="SubRoutine 15 3 2 2 2" xfId="30885"/>
    <cellStyle name="SubRoutine 15 3 2 2 3" xfId="30886"/>
    <cellStyle name="SubRoutine 15 3 2 3" xfId="30887"/>
    <cellStyle name="SubRoutine 15 3 2 3 2" xfId="30888"/>
    <cellStyle name="SubRoutine 15 3 2 4" xfId="30889"/>
    <cellStyle name="SubRoutine 15 3 2 5" xfId="30890"/>
    <cellStyle name="SubRoutine 15 3 3" xfId="30891"/>
    <cellStyle name="SubRoutine 15 3 3 2" xfId="30892"/>
    <cellStyle name="SubRoutine 15 3 3 3" xfId="30893"/>
    <cellStyle name="SubRoutine 15 3 4" xfId="30894"/>
    <cellStyle name="SubRoutine 15 3 4 2" xfId="30895"/>
    <cellStyle name="SubRoutine 15 3 5" xfId="30896"/>
    <cellStyle name="SubRoutine 15 3 6" xfId="30897"/>
    <cellStyle name="SubRoutine 15 4" xfId="30898"/>
    <cellStyle name="SubRoutine 15 4 2" xfId="30899"/>
    <cellStyle name="SubRoutine 15 4 2 2" xfId="30900"/>
    <cellStyle name="SubRoutine 15 4 2 2 2" xfId="30901"/>
    <cellStyle name="SubRoutine 15 4 2 2 3" xfId="30902"/>
    <cellStyle name="SubRoutine 15 4 2 3" xfId="30903"/>
    <cellStyle name="SubRoutine 15 4 2 3 2" xfId="30904"/>
    <cellStyle name="SubRoutine 15 4 2 4" xfId="30905"/>
    <cellStyle name="SubRoutine 15 4 2 5" xfId="30906"/>
    <cellStyle name="SubRoutine 15 4 3" xfId="30907"/>
    <cellStyle name="SubRoutine 15 4 3 2" xfId="30908"/>
    <cellStyle name="SubRoutine 15 4 3 3" xfId="30909"/>
    <cellStyle name="SubRoutine 15 4 4" xfId="30910"/>
    <cellStyle name="SubRoutine 15 4 4 2" xfId="30911"/>
    <cellStyle name="SubRoutine 15 4 5" xfId="30912"/>
    <cellStyle name="SubRoutine 15 4 6" xfId="30913"/>
    <cellStyle name="SubRoutine 15 5" xfId="30914"/>
    <cellStyle name="SubRoutine 15 5 2" xfId="30915"/>
    <cellStyle name="SubRoutine 15 5 2 2" xfId="30916"/>
    <cellStyle name="SubRoutine 15 5 2 2 2" xfId="30917"/>
    <cellStyle name="SubRoutine 15 5 2 2 3" xfId="30918"/>
    <cellStyle name="SubRoutine 15 5 2 3" xfId="30919"/>
    <cellStyle name="SubRoutine 15 5 2 3 2" xfId="30920"/>
    <cellStyle name="SubRoutine 15 5 2 4" xfId="30921"/>
    <cellStyle name="SubRoutine 15 5 2 5" xfId="30922"/>
    <cellStyle name="SubRoutine 15 5 3" xfId="30923"/>
    <cellStyle name="SubRoutine 15 5 3 2" xfId="30924"/>
    <cellStyle name="SubRoutine 15 5 3 3" xfId="30925"/>
    <cellStyle name="SubRoutine 15 5 4" xfId="30926"/>
    <cellStyle name="SubRoutine 15 5 4 2" xfId="30927"/>
    <cellStyle name="SubRoutine 15 5 5" xfId="30928"/>
    <cellStyle name="SubRoutine 15 5 6" xfId="30929"/>
    <cellStyle name="SubRoutine 15 6" xfId="30930"/>
    <cellStyle name="SubRoutine 15 6 2" xfId="30931"/>
    <cellStyle name="SubRoutine 15 6 2 2" xfId="30932"/>
    <cellStyle name="SubRoutine 15 6 2 3" xfId="30933"/>
    <cellStyle name="SubRoutine 15 6 3" xfId="30934"/>
    <cellStyle name="SubRoutine 15 6 3 2" xfId="30935"/>
    <cellStyle name="SubRoutine 15 6 4" xfId="30936"/>
    <cellStyle name="SubRoutine 15 6 5" xfId="30937"/>
    <cellStyle name="SubRoutine 15 7" xfId="30938"/>
    <cellStyle name="SubRoutine 15 7 2" xfId="30939"/>
    <cellStyle name="SubRoutine 15 7 3" xfId="30940"/>
    <cellStyle name="SubRoutine 15 8" xfId="30941"/>
    <cellStyle name="SubRoutine 15 8 2" xfId="30942"/>
    <cellStyle name="SubRoutine 15 9" xfId="30943"/>
    <cellStyle name="SubRoutine 16" xfId="30944"/>
    <cellStyle name="SubRoutine 16 2" xfId="30945"/>
    <cellStyle name="SubRoutine 17" xfId="30946"/>
    <cellStyle name="SubRoutine 2" xfId="30947"/>
    <cellStyle name="SubRoutine 2 10" xfId="30948"/>
    <cellStyle name="SubRoutine 2 10 2" xfId="30949"/>
    <cellStyle name="SubRoutine 2 10 2 2" xfId="30950"/>
    <cellStyle name="SubRoutine 2 10 2 3" xfId="30951"/>
    <cellStyle name="SubRoutine 2 10 3" xfId="30952"/>
    <cellStyle name="SubRoutine 2 10 3 2" xfId="30953"/>
    <cellStyle name="SubRoutine 2 10 4" xfId="30954"/>
    <cellStyle name="SubRoutine 2 10 5" xfId="30955"/>
    <cellStyle name="SubRoutine 2 10 6" xfId="30956"/>
    <cellStyle name="SubRoutine 2 11" xfId="30957"/>
    <cellStyle name="SubRoutine 2 11 2" xfId="30958"/>
    <cellStyle name="SubRoutine 2 11 3" xfId="30959"/>
    <cellStyle name="SubRoutine 2 11 4" xfId="30960"/>
    <cellStyle name="SubRoutine 2 12" xfId="30961"/>
    <cellStyle name="SubRoutine 2 12 2" xfId="30962"/>
    <cellStyle name="SubRoutine 2 12 3" xfId="30963"/>
    <cellStyle name="SubRoutine 2 13" xfId="30964"/>
    <cellStyle name="SubRoutine 2 13 2" xfId="30965"/>
    <cellStyle name="SubRoutine 2 14" xfId="30966"/>
    <cellStyle name="SubRoutine 2 14 2" xfId="30967"/>
    <cellStyle name="SubRoutine 2 15" xfId="30968"/>
    <cellStyle name="SubRoutine 2 16" xfId="30969"/>
    <cellStyle name="SubRoutine 2 17" xfId="30970"/>
    <cellStyle name="SubRoutine 2 18" xfId="30971"/>
    <cellStyle name="SubRoutine 2 19" xfId="30972"/>
    <cellStyle name="SubRoutine 2 2" xfId="30973"/>
    <cellStyle name="SubRoutine 2 2 2" xfId="30974"/>
    <cellStyle name="SubRoutine 2 2 2 2" xfId="30975"/>
    <cellStyle name="SubRoutine 2 2 2 2 2" xfId="30976"/>
    <cellStyle name="SubRoutine 2 2 2 2 3" xfId="30977"/>
    <cellStyle name="SubRoutine 2 2 2 3" xfId="30978"/>
    <cellStyle name="SubRoutine 2 2 2 3 2" xfId="30979"/>
    <cellStyle name="SubRoutine 2 2 2 4" xfId="30980"/>
    <cellStyle name="SubRoutine 2 2 2 5" xfId="30981"/>
    <cellStyle name="SubRoutine 2 2 2 6" xfId="30982"/>
    <cellStyle name="SubRoutine 2 2 3" xfId="30983"/>
    <cellStyle name="SubRoutine 2 2 3 2" xfId="30984"/>
    <cellStyle name="SubRoutine 2 2 3 3" xfId="30985"/>
    <cellStyle name="SubRoutine 2 2 3 4" xfId="30986"/>
    <cellStyle name="SubRoutine 2 2 4" xfId="30987"/>
    <cellStyle name="SubRoutine 2 2 4 2" xfId="30988"/>
    <cellStyle name="SubRoutine 2 2 4 3" xfId="30989"/>
    <cellStyle name="SubRoutine 2 2 5" xfId="30990"/>
    <cellStyle name="SubRoutine 2 2 6" xfId="30991"/>
    <cellStyle name="SubRoutine 2 20" xfId="30992"/>
    <cellStyle name="SubRoutine 2 21" xfId="30993"/>
    <cellStyle name="SubRoutine 2 22" xfId="30994"/>
    <cellStyle name="SubRoutine 2 23" xfId="30995"/>
    <cellStyle name="SubRoutine 2 24" xfId="30996"/>
    <cellStyle name="SubRoutine 2 25" xfId="30997"/>
    <cellStyle name="SubRoutine 2 26" xfId="30998"/>
    <cellStyle name="SubRoutine 2 27" xfId="30999"/>
    <cellStyle name="SubRoutine 2 28" xfId="31000"/>
    <cellStyle name="SubRoutine 2 3" xfId="31001"/>
    <cellStyle name="SubRoutine 2 3 2" xfId="31002"/>
    <cellStyle name="SubRoutine 2 3 2 2" xfId="31003"/>
    <cellStyle name="SubRoutine 2 3 2 2 2" xfId="31004"/>
    <cellStyle name="SubRoutine 2 3 2 2 3" xfId="31005"/>
    <cellStyle name="SubRoutine 2 3 2 3" xfId="31006"/>
    <cellStyle name="SubRoutine 2 3 2 3 2" xfId="31007"/>
    <cellStyle name="SubRoutine 2 3 2 4" xfId="31008"/>
    <cellStyle name="SubRoutine 2 3 2 5" xfId="31009"/>
    <cellStyle name="SubRoutine 2 3 2 6" xfId="31010"/>
    <cellStyle name="SubRoutine 2 3 3" xfId="31011"/>
    <cellStyle name="SubRoutine 2 3 3 2" xfId="31012"/>
    <cellStyle name="SubRoutine 2 3 3 3" xfId="31013"/>
    <cellStyle name="SubRoutine 2 3 3 4" xfId="31014"/>
    <cellStyle name="SubRoutine 2 3 4" xfId="31015"/>
    <cellStyle name="SubRoutine 2 3 4 2" xfId="31016"/>
    <cellStyle name="SubRoutine 2 3 4 3" xfId="31017"/>
    <cellStyle name="SubRoutine 2 3 5" xfId="31018"/>
    <cellStyle name="SubRoutine 2 3 6" xfId="31019"/>
    <cellStyle name="SubRoutine 2 3 7" xfId="31020"/>
    <cellStyle name="SubRoutine 2 4" xfId="31021"/>
    <cellStyle name="SubRoutine 2 4 2" xfId="31022"/>
    <cellStyle name="SubRoutine 2 4 2 2" xfId="31023"/>
    <cellStyle name="SubRoutine 2 4 2 2 2" xfId="31024"/>
    <cellStyle name="SubRoutine 2 4 2 2 3" xfId="31025"/>
    <cellStyle name="SubRoutine 2 4 2 3" xfId="31026"/>
    <cellStyle name="SubRoutine 2 4 2 3 2" xfId="31027"/>
    <cellStyle name="SubRoutine 2 4 2 4" xfId="31028"/>
    <cellStyle name="SubRoutine 2 4 2 5" xfId="31029"/>
    <cellStyle name="SubRoutine 2 4 2 6" xfId="31030"/>
    <cellStyle name="SubRoutine 2 4 3" xfId="31031"/>
    <cellStyle name="SubRoutine 2 4 3 2" xfId="31032"/>
    <cellStyle name="SubRoutine 2 4 3 3" xfId="31033"/>
    <cellStyle name="SubRoutine 2 4 3 4" xfId="31034"/>
    <cellStyle name="SubRoutine 2 4 4" xfId="31035"/>
    <cellStyle name="SubRoutine 2 4 4 2" xfId="31036"/>
    <cellStyle name="SubRoutine 2 4 4 3" xfId="31037"/>
    <cellStyle name="SubRoutine 2 4 5" xfId="31038"/>
    <cellStyle name="SubRoutine 2 4 6" xfId="31039"/>
    <cellStyle name="SubRoutine 2 4 7" xfId="31040"/>
    <cellStyle name="SubRoutine 2 5" xfId="31041"/>
    <cellStyle name="SubRoutine 2 5 2" xfId="31042"/>
    <cellStyle name="SubRoutine 2 5 2 2" xfId="31043"/>
    <cellStyle name="SubRoutine 2 5 2 2 2" xfId="31044"/>
    <cellStyle name="SubRoutine 2 5 2 2 3" xfId="31045"/>
    <cellStyle name="SubRoutine 2 5 2 3" xfId="31046"/>
    <cellStyle name="SubRoutine 2 5 2 3 2" xfId="31047"/>
    <cellStyle name="SubRoutine 2 5 2 4" xfId="31048"/>
    <cellStyle name="SubRoutine 2 5 2 5" xfId="31049"/>
    <cellStyle name="SubRoutine 2 5 2 6" xfId="31050"/>
    <cellStyle name="SubRoutine 2 5 3" xfId="31051"/>
    <cellStyle name="SubRoutine 2 5 3 2" xfId="31052"/>
    <cellStyle name="SubRoutine 2 5 3 3" xfId="31053"/>
    <cellStyle name="SubRoutine 2 5 3 4" xfId="31054"/>
    <cellStyle name="SubRoutine 2 5 4" xfId="31055"/>
    <cellStyle name="SubRoutine 2 5 4 2" xfId="31056"/>
    <cellStyle name="SubRoutine 2 5 4 3" xfId="31057"/>
    <cellStyle name="SubRoutine 2 5 5" xfId="31058"/>
    <cellStyle name="SubRoutine 2 5 6" xfId="31059"/>
    <cellStyle name="SubRoutine 2 5 7" xfId="31060"/>
    <cellStyle name="SubRoutine 2 6" xfId="31061"/>
    <cellStyle name="SubRoutine 2 6 2" xfId="31062"/>
    <cellStyle name="SubRoutine 2 6 2 2" xfId="31063"/>
    <cellStyle name="SubRoutine 2 6 2 2 2" xfId="31064"/>
    <cellStyle name="SubRoutine 2 6 2 2 3" xfId="31065"/>
    <cellStyle name="SubRoutine 2 6 2 3" xfId="31066"/>
    <cellStyle name="SubRoutine 2 6 2 3 2" xfId="31067"/>
    <cellStyle name="SubRoutine 2 6 2 4" xfId="31068"/>
    <cellStyle name="SubRoutine 2 6 2 5" xfId="31069"/>
    <cellStyle name="SubRoutine 2 6 3" xfId="31070"/>
    <cellStyle name="SubRoutine 2 6 3 2" xfId="31071"/>
    <cellStyle name="SubRoutine 2 6 3 3" xfId="31072"/>
    <cellStyle name="SubRoutine 2 6 4" xfId="31073"/>
    <cellStyle name="SubRoutine 2 6 4 2" xfId="31074"/>
    <cellStyle name="SubRoutine 2 6 5" xfId="31075"/>
    <cellStyle name="SubRoutine 2 6 6" xfId="31076"/>
    <cellStyle name="SubRoutine 2 6 7" xfId="31077"/>
    <cellStyle name="SubRoutine 2 7" xfId="31078"/>
    <cellStyle name="SubRoutine 2 7 2" xfId="31079"/>
    <cellStyle name="SubRoutine 2 7 2 2" xfId="31080"/>
    <cellStyle name="SubRoutine 2 7 2 2 2" xfId="31081"/>
    <cellStyle name="SubRoutine 2 7 2 2 3" xfId="31082"/>
    <cellStyle name="SubRoutine 2 7 2 3" xfId="31083"/>
    <cellStyle name="SubRoutine 2 7 2 3 2" xfId="31084"/>
    <cellStyle name="SubRoutine 2 7 2 4" xfId="31085"/>
    <cellStyle name="SubRoutine 2 7 2 5" xfId="31086"/>
    <cellStyle name="SubRoutine 2 7 3" xfId="31087"/>
    <cellStyle name="SubRoutine 2 7 3 2" xfId="31088"/>
    <cellStyle name="SubRoutine 2 7 3 3" xfId="31089"/>
    <cellStyle name="SubRoutine 2 7 4" xfId="31090"/>
    <cellStyle name="SubRoutine 2 7 4 2" xfId="31091"/>
    <cellStyle name="SubRoutine 2 7 5" xfId="31092"/>
    <cellStyle name="SubRoutine 2 7 6" xfId="31093"/>
    <cellStyle name="SubRoutine 2 7 7" xfId="31094"/>
    <cellStyle name="SubRoutine 2 8" xfId="31095"/>
    <cellStyle name="SubRoutine 2 8 2" xfId="31096"/>
    <cellStyle name="SubRoutine 2 8 2 2" xfId="31097"/>
    <cellStyle name="SubRoutine 2 8 2 2 2" xfId="31098"/>
    <cellStyle name="SubRoutine 2 8 2 2 3" xfId="31099"/>
    <cellStyle name="SubRoutine 2 8 2 3" xfId="31100"/>
    <cellStyle name="SubRoutine 2 8 2 3 2" xfId="31101"/>
    <cellStyle name="SubRoutine 2 8 2 4" xfId="31102"/>
    <cellStyle name="SubRoutine 2 8 2 5" xfId="31103"/>
    <cellStyle name="SubRoutine 2 8 3" xfId="31104"/>
    <cellStyle name="SubRoutine 2 8 3 2" xfId="31105"/>
    <cellStyle name="SubRoutine 2 8 3 3" xfId="31106"/>
    <cellStyle name="SubRoutine 2 8 4" xfId="31107"/>
    <cellStyle name="SubRoutine 2 8 4 2" xfId="31108"/>
    <cellStyle name="SubRoutine 2 8 5" xfId="31109"/>
    <cellStyle name="SubRoutine 2 8 6" xfId="31110"/>
    <cellStyle name="SubRoutine 2 8 7" xfId="31111"/>
    <cellStyle name="SubRoutine 2 9" xfId="31112"/>
    <cellStyle name="SubRoutine 2 9 2" xfId="31113"/>
    <cellStyle name="SubRoutine 2 9 2 2" xfId="31114"/>
    <cellStyle name="SubRoutine 2 9 2 2 2" xfId="31115"/>
    <cellStyle name="SubRoutine 2 9 2 2 3" xfId="31116"/>
    <cellStyle name="SubRoutine 2 9 2 3" xfId="31117"/>
    <cellStyle name="SubRoutine 2 9 2 3 2" xfId="31118"/>
    <cellStyle name="SubRoutine 2 9 2 4" xfId="31119"/>
    <cellStyle name="SubRoutine 2 9 2 5" xfId="31120"/>
    <cellStyle name="SubRoutine 2 9 3" xfId="31121"/>
    <cellStyle name="SubRoutine 2 9 3 2" xfId="31122"/>
    <cellStyle name="SubRoutine 2 9 3 3" xfId="31123"/>
    <cellStyle name="SubRoutine 2 9 4" xfId="31124"/>
    <cellStyle name="SubRoutine 2 9 4 2" xfId="31125"/>
    <cellStyle name="SubRoutine 2 9 5" xfId="31126"/>
    <cellStyle name="SubRoutine 2 9 6" xfId="31127"/>
    <cellStyle name="SubRoutine 2 9 7" xfId="31128"/>
    <cellStyle name="SubRoutine 2_12-31-2009 PES TBBS done" xfId="31129"/>
    <cellStyle name="SubRoutine 3" xfId="31130"/>
    <cellStyle name="SubRoutine 3 10" xfId="31131"/>
    <cellStyle name="SubRoutine 3 10 2" xfId="31132"/>
    <cellStyle name="SubRoutine 3 10 2 2" xfId="31133"/>
    <cellStyle name="SubRoutine 3 10 2 3" xfId="31134"/>
    <cellStyle name="SubRoutine 3 10 3" xfId="31135"/>
    <cellStyle name="SubRoutine 3 10 3 2" xfId="31136"/>
    <cellStyle name="SubRoutine 3 10 4" xfId="31137"/>
    <cellStyle name="SubRoutine 3 10 5" xfId="31138"/>
    <cellStyle name="SubRoutine 3 10 6" xfId="31139"/>
    <cellStyle name="SubRoutine 3 11" xfId="31140"/>
    <cellStyle name="SubRoutine 3 11 2" xfId="31141"/>
    <cellStyle name="SubRoutine 3 11 3" xfId="31142"/>
    <cellStyle name="SubRoutine 3 12" xfId="31143"/>
    <cellStyle name="SubRoutine 3 12 2" xfId="31144"/>
    <cellStyle name="SubRoutine 3 13" xfId="31145"/>
    <cellStyle name="SubRoutine 3 14" xfId="31146"/>
    <cellStyle name="SubRoutine 3 2" xfId="31147"/>
    <cellStyle name="SubRoutine 3 2 2" xfId="31148"/>
    <cellStyle name="SubRoutine 3 2 2 2" xfId="31149"/>
    <cellStyle name="SubRoutine 3 2 2 2 2" xfId="31150"/>
    <cellStyle name="SubRoutine 3 2 2 2 3" xfId="31151"/>
    <cellStyle name="SubRoutine 3 2 2 3" xfId="31152"/>
    <cellStyle name="SubRoutine 3 2 2 3 2" xfId="31153"/>
    <cellStyle name="SubRoutine 3 2 2 4" xfId="31154"/>
    <cellStyle name="SubRoutine 3 2 2 5" xfId="31155"/>
    <cellStyle name="SubRoutine 3 2 3" xfId="31156"/>
    <cellStyle name="SubRoutine 3 2 3 2" xfId="31157"/>
    <cellStyle name="SubRoutine 3 2 3 3" xfId="31158"/>
    <cellStyle name="SubRoutine 3 2 4" xfId="31159"/>
    <cellStyle name="SubRoutine 3 2 4 2" xfId="31160"/>
    <cellStyle name="SubRoutine 3 2 5" xfId="31161"/>
    <cellStyle name="SubRoutine 3 2 6" xfId="31162"/>
    <cellStyle name="SubRoutine 3 2 7" xfId="31163"/>
    <cellStyle name="SubRoutine 3 3" xfId="31164"/>
    <cellStyle name="SubRoutine 3 3 2" xfId="31165"/>
    <cellStyle name="SubRoutine 3 3 2 2" xfId="31166"/>
    <cellStyle name="SubRoutine 3 3 2 2 2" xfId="31167"/>
    <cellStyle name="SubRoutine 3 3 2 2 3" xfId="31168"/>
    <cellStyle name="SubRoutine 3 3 2 3" xfId="31169"/>
    <cellStyle name="SubRoutine 3 3 2 3 2" xfId="31170"/>
    <cellStyle name="SubRoutine 3 3 2 4" xfId="31171"/>
    <cellStyle name="SubRoutine 3 3 2 5" xfId="31172"/>
    <cellStyle name="SubRoutine 3 3 3" xfId="31173"/>
    <cellStyle name="SubRoutine 3 3 3 2" xfId="31174"/>
    <cellStyle name="SubRoutine 3 3 3 3" xfId="31175"/>
    <cellStyle name="SubRoutine 3 3 4" xfId="31176"/>
    <cellStyle name="SubRoutine 3 3 4 2" xfId="31177"/>
    <cellStyle name="SubRoutine 3 3 5" xfId="31178"/>
    <cellStyle name="SubRoutine 3 3 6" xfId="31179"/>
    <cellStyle name="SubRoutine 3 3 7" xfId="31180"/>
    <cellStyle name="SubRoutine 3 4" xfId="31181"/>
    <cellStyle name="SubRoutine 3 4 2" xfId="31182"/>
    <cellStyle name="SubRoutine 3 4 2 2" xfId="31183"/>
    <cellStyle name="SubRoutine 3 4 2 2 2" xfId="31184"/>
    <cellStyle name="SubRoutine 3 4 2 2 3" xfId="31185"/>
    <cellStyle name="SubRoutine 3 4 2 3" xfId="31186"/>
    <cellStyle name="SubRoutine 3 4 2 3 2" xfId="31187"/>
    <cellStyle name="SubRoutine 3 4 2 4" xfId="31188"/>
    <cellStyle name="SubRoutine 3 4 2 5" xfId="31189"/>
    <cellStyle name="SubRoutine 3 4 3" xfId="31190"/>
    <cellStyle name="SubRoutine 3 4 3 2" xfId="31191"/>
    <cellStyle name="SubRoutine 3 4 3 3" xfId="31192"/>
    <cellStyle name="SubRoutine 3 4 4" xfId="31193"/>
    <cellStyle name="SubRoutine 3 4 4 2" xfId="31194"/>
    <cellStyle name="SubRoutine 3 4 5" xfId="31195"/>
    <cellStyle name="SubRoutine 3 4 6" xfId="31196"/>
    <cellStyle name="SubRoutine 3 4 7" xfId="31197"/>
    <cellStyle name="SubRoutine 3 5" xfId="31198"/>
    <cellStyle name="SubRoutine 3 5 2" xfId="31199"/>
    <cellStyle name="SubRoutine 3 5 2 2" xfId="31200"/>
    <cellStyle name="SubRoutine 3 5 2 2 2" xfId="31201"/>
    <cellStyle name="SubRoutine 3 5 2 2 3" xfId="31202"/>
    <cellStyle name="SubRoutine 3 5 2 3" xfId="31203"/>
    <cellStyle name="SubRoutine 3 5 2 3 2" xfId="31204"/>
    <cellStyle name="SubRoutine 3 5 2 4" xfId="31205"/>
    <cellStyle name="SubRoutine 3 5 2 5" xfId="31206"/>
    <cellStyle name="SubRoutine 3 5 3" xfId="31207"/>
    <cellStyle name="SubRoutine 3 5 3 2" xfId="31208"/>
    <cellStyle name="SubRoutine 3 5 3 3" xfId="31209"/>
    <cellStyle name="SubRoutine 3 5 4" xfId="31210"/>
    <cellStyle name="SubRoutine 3 5 4 2" xfId="31211"/>
    <cellStyle name="SubRoutine 3 5 5" xfId="31212"/>
    <cellStyle name="SubRoutine 3 5 6" xfId="31213"/>
    <cellStyle name="SubRoutine 3 5 7" xfId="31214"/>
    <cellStyle name="SubRoutine 3 6" xfId="31215"/>
    <cellStyle name="SubRoutine 3 6 2" xfId="31216"/>
    <cellStyle name="SubRoutine 3 6 2 2" xfId="31217"/>
    <cellStyle name="SubRoutine 3 6 2 2 2" xfId="31218"/>
    <cellStyle name="SubRoutine 3 6 2 2 3" xfId="31219"/>
    <cellStyle name="SubRoutine 3 6 2 3" xfId="31220"/>
    <cellStyle name="SubRoutine 3 6 2 3 2" xfId="31221"/>
    <cellStyle name="SubRoutine 3 6 2 4" xfId="31222"/>
    <cellStyle name="SubRoutine 3 6 2 5" xfId="31223"/>
    <cellStyle name="SubRoutine 3 6 3" xfId="31224"/>
    <cellStyle name="SubRoutine 3 6 3 2" xfId="31225"/>
    <cellStyle name="SubRoutine 3 6 3 3" xfId="31226"/>
    <cellStyle name="SubRoutine 3 6 4" xfId="31227"/>
    <cellStyle name="SubRoutine 3 6 4 2" xfId="31228"/>
    <cellStyle name="SubRoutine 3 6 5" xfId="31229"/>
    <cellStyle name="SubRoutine 3 6 6" xfId="31230"/>
    <cellStyle name="SubRoutine 3 6 7" xfId="31231"/>
    <cellStyle name="SubRoutine 3 7" xfId="31232"/>
    <cellStyle name="SubRoutine 3 7 2" xfId="31233"/>
    <cellStyle name="SubRoutine 3 7 2 2" xfId="31234"/>
    <cellStyle name="SubRoutine 3 7 2 2 2" xfId="31235"/>
    <cellStyle name="SubRoutine 3 7 2 2 3" xfId="31236"/>
    <cellStyle name="SubRoutine 3 7 2 3" xfId="31237"/>
    <cellStyle name="SubRoutine 3 7 2 3 2" xfId="31238"/>
    <cellStyle name="SubRoutine 3 7 2 4" xfId="31239"/>
    <cellStyle name="SubRoutine 3 7 2 5" xfId="31240"/>
    <cellStyle name="SubRoutine 3 7 3" xfId="31241"/>
    <cellStyle name="SubRoutine 3 7 3 2" xfId="31242"/>
    <cellStyle name="SubRoutine 3 7 3 3" xfId="31243"/>
    <cellStyle name="SubRoutine 3 7 4" xfId="31244"/>
    <cellStyle name="SubRoutine 3 7 4 2" xfId="31245"/>
    <cellStyle name="SubRoutine 3 7 5" xfId="31246"/>
    <cellStyle name="SubRoutine 3 7 6" xfId="31247"/>
    <cellStyle name="SubRoutine 3 7 7" xfId="31248"/>
    <cellStyle name="SubRoutine 3 8" xfId="31249"/>
    <cellStyle name="SubRoutine 3 8 2" xfId="31250"/>
    <cellStyle name="SubRoutine 3 8 2 2" xfId="31251"/>
    <cellStyle name="SubRoutine 3 8 2 2 2" xfId="31252"/>
    <cellStyle name="SubRoutine 3 8 2 2 3" xfId="31253"/>
    <cellStyle name="SubRoutine 3 8 2 3" xfId="31254"/>
    <cellStyle name="SubRoutine 3 8 2 3 2" xfId="31255"/>
    <cellStyle name="SubRoutine 3 8 2 4" xfId="31256"/>
    <cellStyle name="SubRoutine 3 8 2 5" xfId="31257"/>
    <cellStyle name="SubRoutine 3 8 3" xfId="31258"/>
    <cellStyle name="SubRoutine 3 8 3 2" xfId="31259"/>
    <cellStyle name="SubRoutine 3 8 3 3" xfId="31260"/>
    <cellStyle name="SubRoutine 3 8 4" xfId="31261"/>
    <cellStyle name="SubRoutine 3 8 4 2" xfId="31262"/>
    <cellStyle name="SubRoutine 3 8 5" xfId="31263"/>
    <cellStyle name="SubRoutine 3 8 6" xfId="31264"/>
    <cellStyle name="SubRoutine 3 8 7" xfId="31265"/>
    <cellStyle name="SubRoutine 3 9" xfId="31266"/>
    <cellStyle name="SubRoutine 3 9 2" xfId="31267"/>
    <cellStyle name="SubRoutine 3 9 2 2" xfId="31268"/>
    <cellStyle name="SubRoutine 3 9 2 2 2" xfId="31269"/>
    <cellStyle name="SubRoutine 3 9 2 2 3" xfId="31270"/>
    <cellStyle name="SubRoutine 3 9 2 3" xfId="31271"/>
    <cellStyle name="SubRoutine 3 9 2 3 2" xfId="31272"/>
    <cellStyle name="SubRoutine 3 9 2 4" xfId="31273"/>
    <cellStyle name="SubRoutine 3 9 2 5" xfId="31274"/>
    <cellStyle name="SubRoutine 3 9 3" xfId="31275"/>
    <cellStyle name="SubRoutine 3 9 3 2" xfId="31276"/>
    <cellStyle name="SubRoutine 3 9 3 3" xfId="31277"/>
    <cellStyle name="SubRoutine 3 9 4" xfId="31278"/>
    <cellStyle name="SubRoutine 3 9 4 2" xfId="31279"/>
    <cellStyle name="SubRoutine 3 9 5" xfId="31280"/>
    <cellStyle name="SubRoutine 3 9 6" xfId="31281"/>
    <cellStyle name="SubRoutine 3 9 7" xfId="31282"/>
    <cellStyle name="SubRoutine 4" xfId="31283"/>
    <cellStyle name="SubRoutine 4 10" xfId="31284"/>
    <cellStyle name="SubRoutine 4 10 2" xfId="31285"/>
    <cellStyle name="SubRoutine 4 10 2 2" xfId="31286"/>
    <cellStyle name="SubRoutine 4 10 2 3" xfId="31287"/>
    <cellStyle name="SubRoutine 4 10 3" xfId="31288"/>
    <cellStyle name="SubRoutine 4 10 3 2" xfId="31289"/>
    <cellStyle name="SubRoutine 4 10 4" xfId="31290"/>
    <cellStyle name="SubRoutine 4 10 5" xfId="31291"/>
    <cellStyle name="SubRoutine 4 11" xfId="31292"/>
    <cellStyle name="SubRoutine 4 11 2" xfId="31293"/>
    <cellStyle name="SubRoutine 4 11 3" xfId="31294"/>
    <cellStyle name="SubRoutine 4 12" xfId="31295"/>
    <cellStyle name="SubRoutine 4 12 2" xfId="31296"/>
    <cellStyle name="SubRoutine 4 13" xfId="31297"/>
    <cellStyle name="SubRoutine 4 14" xfId="31298"/>
    <cellStyle name="SubRoutine 4 2" xfId="31299"/>
    <cellStyle name="SubRoutine 4 2 2" xfId="31300"/>
    <cellStyle name="SubRoutine 4 2 2 2" xfId="31301"/>
    <cellStyle name="SubRoutine 4 2 2 2 2" xfId="31302"/>
    <cellStyle name="SubRoutine 4 2 2 2 3" xfId="31303"/>
    <cellStyle name="SubRoutine 4 2 2 3" xfId="31304"/>
    <cellStyle name="SubRoutine 4 2 2 3 2" xfId="31305"/>
    <cellStyle name="SubRoutine 4 2 2 4" xfId="31306"/>
    <cellStyle name="SubRoutine 4 2 2 5" xfId="31307"/>
    <cellStyle name="SubRoutine 4 2 3" xfId="31308"/>
    <cellStyle name="SubRoutine 4 2 3 2" xfId="31309"/>
    <cellStyle name="SubRoutine 4 2 3 3" xfId="31310"/>
    <cellStyle name="SubRoutine 4 2 4" xfId="31311"/>
    <cellStyle name="SubRoutine 4 2 4 2" xfId="31312"/>
    <cellStyle name="SubRoutine 4 2 5" xfId="31313"/>
    <cellStyle name="SubRoutine 4 2 6" xfId="31314"/>
    <cellStyle name="SubRoutine 4 2 7" xfId="31315"/>
    <cellStyle name="SubRoutine 4 3" xfId="31316"/>
    <cellStyle name="SubRoutine 4 3 2" xfId="31317"/>
    <cellStyle name="SubRoutine 4 3 2 2" xfId="31318"/>
    <cellStyle name="SubRoutine 4 3 2 2 2" xfId="31319"/>
    <cellStyle name="SubRoutine 4 3 2 2 3" xfId="31320"/>
    <cellStyle name="SubRoutine 4 3 2 3" xfId="31321"/>
    <cellStyle name="SubRoutine 4 3 2 3 2" xfId="31322"/>
    <cellStyle name="SubRoutine 4 3 2 4" xfId="31323"/>
    <cellStyle name="SubRoutine 4 3 2 5" xfId="31324"/>
    <cellStyle name="SubRoutine 4 3 3" xfId="31325"/>
    <cellStyle name="SubRoutine 4 3 3 2" xfId="31326"/>
    <cellStyle name="SubRoutine 4 3 3 3" xfId="31327"/>
    <cellStyle name="SubRoutine 4 3 4" xfId="31328"/>
    <cellStyle name="SubRoutine 4 3 4 2" xfId="31329"/>
    <cellStyle name="SubRoutine 4 3 5" xfId="31330"/>
    <cellStyle name="SubRoutine 4 3 6" xfId="31331"/>
    <cellStyle name="SubRoutine 4 3 7" xfId="31332"/>
    <cellStyle name="SubRoutine 4 4" xfId="31333"/>
    <cellStyle name="SubRoutine 4 4 2" xfId="31334"/>
    <cellStyle name="SubRoutine 4 4 2 2" xfId="31335"/>
    <cellStyle name="SubRoutine 4 4 2 2 2" xfId="31336"/>
    <cellStyle name="SubRoutine 4 4 2 2 3" xfId="31337"/>
    <cellStyle name="SubRoutine 4 4 2 3" xfId="31338"/>
    <cellStyle name="SubRoutine 4 4 2 3 2" xfId="31339"/>
    <cellStyle name="SubRoutine 4 4 2 4" xfId="31340"/>
    <cellStyle name="SubRoutine 4 4 2 5" xfId="31341"/>
    <cellStyle name="SubRoutine 4 4 3" xfId="31342"/>
    <cellStyle name="SubRoutine 4 4 3 2" xfId="31343"/>
    <cellStyle name="SubRoutine 4 4 3 3" xfId="31344"/>
    <cellStyle name="SubRoutine 4 4 4" xfId="31345"/>
    <cellStyle name="SubRoutine 4 4 4 2" xfId="31346"/>
    <cellStyle name="SubRoutine 4 4 5" xfId="31347"/>
    <cellStyle name="SubRoutine 4 4 6" xfId="31348"/>
    <cellStyle name="SubRoutine 4 4 7" xfId="31349"/>
    <cellStyle name="SubRoutine 4 5" xfId="31350"/>
    <cellStyle name="SubRoutine 4 5 2" xfId="31351"/>
    <cellStyle name="SubRoutine 4 5 2 2" xfId="31352"/>
    <cellStyle name="SubRoutine 4 5 2 2 2" xfId="31353"/>
    <cellStyle name="SubRoutine 4 5 2 2 3" xfId="31354"/>
    <cellStyle name="SubRoutine 4 5 2 3" xfId="31355"/>
    <cellStyle name="SubRoutine 4 5 2 3 2" xfId="31356"/>
    <cellStyle name="SubRoutine 4 5 2 4" xfId="31357"/>
    <cellStyle name="SubRoutine 4 5 2 5" xfId="31358"/>
    <cellStyle name="SubRoutine 4 5 3" xfId="31359"/>
    <cellStyle name="SubRoutine 4 5 3 2" xfId="31360"/>
    <cellStyle name="SubRoutine 4 5 3 3" xfId="31361"/>
    <cellStyle name="SubRoutine 4 5 4" xfId="31362"/>
    <cellStyle name="SubRoutine 4 5 4 2" xfId="31363"/>
    <cellStyle name="SubRoutine 4 5 5" xfId="31364"/>
    <cellStyle name="SubRoutine 4 5 6" xfId="31365"/>
    <cellStyle name="SubRoutine 4 5 7" xfId="31366"/>
    <cellStyle name="SubRoutine 4 6" xfId="31367"/>
    <cellStyle name="SubRoutine 4 6 2" xfId="31368"/>
    <cellStyle name="SubRoutine 4 6 2 2" xfId="31369"/>
    <cellStyle name="SubRoutine 4 6 2 2 2" xfId="31370"/>
    <cellStyle name="SubRoutine 4 6 2 2 3" xfId="31371"/>
    <cellStyle name="SubRoutine 4 6 2 3" xfId="31372"/>
    <cellStyle name="SubRoutine 4 6 2 3 2" xfId="31373"/>
    <cellStyle name="SubRoutine 4 6 2 4" xfId="31374"/>
    <cellStyle name="SubRoutine 4 6 2 5" xfId="31375"/>
    <cellStyle name="SubRoutine 4 6 3" xfId="31376"/>
    <cellStyle name="SubRoutine 4 6 3 2" xfId="31377"/>
    <cellStyle name="SubRoutine 4 6 3 3" xfId="31378"/>
    <cellStyle name="SubRoutine 4 6 4" xfId="31379"/>
    <cellStyle name="SubRoutine 4 6 4 2" xfId="31380"/>
    <cellStyle name="SubRoutine 4 6 5" xfId="31381"/>
    <cellStyle name="SubRoutine 4 6 6" xfId="31382"/>
    <cellStyle name="SubRoutine 4 7" xfId="31383"/>
    <cellStyle name="SubRoutine 4 7 2" xfId="31384"/>
    <cellStyle name="SubRoutine 4 7 2 2" xfId="31385"/>
    <cellStyle name="SubRoutine 4 7 2 2 2" xfId="31386"/>
    <cellStyle name="SubRoutine 4 7 2 2 3" xfId="31387"/>
    <cellStyle name="SubRoutine 4 7 2 3" xfId="31388"/>
    <cellStyle name="SubRoutine 4 7 2 3 2" xfId="31389"/>
    <cellStyle name="SubRoutine 4 7 2 4" xfId="31390"/>
    <cellStyle name="SubRoutine 4 7 2 5" xfId="31391"/>
    <cellStyle name="SubRoutine 4 7 3" xfId="31392"/>
    <cellStyle name="SubRoutine 4 7 3 2" xfId="31393"/>
    <cellStyle name="SubRoutine 4 7 3 3" xfId="31394"/>
    <cellStyle name="SubRoutine 4 7 4" xfId="31395"/>
    <cellStyle name="SubRoutine 4 7 4 2" xfId="31396"/>
    <cellStyle name="SubRoutine 4 7 5" xfId="31397"/>
    <cellStyle name="SubRoutine 4 7 6" xfId="31398"/>
    <cellStyle name="SubRoutine 4 8" xfId="31399"/>
    <cellStyle name="SubRoutine 4 8 2" xfId="31400"/>
    <cellStyle name="SubRoutine 4 8 2 2" xfId="31401"/>
    <cellStyle name="SubRoutine 4 8 2 2 2" xfId="31402"/>
    <cellStyle name="SubRoutine 4 8 2 2 3" xfId="31403"/>
    <cellStyle name="SubRoutine 4 8 2 3" xfId="31404"/>
    <cellStyle name="SubRoutine 4 8 2 3 2" xfId="31405"/>
    <cellStyle name="SubRoutine 4 8 2 4" xfId="31406"/>
    <cellStyle name="SubRoutine 4 8 2 5" xfId="31407"/>
    <cellStyle name="SubRoutine 4 8 3" xfId="31408"/>
    <cellStyle name="SubRoutine 4 8 3 2" xfId="31409"/>
    <cellStyle name="SubRoutine 4 8 3 3" xfId="31410"/>
    <cellStyle name="SubRoutine 4 8 4" xfId="31411"/>
    <cellStyle name="SubRoutine 4 8 4 2" xfId="31412"/>
    <cellStyle name="SubRoutine 4 8 5" xfId="31413"/>
    <cellStyle name="SubRoutine 4 8 6" xfId="31414"/>
    <cellStyle name="SubRoutine 4 9" xfId="31415"/>
    <cellStyle name="SubRoutine 4 9 2" xfId="31416"/>
    <cellStyle name="SubRoutine 4 9 2 2" xfId="31417"/>
    <cellStyle name="SubRoutine 4 9 2 2 2" xfId="31418"/>
    <cellStyle name="SubRoutine 4 9 2 2 3" xfId="31419"/>
    <cellStyle name="SubRoutine 4 9 2 3" xfId="31420"/>
    <cellStyle name="SubRoutine 4 9 2 3 2" xfId="31421"/>
    <cellStyle name="SubRoutine 4 9 2 4" xfId="31422"/>
    <cellStyle name="SubRoutine 4 9 2 5" xfId="31423"/>
    <cellStyle name="SubRoutine 4 9 3" xfId="31424"/>
    <cellStyle name="SubRoutine 4 9 3 2" xfId="31425"/>
    <cellStyle name="SubRoutine 4 9 3 3" xfId="31426"/>
    <cellStyle name="SubRoutine 4 9 4" xfId="31427"/>
    <cellStyle name="SubRoutine 4 9 4 2" xfId="31428"/>
    <cellStyle name="SubRoutine 4 9 5" xfId="31429"/>
    <cellStyle name="SubRoutine 4 9 6" xfId="31430"/>
    <cellStyle name="SubRoutine 5" xfId="31431"/>
    <cellStyle name="SubRoutine 5 10" xfId="31432"/>
    <cellStyle name="SubRoutine 5 10 2" xfId="31433"/>
    <cellStyle name="SubRoutine 5 10 2 2" xfId="31434"/>
    <cellStyle name="SubRoutine 5 10 2 3" xfId="31435"/>
    <cellStyle name="SubRoutine 5 10 3" xfId="31436"/>
    <cellStyle name="SubRoutine 5 10 3 2" xfId="31437"/>
    <cellStyle name="SubRoutine 5 10 4" xfId="31438"/>
    <cellStyle name="SubRoutine 5 10 5" xfId="31439"/>
    <cellStyle name="SubRoutine 5 11" xfId="31440"/>
    <cellStyle name="SubRoutine 5 11 2" xfId="31441"/>
    <cellStyle name="SubRoutine 5 11 3" xfId="31442"/>
    <cellStyle name="SubRoutine 5 12" xfId="31443"/>
    <cellStyle name="SubRoutine 5 12 2" xfId="31444"/>
    <cellStyle name="SubRoutine 5 13" xfId="31445"/>
    <cellStyle name="SubRoutine 5 14" xfId="31446"/>
    <cellStyle name="SubRoutine 5 2" xfId="31447"/>
    <cellStyle name="SubRoutine 5 2 2" xfId="31448"/>
    <cellStyle name="SubRoutine 5 2 2 2" xfId="31449"/>
    <cellStyle name="SubRoutine 5 2 2 2 2" xfId="31450"/>
    <cellStyle name="SubRoutine 5 2 2 2 3" xfId="31451"/>
    <cellStyle name="SubRoutine 5 2 2 3" xfId="31452"/>
    <cellStyle name="SubRoutine 5 2 2 3 2" xfId="31453"/>
    <cellStyle name="SubRoutine 5 2 2 4" xfId="31454"/>
    <cellStyle name="SubRoutine 5 2 2 5" xfId="31455"/>
    <cellStyle name="SubRoutine 5 2 3" xfId="31456"/>
    <cellStyle name="SubRoutine 5 2 3 2" xfId="31457"/>
    <cellStyle name="SubRoutine 5 2 3 3" xfId="31458"/>
    <cellStyle name="SubRoutine 5 2 4" xfId="31459"/>
    <cellStyle name="SubRoutine 5 2 4 2" xfId="31460"/>
    <cellStyle name="SubRoutine 5 2 5" xfId="31461"/>
    <cellStyle name="SubRoutine 5 2 6" xfId="31462"/>
    <cellStyle name="SubRoutine 5 2 7" xfId="31463"/>
    <cellStyle name="SubRoutine 5 3" xfId="31464"/>
    <cellStyle name="SubRoutine 5 3 2" xfId="31465"/>
    <cellStyle name="SubRoutine 5 3 2 2" xfId="31466"/>
    <cellStyle name="SubRoutine 5 3 2 2 2" xfId="31467"/>
    <cellStyle name="SubRoutine 5 3 2 2 3" xfId="31468"/>
    <cellStyle name="SubRoutine 5 3 2 3" xfId="31469"/>
    <cellStyle name="SubRoutine 5 3 2 3 2" xfId="31470"/>
    <cellStyle name="SubRoutine 5 3 2 4" xfId="31471"/>
    <cellStyle name="SubRoutine 5 3 2 5" xfId="31472"/>
    <cellStyle name="SubRoutine 5 3 3" xfId="31473"/>
    <cellStyle name="SubRoutine 5 3 3 2" xfId="31474"/>
    <cellStyle name="SubRoutine 5 3 3 3" xfId="31475"/>
    <cellStyle name="SubRoutine 5 3 4" xfId="31476"/>
    <cellStyle name="SubRoutine 5 3 4 2" xfId="31477"/>
    <cellStyle name="SubRoutine 5 3 5" xfId="31478"/>
    <cellStyle name="SubRoutine 5 3 6" xfId="31479"/>
    <cellStyle name="SubRoutine 5 3 7" xfId="31480"/>
    <cellStyle name="SubRoutine 5 4" xfId="31481"/>
    <cellStyle name="SubRoutine 5 4 2" xfId="31482"/>
    <cellStyle name="SubRoutine 5 4 2 2" xfId="31483"/>
    <cellStyle name="SubRoutine 5 4 2 2 2" xfId="31484"/>
    <cellStyle name="SubRoutine 5 4 2 2 3" xfId="31485"/>
    <cellStyle name="SubRoutine 5 4 2 3" xfId="31486"/>
    <cellStyle name="SubRoutine 5 4 2 3 2" xfId="31487"/>
    <cellStyle name="SubRoutine 5 4 2 4" xfId="31488"/>
    <cellStyle name="SubRoutine 5 4 2 5" xfId="31489"/>
    <cellStyle name="SubRoutine 5 4 3" xfId="31490"/>
    <cellStyle name="SubRoutine 5 4 3 2" xfId="31491"/>
    <cellStyle name="SubRoutine 5 4 3 3" xfId="31492"/>
    <cellStyle name="SubRoutine 5 4 4" xfId="31493"/>
    <cellStyle name="SubRoutine 5 4 4 2" xfId="31494"/>
    <cellStyle name="SubRoutine 5 4 5" xfId="31495"/>
    <cellStyle name="SubRoutine 5 4 6" xfId="31496"/>
    <cellStyle name="SubRoutine 5 4 7" xfId="31497"/>
    <cellStyle name="SubRoutine 5 5" xfId="31498"/>
    <cellStyle name="SubRoutine 5 5 2" xfId="31499"/>
    <cellStyle name="SubRoutine 5 5 2 2" xfId="31500"/>
    <cellStyle name="SubRoutine 5 5 2 2 2" xfId="31501"/>
    <cellStyle name="SubRoutine 5 5 2 2 3" xfId="31502"/>
    <cellStyle name="SubRoutine 5 5 2 3" xfId="31503"/>
    <cellStyle name="SubRoutine 5 5 2 3 2" xfId="31504"/>
    <cellStyle name="SubRoutine 5 5 2 4" xfId="31505"/>
    <cellStyle name="SubRoutine 5 5 2 5" xfId="31506"/>
    <cellStyle name="SubRoutine 5 5 3" xfId="31507"/>
    <cellStyle name="SubRoutine 5 5 3 2" xfId="31508"/>
    <cellStyle name="SubRoutine 5 5 3 3" xfId="31509"/>
    <cellStyle name="SubRoutine 5 5 4" xfId="31510"/>
    <cellStyle name="SubRoutine 5 5 4 2" xfId="31511"/>
    <cellStyle name="SubRoutine 5 5 5" xfId="31512"/>
    <cellStyle name="SubRoutine 5 5 6" xfId="31513"/>
    <cellStyle name="SubRoutine 5 6" xfId="31514"/>
    <cellStyle name="SubRoutine 5 6 2" xfId="31515"/>
    <cellStyle name="SubRoutine 5 6 2 2" xfId="31516"/>
    <cellStyle name="SubRoutine 5 6 2 2 2" xfId="31517"/>
    <cellStyle name="SubRoutine 5 6 2 2 3" xfId="31518"/>
    <cellStyle name="SubRoutine 5 6 2 3" xfId="31519"/>
    <cellStyle name="SubRoutine 5 6 2 3 2" xfId="31520"/>
    <cellStyle name="SubRoutine 5 6 2 4" xfId="31521"/>
    <cellStyle name="SubRoutine 5 6 2 5" xfId="31522"/>
    <cellStyle name="SubRoutine 5 6 3" xfId="31523"/>
    <cellStyle name="SubRoutine 5 6 3 2" xfId="31524"/>
    <cellStyle name="SubRoutine 5 6 3 3" xfId="31525"/>
    <cellStyle name="SubRoutine 5 6 4" xfId="31526"/>
    <cellStyle name="SubRoutine 5 6 4 2" xfId="31527"/>
    <cellStyle name="SubRoutine 5 6 5" xfId="31528"/>
    <cellStyle name="SubRoutine 5 6 6" xfId="31529"/>
    <cellStyle name="SubRoutine 5 7" xfId="31530"/>
    <cellStyle name="SubRoutine 5 7 2" xfId="31531"/>
    <cellStyle name="SubRoutine 5 7 2 2" xfId="31532"/>
    <cellStyle name="SubRoutine 5 7 2 2 2" xfId="31533"/>
    <cellStyle name="SubRoutine 5 7 2 2 3" xfId="31534"/>
    <cellStyle name="SubRoutine 5 7 2 3" xfId="31535"/>
    <cellStyle name="SubRoutine 5 7 2 3 2" xfId="31536"/>
    <cellStyle name="SubRoutine 5 7 2 4" xfId="31537"/>
    <cellStyle name="SubRoutine 5 7 2 5" xfId="31538"/>
    <cellStyle name="SubRoutine 5 7 3" xfId="31539"/>
    <cellStyle name="SubRoutine 5 7 3 2" xfId="31540"/>
    <cellStyle name="SubRoutine 5 7 3 3" xfId="31541"/>
    <cellStyle name="SubRoutine 5 7 4" xfId="31542"/>
    <cellStyle name="SubRoutine 5 7 4 2" xfId="31543"/>
    <cellStyle name="SubRoutine 5 7 5" xfId="31544"/>
    <cellStyle name="SubRoutine 5 7 6" xfId="31545"/>
    <cellStyle name="SubRoutine 5 8" xfId="31546"/>
    <cellStyle name="SubRoutine 5 8 2" xfId="31547"/>
    <cellStyle name="SubRoutine 5 8 2 2" xfId="31548"/>
    <cellStyle name="SubRoutine 5 8 2 2 2" xfId="31549"/>
    <cellStyle name="SubRoutine 5 8 2 2 3" xfId="31550"/>
    <cellStyle name="SubRoutine 5 8 2 3" xfId="31551"/>
    <cellStyle name="SubRoutine 5 8 2 3 2" xfId="31552"/>
    <cellStyle name="SubRoutine 5 8 2 4" xfId="31553"/>
    <cellStyle name="SubRoutine 5 8 2 5" xfId="31554"/>
    <cellStyle name="SubRoutine 5 8 3" xfId="31555"/>
    <cellStyle name="SubRoutine 5 8 3 2" xfId="31556"/>
    <cellStyle name="SubRoutine 5 8 3 3" xfId="31557"/>
    <cellStyle name="SubRoutine 5 8 4" xfId="31558"/>
    <cellStyle name="SubRoutine 5 8 4 2" xfId="31559"/>
    <cellStyle name="SubRoutine 5 8 5" xfId="31560"/>
    <cellStyle name="SubRoutine 5 8 6" xfId="31561"/>
    <cellStyle name="SubRoutine 5 9" xfId="31562"/>
    <cellStyle name="SubRoutine 5 9 2" xfId="31563"/>
    <cellStyle name="SubRoutine 5 9 2 2" xfId="31564"/>
    <cellStyle name="SubRoutine 5 9 2 2 2" xfId="31565"/>
    <cellStyle name="SubRoutine 5 9 2 2 3" xfId="31566"/>
    <cellStyle name="SubRoutine 5 9 2 3" xfId="31567"/>
    <cellStyle name="SubRoutine 5 9 2 3 2" xfId="31568"/>
    <cellStyle name="SubRoutine 5 9 2 4" xfId="31569"/>
    <cellStyle name="SubRoutine 5 9 2 5" xfId="31570"/>
    <cellStyle name="SubRoutine 5 9 3" xfId="31571"/>
    <cellStyle name="SubRoutine 5 9 3 2" xfId="31572"/>
    <cellStyle name="SubRoutine 5 9 3 3" xfId="31573"/>
    <cellStyle name="SubRoutine 5 9 4" xfId="31574"/>
    <cellStyle name="SubRoutine 5 9 4 2" xfId="31575"/>
    <cellStyle name="SubRoutine 5 9 5" xfId="31576"/>
    <cellStyle name="SubRoutine 5 9 6" xfId="31577"/>
    <cellStyle name="SubRoutine 6" xfId="31578"/>
    <cellStyle name="SubRoutine 6 10" xfId="31579"/>
    <cellStyle name="SubRoutine 6 10 2" xfId="31580"/>
    <cellStyle name="SubRoutine 6 10 2 2" xfId="31581"/>
    <cellStyle name="SubRoutine 6 10 2 3" xfId="31582"/>
    <cellStyle name="SubRoutine 6 10 3" xfId="31583"/>
    <cellStyle name="SubRoutine 6 10 3 2" xfId="31584"/>
    <cellStyle name="SubRoutine 6 10 4" xfId="31585"/>
    <cellStyle name="SubRoutine 6 10 5" xfId="31586"/>
    <cellStyle name="SubRoutine 6 11" xfId="31587"/>
    <cellStyle name="SubRoutine 6 11 2" xfId="31588"/>
    <cellStyle name="SubRoutine 6 11 3" xfId="31589"/>
    <cellStyle name="SubRoutine 6 12" xfId="31590"/>
    <cellStyle name="SubRoutine 6 12 2" xfId="31591"/>
    <cellStyle name="SubRoutine 6 13" xfId="31592"/>
    <cellStyle name="SubRoutine 6 14" xfId="31593"/>
    <cellStyle name="SubRoutine 6 2" xfId="31594"/>
    <cellStyle name="SubRoutine 6 2 2" xfId="31595"/>
    <cellStyle name="SubRoutine 6 2 2 2" xfId="31596"/>
    <cellStyle name="SubRoutine 6 2 2 2 2" xfId="31597"/>
    <cellStyle name="SubRoutine 6 2 2 2 3" xfId="31598"/>
    <cellStyle name="SubRoutine 6 2 2 3" xfId="31599"/>
    <cellStyle name="SubRoutine 6 2 2 3 2" xfId="31600"/>
    <cellStyle name="SubRoutine 6 2 2 4" xfId="31601"/>
    <cellStyle name="SubRoutine 6 2 2 5" xfId="31602"/>
    <cellStyle name="SubRoutine 6 2 3" xfId="31603"/>
    <cellStyle name="SubRoutine 6 2 3 2" xfId="31604"/>
    <cellStyle name="SubRoutine 6 2 3 3" xfId="31605"/>
    <cellStyle name="SubRoutine 6 2 4" xfId="31606"/>
    <cellStyle name="SubRoutine 6 2 4 2" xfId="31607"/>
    <cellStyle name="SubRoutine 6 2 5" xfId="31608"/>
    <cellStyle name="SubRoutine 6 2 6" xfId="31609"/>
    <cellStyle name="SubRoutine 6 3" xfId="31610"/>
    <cellStyle name="SubRoutine 6 3 2" xfId="31611"/>
    <cellStyle name="SubRoutine 6 3 2 2" xfId="31612"/>
    <cellStyle name="SubRoutine 6 3 2 2 2" xfId="31613"/>
    <cellStyle name="SubRoutine 6 3 2 2 3" xfId="31614"/>
    <cellStyle name="SubRoutine 6 3 2 3" xfId="31615"/>
    <cellStyle name="SubRoutine 6 3 2 3 2" xfId="31616"/>
    <cellStyle name="SubRoutine 6 3 2 4" xfId="31617"/>
    <cellStyle name="SubRoutine 6 3 2 5" xfId="31618"/>
    <cellStyle name="SubRoutine 6 3 3" xfId="31619"/>
    <cellStyle name="SubRoutine 6 3 3 2" xfId="31620"/>
    <cellStyle name="SubRoutine 6 3 3 3" xfId="31621"/>
    <cellStyle name="SubRoutine 6 3 4" xfId="31622"/>
    <cellStyle name="SubRoutine 6 3 4 2" xfId="31623"/>
    <cellStyle name="SubRoutine 6 3 5" xfId="31624"/>
    <cellStyle name="SubRoutine 6 3 6" xfId="31625"/>
    <cellStyle name="SubRoutine 6 4" xfId="31626"/>
    <cellStyle name="SubRoutine 6 4 2" xfId="31627"/>
    <cellStyle name="SubRoutine 6 4 2 2" xfId="31628"/>
    <cellStyle name="SubRoutine 6 4 2 2 2" xfId="31629"/>
    <cellStyle name="SubRoutine 6 4 2 2 3" xfId="31630"/>
    <cellStyle name="SubRoutine 6 4 2 3" xfId="31631"/>
    <cellStyle name="SubRoutine 6 4 2 3 2" xfId="31632"/>
    <cellStyle name="SubRoutine 6 4 2 4" xfId="31633"/>
    <cellStyle name="SubRoutine 6 4 2 5" xfId="31634"/>
    <cellStyle name="SubRoutine 6 4 3" xfId="31635"/>
    <cellStyle name="SubRoutine 6 4 3 2" xfId="31636"/>
    <cellStyle name="SubRoutine 6 4 3 3" xfId="31637"/>
    <cellStyle name="SubRoutine 6 4 4" xfId="31638"/>
    <cellStyle name="SubRoutine 6 4 4 2" xfId="31639"/>
    <cellStyle name="SubRoutine 6 4 5" xfId="31640"/>
    <cellStyle name="SubRoutine 6 4 6" xfId="31641"/>
    <cellStyle name="SubRoutine 6 5" xfId="31642"/>
    <cellStyle name="SubRoutine 6 5 2" xfId="31643"/>
    <cellStyle name="SubRoutine 6 5 2 2" xfId="31644"/>
    <cellStyle name="SubRoutine 6 5 2 2 2" xfId="31645"/>
    <cellStyle name="SubRoutine 6 5 2 2 3" xfId="31646"/>
    <cellStyle name="SubRoutine 6 5 2 3" xfId="31647"/>
    <cellStyle name="SubRoutine 6 5 2 3 2" xfId="31648"/>
    <cellStyle name="SubRoutine 6 5 2 4" xfId="31649"/>
    <cellStyle name="SubRoutine 6 5 2 5" xfId="31650"/>
    <cellStyle name="SubRoutine 6 5 3" xfId="31651"/>
    <cellStyle name="SubRoutine 6 5 3 2" xfId="31652"/>
    <cellStyle name="SubRoutine 6 5 3 3" xfId="31653"/>
    <cellStyle name="SubRoutine 6 5 4" xfId="31654"/>
    <cellStyle name="SubRoutine 6 5 4 2" xfId="31655"/>
    <cellStyle name="SubRoutine 6 5 5" xfId="31656"/>
    <cellStyle name="SubRoutine 6 5 6" xfId="31657"/>
    <cellStyle name="SubRoutine 6 6" xfId="31658"/>
    <cellStyle name="SubRoutine 6 6 2" xfId="31659"/>
    <cellStyle name="SubRoutine 6 6 2 2" xfId="31660"/>
    <cellStyle name="SubRoutine 6 6 2 2 2" xfId="31661"/>
    <cellStyle name="SubRoutine 6 6 2 2 3" xfId="31662"/>
    <cellStyle name="SubRoutine 6 6 2 3" xfId="31663"/>
    <cellStyle name="SubRoutine 6 6 2 3 2" xfId="31664"/>
    <cellStyle name="SubRoutine 6 6 2 4" xfId="31665"/>
    <cellStyle name="SubRoutine 6 6 2 5" xfId="31666"/>
    <cellStyle name="SubRoutine 6 6 3" xfId="31667"/>
    <cellStyle name="SubRoutine 6 6 3 2" xfId="31668"/>
    <cellStyle name="SubRoutine 6 6 3 3" xfId="31669"/>
    <cellStyle name="SubRoutine 6 6 4" xfId="31670"/>
    <cellStyle name="SubRoutine 6 6 4 2" xfId="31671"/>
    <cellStyle name="SubRoutine 6 6 5" xfId="31672"/>
    <cellStyle name="SubRoutine 6 6 6" xfId="31673"/>
    <cellStyle name="SubRoutine 6 7" xfId="31674"/>
    <cellStyle name="SubRoutine 6 7 2" xfId="31675"/>
    <cellStyle name="SubRoutine 6 7 2 2" xfId="31676"/>
    <cellStyle name="SubRoutine 6 7 2 2 2" xfId="31677"/>
    <cellStyle name="SubRoutine 6 7 2 2 3" xfId="31678"/>
    <cellStyle name="SubRoutine 6 7 2 3" xfId="31679"/>
    <cellStyle name="SubRoutine 6 7 2 3 2" xfId="31680"/>
    <cellStyle name="SubRoutine 6 7 2 4" xfId="31681"/>
    <cellStyle name="SubRoutine 6 7 2 5" xfId="31682"/>
    <cellStyle name="SubRoutine 6 7 3" xfId="31683"/>
    <cellStyle name="SubRoutine 6 7 3 2" xfId="31684"/>
    <cellStyle name="SubRoutine 6 7 3 3" xfId="31685"/>
    <cellStyle name="SubRoutine 6 7 4" xfId="31686"/>
    <cellStyle name="SubRoutine 6 7 4 2" xfId="31687"/>
    <cellStyle name="SubRoutine 6 7 5" xfId="31688"/>
    <cellStyle name="SubRoutine 6 7 6" xfId="31689"/>
    <cellStyle name="SubRoutine 6 8" xfId="31690"/>
    <cellStyle name="SubRoutine 6 8 2" xfId="31691"/>
    <cellStyle name="SubRoutine 6 8 2 2" xfId="31692"/>
    <cellStyle name="SubRoutine 6 8 2 2 2" xfId="31693"/>
    <cellStyle name="SubRoutine 6 8 2 2 3" xfId="31694"/>
    <cellStyle name="SubRoutine 6 8 2 3" xfId="31695"/>
    <cellStyle name="SubRoutine 6 8 2 3 2" xfId="31696"/>
    <cellStyle name="SubRoutine 6 8 2 4" xfId="31697"/>
    <cellStyle name="SubRoutine 6 8 2 5" xfId="31698"/>
    <cellStyle name="SubRoutine 6 8 3" xfId="31699"/>
    <cellStyle name="SubRoutine 6 8 3 2" xfId="31700"/>
    <cellStyle name="SubRoutine 6 8 3 3" xfId="31701"/>
    <cellStyle name="SubRoutine 6 8 4" xfId="31702"/>
    <cellStyle name="SubRoutine 6 8 4 2" xfId="31703"/>
    <cellStyle name="SubRoutine 6 8 5" xfId="31704"/>
    <cellStyle name="SubRoutine 6 8 6" xfId="31705"/>
    <cellStyle name="SubRoutine 6 9" xfId="31706"/>
    <cellStyle name="SubRoutine 6 9 2" xfId="31707"/>
    <cellStyle name="SubRoutine 6 9 2 2" xfId="31708"/>
    <cellStyle name="SubRoutine 6 9 2 2 2" xfId="31709"/>
    <cellStyle name="SubRoutine 6 9 2 2 3" xfId="31710"/>
    <cellStyle name="SubRoutine 6 9 2 3" xfId="31711"/>
    <cellStyle name="SubRoutine 6 9 2 3 2" xfId="31712"/>
    <cellStyle name="SubRoutine 6 9 2 4" xfId="31713"/>
    <cellStyle name="SubRoutine 6 9 2 5" xfId="31714"/>
    <cellStyle name="SubRoutine 6 9 3" xfId="31715"/>
    <cellStyle name="SubRoutine 6 9 3 2" xfId="31716"/>
    <cellStyle name="SubRoutine 6 9 3 3" xfId="31717"/>
    <cellStyle name="SubRoutine 6 9 4" xfId="31718"/>
    <cellStyle name="SubRoutine 6 9 4 2" xfId="31719"/>
    <cellStyle name="SubRoutine 6 9 5" xfId="31720"/>
    <cellStyle name="SubRoutine 6 9 6" xfId="31721"/>
    <cellStyle name="SubRoutine 7" xfId="31722"/>
    <cellStyle name="SubRoutine 7 10" xfId="31723"/>
    <cellStyle name="SubRoutine 7 2" xfId="31724"/>
    <cellStyle name="SubRoutine 7 2 2" xfId="31725"/>
    <cellStyle name="SubRoutine 7 2 2 2" xfId="31726"/>
    <cellStyle name="SubRoutine 7 2 2 2 2" xfId="31727"/>
    <cellStyle name="SubRoutine 7 2 2 2 3" xfId="31728"/>
    <cellStyle name="SubRoutine 7 2 2 3" xfId="31729"/>
    <cellStyle name="SubRoutine 7 2 2 3 2" xfId="31730"/>
    <cellStyle name="SubRoutine 7 2 2 4" xfId="31731"/>
    <cellStyle name="SubRoutine 7 2 2 5" xfId="31732"/>
    <cellStyle name="SubRoutine 7 2 3" xfId="31733"/>
    <cellStyle name="SubRoutine 7 2 3 2" xfId="31734"/>
    <cellStyle name="SubRoutine 7 2 3 3" xfId="31735"/>
    <cellStyle name="SubRoutine 7 2 4" xfId="31736"/>
    <cellStyle name="SubRoutine 7 2 4 2" xfId="31737"/>
    <cellStyle name="SubRoutine 7 2 5" xfId="31738"/>
    <cellStyle name="SubRoutine 7 2 6" xfId="31739"/>
    <cellStyle name="SubRoutine 7 3" xfId="31740"/>
    <cellStyle name="SubRoutine 7 3 2" xfId="31741"/>
    <cellStyle name="SubRoutine 7 3 2 2" xfId="31742"/>
    <cellStyle name="SubRoutine 7 3 2 2 2" xfId="31743"/>
    <cellStyle name="SubRoutine 7 3 2 2 3" xfId="31744"/>
    <cellStyle name="SubRoutine 7 3 2 3" xfId="31745"/>
    <cellStyle name="SubRoutine 7 3 2 3 2" xfId="31746"/>
    <cellStyle name="SubRoutine 7 3 2 4" xfId="31747"/>
    <cellStyle name="SubRoutine 7 3 2 5" xfId="31748"/>
    <cellStyle name="SubRoutine 7 3 3" xfId="31749"/>
    <cellStyle name="SubRoutine 7 3 3 2" xfId="31750"/>
    <cellStyle name="SubRoutine 7 3 3 3" xfId="31751"/>
    <cellStyle name="SubRoutine 7 3 4" xfId="31752"/>
    <cellStyle name="SubRoutine 7 3 4 2" xfId="31753"/>
    <cellStyle name="SubRoutine 7 3 5" xfId="31754"/>
    <cellStyle name="SubRoutine 7 3 6" xfId="31755"/>
    <cellStyle name="SubRoutine 7 4" xfId="31756"/>
    <cellStyle name="SubRoutine 7 4 2" xfId="31757"/>
    <cellStyle name="SubRoutine 7 4 2 2" xfId="31758"/>
    <cellStyle name="SubRoutine 7 4 2 2 2" xfId="31759"/>
    <cellStyle name="SubRoutine 7 4 2 2 3" xfId="31760"/>
    <cellStyle name="SubRoutine 7 4 2 3" xfId="31761"/>
    <cellStyle name="SubRoutine 7 4 2 3 2" xfId="31762"/>
    <cellStyle name="SubRoutine 7 4 2 4" xfId="31763"/>
    <cellStyle name="SubRoutine 7 4 2 5" xfId="31764"/>
    <cellStyle name="SubRoutine 7 4 3" xfId="31765"/>
    <cellStyle name="SubRoutine 7 4 3 2" xfId="31766"/>
    <cellStyle name="SubRoutine 7 4 3 3" xfId="31767"/>
    <cellStyle name="SubRoutine 7 4 4" xfId="31768"/>
    <cellStyle name="SubRoutine 7 4 4 2" xfId="31769"/>
    <cellStyle name="SubRoutine 7 4 5" xfId="31770"/>
    <cellStyle name="SubRoutine 7 4 6" xfId="31771"/>
    <cellStyle name="SubRoutine 7 5" xfId="31772"/>
    <cellStyle name="SubRoutine 7 5 2" xfId="31773"/>
    <cellStyle name="SubRoutine 7 5 2 2" xfId="31774"/>
    <cellStyle name="SubRoutine 7 5 2 2 2" xfId="31775"/>
    <cellStyle name="SubRoutine 7 5 2 2 3" xfId="31776"/>
    <cellStyle name="SubRoutine 7 5 2 3" xfId="31777"/>
    <cellStyle name="SubRoutine 7 5 2 3 2" xfId="31778"/>
    <cellStyle name="SubRoutine 7 5 2 4" xfId="31779"/>
    <cellStyle name="SubRoutine 7 5 2 5" xfId="31780"/>
    <cellStyle name="SubRoutine 7 5 3" xfId="31781"/>
    <cellStyle name="SubRoutine 7 5 3 2" xfId="31782"/>
    <cellStyle name="SubRoutine 7 5 3 3" xfId="31783"/>
    <cellStyle name="SubRoutine 7 5 4" xfId="31784"/>
    <cellStyle name="SubRoutine 7 5 4 2" xfId="31785"/>
    <cellStyle name="SubRoutine 7 5 5" xfId="31786"/>
    <cellStyle name="SubRoutine 7 5 6" xfId="31787"/>
    <cellStyle name="SubRoutine 7 6" xfId="31788"/>
    <cellStyle name="SubRoutine 7 6 2" xfId="31789"/>
    <cellStyle name="SubRoutine 7 6 2 2" xfId="31790"/>
    <cellStyle name="SubRoutine 7 6 2 3" xfId="31791"/>
    <cellStyle name="SubRoutine 7 6 3" xfId="31792"/>
    <cellStyle name="SubRoutine 7 6 3 2" xfId="31793"/>
    <cellStyle name="SubRoutine 7 6 4" xfId="31794"/>
    <cellStyle name="SubRoutine 7 6 5" xfId="31795"/>
    <cellStyle name="SubRoutine 7 7" xfId="31796"/>
    <cellStyle name="SubRoutine 7 7 2" xfId="31797"/>
    <cellStyle name="SubRoutine 7 7 3" xfId="31798"/>
    <cellStyle name="SubRoutine 7 8" xfId="31799"/>
    <cellStyle name="SubRoutine 7 8 2" xfId="31800"/>
    <cellStyle name="SubRoutine 7 9" xfId="31801"/>
    <cellStyle name="SubRoutine 8" xfId="31802"/>
    <cellStyle name="SubRoutine 8 10" xfId="31803"/>
    <cellStyle name="SubRoutine 8 2" xfId="31804"/>
    <cellStyle name="SubRoutine 8 2 2" xfId="31805"/>
    <cellStyle name="SubRoutine 8 2 2 2" xfId="31806"/>
    <cellStyle name="SubRoutine 8 2 2 2 2" xfId="31807"/>
    <cellStyle name="SubRoutine 8 2 2 2 3" xfId="31808"/>
    <cellStyle name="SubRoutine 8 2 2 3" xfId="31809"/>
    <cellStyle name="SubRoutine 8 2 2 3 2" xfId="31810"/>
    <cellStyle name="SubRoutine 8 2 2 4" xfId="31811"/>
    <cellStyle name="SubRoutine 8 2 2 5" xfId="31812"/>
    <cellStyle name="SubRoutine 8 2 3" xfId="31813"/>
    <cellStyle name="SubRoutine 8 2 3 2" xfId="31814"/>
    <cellStyle name="SubRoutine 8 2 3 3" xfId="31815"/>
    <cellStyle name="SubRoutine 8 2 4" xfId="31816"/>
    <cellStyle name="SubRoutine 8 2 4 2" xfId="31817"/>
    <cellStyle name="SubRoutine 8 2 5" xfId="31818"/>
    <cellStyle name="SubRoutine 8 2 6" xfId="31819"/>
    <cellStyle name="SubRoutine 8 3" xfId="31820"/>
    <cellStyle name="SubRoutine 8 3 2" xfId="31821"/>
    <cellStyle name="SubRoutine 8 3 2 2" xfId="31822"/>
    <cellStyle name="SubRoutine 8 3 2 2 2" xfId="31823"/>
    <cellStyle name="SubRoutine 8 3 2 2 3" xfId="31824"/>
    <cellStyle name="SubRoutine 8 3 2 3" xfId="31825"/>
    <cellStyle name="SubRoutine 8 3 2 3 2" xfId="31826"/>
    <cellStyle name="SubRoutine 8 3 2 4" xfId="31827"/>
    <cellStyle name="SubRoutine 8 3 2 5" xfId="31828"/>
    <cellStyle name="SubRoutine 8 3 3" xfId="31829"/>
    <cellStyle name="SubRoutine 8 3 3 2" xfId="31830"/>
    <cellStyle name="SubRoutine 8 3 3 3" xfId="31831"/>
    <cellStyle name="SubRoutine 8 3 4" xfId="31832"/>
    <cellStyle name="SubRoutine 8 3 4 2" xfId="31833"/>
    <cellStyle name="SubRoutine 8 3 5" xfId="31834"/>
    <cellStyle name="SubRoutine 8 3 6" xfId="31835"/>
    <cellStyle name="SubRoutine 8 4" xfId="31836"/>
    <cellStyle name="SubRoutine 8 4 2" xfId="31837"/>
    <cellStyle name="SubRoutine 8 4 2 2" xfId="31838"/>
    <cellStyle name="SubRoutine 8 4 2 2 2" xfId="31839"/>
    <cellStyle name="SubRoutine 8 4 2 2 3" xfId="31840"/>
    <cellStyle name="SubRoutine 8 4 2 3" xfId="31841"/>
    <cellStyle name="SubRoutine 8 4 2 3 2" xfId="31842"/>
    <cellStyle name="SubRoutine 8 4 2 4" xfId="31843"/>
    <cellStyle name="SubRoutine 8 4 2 5" xfId="31844"/>
    <cellStyle name="SubRoutine 8 4 3" xfId="31845"/>
    <cellStyle name="SubRoutine 8 4 3 2" xfId="31846"/>
    <cellStyle name="SubRoutine 8 4 3 3" xfId="31847"/>
    <cellStyle name="SubRoutine 8 4 4" xfId="31848"/>
    <cellStyle name="SubRoutine 8 4 4 2" xfId="31849"/>
    <cellStyle name="SubRoutine 8 4 5" xfId="31850"/>
    <cellStyle name="SubRoutine 8 4 6" xfId="31851"/>
    <cellStyle name="SubRoutine 8 5" xfId="31852"/>
    <cellStyle name="SubRoutine 8 5 2" xfId="31853"/>
    <cellStyle name="SubRoutine 8 5 2 2" xfId="31854"/>
    <cellStyle name="SubRoutine 8 5 2 2 2" xfId="31855"/>
    <cellStyle name="SubRoutine 8 5 2 2 3" xfId="31856"/>
    <cellStyle name="SubRoutine 8 5 2 3" xfId="31857"/>
    <cellStyle name="SubRoutine 8 5 2 3 2" xfId="31858"/>
    <cellStyle name="SubRoutine 8 5 2 4" xfId="31859"/>
    <cellStyle name="SubRoutine 8 5 2 5" xfId="31860"/>
    <cellStyle name="SubRoutine 8 5 3" xfId="31861"/>
    <cellStyle name="SubRoutine 8 5 3 2" xfId="31862"/>
    <cellStyle name="SubRoutine 8 5 3 3" xfId="31863"/>
    <cellStyle name="SubRoutine 8 5 4" xfId="31864"/>
    <cellStyle name="SubRoutine 8 5 4 2" xfId="31865"/>
    <cellStyle name="SubRoutine 8 5 5" xfId="31866"/>
    <cellStyle name="SubRoutine 8 5 6" xfId="31867"/>
    <cellStyle name="SubRoutine 8 6" xfId="31868"/>
    <cellStyle name="SubRoutine 8 6 2" xfId="31869"/>
    <cellStyle name="SubRoutine 8 6 2 2" xfId="31870"/>
    <cellStyle name="SubRoutine 8 6 2 3" xfId="31871"/>
    <cellStyle name="SubRoutine 8 6 3" xfId="31872"/>
    <cellStyle name="SubRoutine 8 6 3 2" xfId="31873"/>
    <cellStyle name="SubRoutine 8 6 4" xfId="31874"/>
    <cellStyle name="SubRoutine 8 6 5" xfId="31875"/>
    <cellStyle name="SubRoutine 8 7" xfId="31876"/>
    <cellStyle name="SubRoutine 8 7 2" xfId="31877"/>
    <cellStyle name="SubRoutine 8 7 3" xfId="31878"/>
    <cellStyle name="SubRoutine 8 8" xfId="31879"/>
    <cellStyle name="SubRoutine 8 8 2" xfId="31880"/>
    <cellStyle name="SubRoutine 8 9" xfId="31881"/>
    <cellStyle name="SubRoutine 9" xfId="31882"/>
    <cellStyle name="SubRoutine 9 10" xfId="31883"/>
    <cellStyle name="SubRoutine 9 2" xfId="31884"/>
    <cellStyle name="SubRoutine 9 2 2" xfId="31885"/>
    <cellStyle name="SubRoutine 9 2 2 2" xfId="31886"/>
    <cellStyle name="SubRoutine 9 2 2 2 2" xfId="31887"/>
    <cellStyle name="SubRoutine 9 2 2 2 3" xfId="31888"/>
    <cellStyle name="SubRoutine 9 2 2 3" xfId="31889"/>
    <cellStyle name="SubRoutine 9 2 2 3 2" xfId="31890"/>
    <cellStyle name="SubRoutine 9 2 2 4" xfId="31891"/>
    <cellStyle name="SubRoutine 9 2 2 5" xfId="31892"/>
    <cellStyle name="SubRoutine 9 2 3" xfId="31893"/>
    <cellStyle name="SubRoutine 9 2 3 2" xfId="31894"/>
    <cellStyle name="SubRoutine 9 2 3 3" xfId="31895"/>
    <cellStyle name="SubRoutine 9 2 4" xfId="31896"/>
    <cellStyle name="SubRoutine 9 2 4 2" xfId="31897"/>
    <cellStyle name="SubRoutine 9 2 5" xfId="31898"/>
    <cellStyle name="SubRoutine 9 2 6" xfId="31899"/>
    <cellStyle name="SubRoutine 9 3" xfId="31900"/>
    <cellStyle name="SubRoutine 9 3 2" xfId="31901"/>
    <cellStyle name="SubRoutine 9 3 2 2" xfId="31902"/>
    <cellStyle name="SubRoutine 9 3 2 2 2" xfId="31903"/>
    <cellStyle name="SubRoutine 9 3 2 2 3" xfId="31904"/>
    <cellStyle name="SubRoutine 9 3 2 3" xfId="31905"/>
    <cellStyle name="SubRoutine 9 3 2 3 2" xfId="31906"/>
    <cellStyle name="SubRoutine 9 3 2 4" xfId="31907"/>
    <cellStyle name="SubRoutine 9 3 2 5" xfId="31908"/>
    <cellStyle name="SubRoutine 9 3 3" xfId="31909"/>
    <cellStyle name="SubRoutine 9 3 3 2" xfId="31910"/>
    <cellStyle name="SubRoutine 9 3 3 3" xfId="31911"/>
    <cellStyle name="SubRoutine 9 3 4" xfId="31912"/>
    <cellStyle name="SubRoutine 9 3 4 2" xfId="31913"/>
    <cellStyle name="SubRoutine 9 3 5" xfId="31914"/>
    <cellStyle name="SubRoutine 9 3 6" xfId="31915"/>
    <cellStyle name="SubRoutine 9 4" xfId="31916"/>
    <cellStyle name="SubRoutine 9 4 2" xfId="31917"/>
    <cellStyle name="SubRoutine 9 4 2 2" xfId="31918"/>
    <cellStyle name="SubRoutine 9 4 2 2 2" xfId="31919"/>
    <cellStyle name="SubRoutine 9 4 2 2 3" xfId="31920"/>
    <cellStyle name="SubRoutine 9 4 2 3" xfId="31921"/>
    <cellStyle name="SubRoutine 9 4 2 3 2" xfId="31922"/>
    <cellStyle name="SubRoutine 9 4 2 4" xfId="31923"/>
    <cellStyle name="SubRoutine 9 4 2 5" xfId="31924"/>
    <cellStyle name="SubRoutine 9 4 3" xfId="31925"/>
    <cellStyle name="SubRoutine 9 4 3 2" xfId="31926"/>
    <cellStyle name="SubRoutine 9 4 3 3" xfId="31927"/>
    <cellStyle name="SubRoutine 9 4 4" xfId="31928"/>
    <cellStyle name="SubRoutine 9 4 4 2" xfId="31929"/>
    <cellStyle name="SubRoutine 9 4 5" xfId="31930"/>
    <cellStyle name="SubRoutine 9 4 6" xfId="31931"/>
    <cellStyle name="SubRoutine 9 5" xfId="31932"/>
    <cellStyle name="SubRoutine 9 5 2" xfId="31933"/>
    <cellStyle name="SubRoutine 9 5 2 2" xfId="31934"/>
    <cellStyle name="SubRoutine 9 5 2 2 2" xfId="31935"/>
    <cellStyle name="SubRoutine 9 5 2 2 3" xfId="31936"/>
    <cellStyle name="SubRoutine 9 5 2 3" xfId="31937"/>
    <cellStyle name="SubRoutine 9 5 2 3 2" xfId="31938"/>
    <cellStyle name="SubRoutine 9 5 2 4" xfId="31939"/>
    <cellStyle name="SubRoutine 9 5 2 5" xfId="31940"/>
    <cellStyle name="SubRoutine 9 5 3" xfId="31941"/>
    <cellStyle name="SubRoutine 9 5 3 2" xfId="31942"/>
    <cellStyle name="SubRoutine 9 5 3 3" xfId="31943"/>
    <cellStyle name="SubRoutine 9 5 4" xfId="31944"/>
    <cellStyle name="SubRoutine 9 5 4 2" xfId="31945"/>
    <cellStyle name="SubRoutine 9 5 5" xfId="31946"/>
    <cellStyle name="SubRoutine 9 5 6" xfId="31947"/>
    <cellStyle name="SubRoutine 9 6" xfId="31948"/>
    <cellStyle name="SubRoutine 9 6 2" xfId="31949"/>
    <cellStyle name="SubRoutine 9 6 2 2" xfId="31950"/>
    <cellStyle name="SubRoutine 9 6 2 3" xfId="31951"/>
    <cellStyle name="SubRoutine 9 6 3" xfId="31952"/>
    <cellStyle name="SubRoutine 9 6 3 2" xfId="31953"/>
    <cellStyle name="SubRoutine 9 6 4" xfId="31954"/>
    <cellStyle name="SubRoutine 9 6 5" xfId="31955"/>
    <cellStyle name="SubRoutine 9 7" xfId="31956"/>
    <cellStyle name="SubRoutine 9 7 2" xfId="31957"/>
    <cellStyle name="SubRoutine 9 7 3" xfId="31958"/>
    <cellStyle name="SubRoutine 9 8" xfId="31959"/>
    <cellStyle name="SubRoutine 9 8 2" xfId="31960"/>
    <cellStyle name="SubRoutine 9 9" xfId="31961"/>
    <cellStyle name="SubRoutine_11-03.1 Pepco" xfId="31962"/>
    <cellStyle name="Title" xfId="61" builtinId="15" customBuiltin="1"/>
    <cellStyle name="Title 10" xfId="31963"/>
    <cellStyle name="Title 10 2" xfId="31964"/>
    <cellStyle name="Title 10 3" xfId="31965"/>
    <cellStyle name="Title 11" xfId="31966"/>
    <cellStyle name="Title 11 2" xfId="31967"/>
    <cellStyle name="Title 11 3" xfId="31968"/>
    <cellStyle name="Title 12" xfId="31969"/>
    <cellStyle name="Title 12 2" xfId="31970"/>
    <cellStyle name="Title 13" xfId="31971"/>
    <cellStyle name="Title 13 2" xfId="31972"/>
    <cellStyle name="Title 14" xfId="31973"/>
    <cellStyle name="Title 14 2" xfId="31974"/>
    <cellStyle name="Title 15" xfId="31975"/>
    <cellStyle name="Title 15 2" xfId="31976"/>
    <cellStyle name="Title 16" xfId="31977"/>
    <cellStyle name="Title 16 2" xfId="31978"/>
    <cellStyle name="Title 17" xfId="31979"/>
    <cellStyle name="Title 17 2" xfId="31980"/>
    <cellStyle name="Title 18" xfId="31981"/>
    <cellStyle name="Title 18 2" xfId="31982"/>
    <cellStyle name="Title 19" xfId="31983"/>
    <cellStyle name="Title 19 2" xfId="31984"/>
    <cellStyle name="Title 2" xfId="31985"/>
    <cellStyle name="Title 2 2" xfId="31986"/>
    <cellStyle name="Title 2 2 2" xfId="31987"/>
    <cellStyle name="Title 2 2 3" xfId="31988"/>
    <cellStyle name="Title 2 3" xfId="31989"/>
    <cellStyle name="Title 2 3 2" xfId="31990"/>
    <cellStyle name="Title 2 3 3" xfId="31991"/>
    <cellStyle name="Title 2 3 4" xfId="31992"/>
    <cellStyle name="Title 2 4" xfId="31993"/>
    <cellStyle name="Title 2 5" xfId="31994"/>
    <cellStyle name="Title 2_PwrTax 51040" xfId="31995"/>
    <cellStyle name="Title 20" xfId="31996"/>
    <cellStyle name="Title 21" xfId="31997"/>
    <cellStyle name="Title 22" xfId="31998"/>
    <cellStyle name="Title 23" xfId="31999"/>
    <cellStyle name="Title 24" xfId="32000"/>
    <cellStyle name="Title 25" xfId="32001"/>
    <cellStyle name="Title 26" xfId="32002"/>
    <cellStyle name="Title 27" xfId="32003"/>
    <cellStyle name="Title 28" xfId="32004"/>
    <cellStyle name="Title 29" xfId="32005"/>
    <cellStyle name="Title 3" xfId="32006"/>
    <cellStyle name="Title 3 2" xfId="32007"/>
    <cellStyle name="Title 3 3" xfId="32008"/>
    <cellStyle name="Title 3 3 2" xfId="32009"/>
    <cellStyle name="Title 3 3 3" xfId="32010"/>
    <cellStyle name="Title 3 4" xfId="32011"/>
    <cellStyle name="Title 3 5" xfId="32012"/>
    <cellStyle name="Title 30" xfId="32013"/>
    <cellStyle name="Title 31" xfId="32014"/>
    <cellStyle name="Title 32" xfId="32015"/>
    <cellStyle name="Title 33" xfId="32016"/>
    <cellStyle name="Title 34" xfId="32017"/>
    <cellStyle name="Title 35" xfId="32018"/>
    <cellStyle name="Title 36" xfId="32019"/>
    <cellStyle name="Title 37" xfId="32020"/>
    <cellStyle name="Title 4" xfId="32021"/>
    <cellStyle name="Title 4 2" xfId="32022"/>
    <cellStyle name="Title 4 3" xfId="32023"/>
    <cellStyle name="Title 4 3 2" xfId="32024"/>
    <cellStyle name="Title 5" xfId="32025"/>
    <cellStyle name="Title 5 2" xfId="32026"/>
    <cellStyle name="Title 5 3" xfId="32027"/>
    <cellStyle name="Title 6" xfId="32028"/>
    <cellStyle name="Title 6 2" xfId="32029"/>
    <cellStyle name="Title 6 3" xfId="32030"/>
    <cellStyle name="Title 7" xfId="32031"/>
    <cellStyle name="Title 7 2" xfId="32032"/>
    <cellStyle name="Title 7 3" xfId="32033"/>
    <cellStyle name="Title 8" xfId="32034"/>
    <cellStyle name="Title 8 2" xfId="32035"/>
    <cellStyle name="Title 8 3" xfId="32036"/>
    <cellStyle name="Title 9" xfId="32037"/>
    <cellStyle name="Title 9 2" xfId="32038"/>
    <cellStyle name="Title 9 3" xfId="32039"/>
    <cellStyle name="Total" xfId="62" builtinId="25" customBuiltin="1"/>
    <cellStyle name="Total 10" xfId="32040"/>
    <cellStyle name="Total 10 2" xfId="32041"/>
    <cellStyle name="Total 10 2 2" xfId="32042"/>
    <cellStyle name="Total 10 2 2 2" xfId="32043"/>
    <cellStyle name="Total 10 2 2 3" xfId="32044"/>
    <cellStyle name="Total 10 2 3" xfId="32045"/>
    <cellStyle name="Total 10 2 3 2" xfId="32046"/>
    <cellStyle name="Total 10 2 3 3" xfId="32047"/>
    <cellStyle name="Total 10 2 4" xfId="32048"/>
    <cellStyle name="Total 10 2 4 2" xfId="32049"/>
    <cellStyle name="Total 10 2 4 3" xfId="32050"/>
    <cellStyle name="Total 10 2 5" xfId="32051"/>
    <cellStyle name="Total 10 2 6" xfId="32052"/>
    <cellStyle name="Total 10 2 7" xfId="32053"/>
    <cellStyle name="Total 10 2 8" xfId="32054"/>
    <cellStyle name="Total 10 3" xfId="32055"/>
    <cellStyle name="Total 10 3 2" xfId="32056"/>
    <cellStyle name="Total 10 3 2 2" xfId="32057"/>
    <cellStyle name="Total 10 3 2 3" xfId="32058"/>
    <cellStyle name="Total 10 3 3" xfId="32059"/>
    <cellStyle name="Total 10 3 4" xfId="32060"/>
    <cellStyle name="Total 10 4" xfId="32061"/>
    <cellStyle name="Total 10 4 2" xfId="32062"/>
    <cellStyle name="Total 10 4 3" xfId="32063"/>
    <cellStyle name="Total 10 5" xfId="32064"/>
    <cellStyle name="Total 10 5 2" xfId="32065"/>
    <cellStyle name="Total 10 5 3" xfId="32066"/>
    <cellStyle name="Total 10 6" xfId="32067"/>
    <cellStyle name="Total 10 7" xfId="32068"/>
    <cellStyle name="Total 10 8" xfId="32069"/>
    <cellStyle name="Total 10 9" xfId="32070"/>
    <cellStyle name="Total 11" xfId="32071"/>
    <cellStyle name="Total 11 2" xfId="32072"/>
    <cellStyle name="Total 11 2 2" xfId="32073"/>
    <cellStyle name="Total 11 2 2 2" xfId="32074"/>
    <cellStyle name="Total 11 2 2 3" xfId="32075"/>
    <cellStyle name="Total 11 2 3" xfId="32076"/>
    <cellStyle name="Total 11 2 3 2" xfId="32077"/>
    <cellStyle name="Total 11 2 3 3" xfId="32078"/>
    <cellStyle name="Total 11 2 4" xfId="32079"/>
    <cellStyle name="Total 11 2 4 2" xfId="32080"/>
    <cellStyle name="Total 11 2 4 3" xfId="32081"/>
    <cellStyle name="Total 11 2 5" xfId="32082"/>
    <cellStyle name="Total 11 2 6" xfId="32083"/>
    <cellStyle name="Total 11 2 7" xfId="32084"/>
    <cellStyle name="Total 11 2 8" xfId="32085"/>
    <cellStyle name="Total 11 3" xfId="32086"/>
    <cellStyle name="Total 11 3 2" xfId="32087"/>
    <cellStyle name="Total 11 3 2 2" xfId="32088"/>
    <cellStyle name="Total 11 3 2 3" xfId="32089"/>
    <cellStyle name="Total 11 3 3" xfId="32090"/>
    <cellStyle name="Total 11 3 4" xfId="32091"/>
    <cellStyle name="Total 11 4" xfId="32092"/>
    <cellStyle name="Total 11 4 2" xfId="32093"/>
    <cellStyle name="Total 11 4 3" xfId="32094"/>
    <cellStyle name="Total 11 5" xfId="32095"/>
    <cellStyle name="Total 11 5 2" xfId="32096"/>
    <cellStyle name="Total 11 5 3" xfId="32097"/>
    <cellStyle name="Total 11 6" xfId="32098"/>
    <cellStyle name="Total 11 7" xfId="32099"/>
    <cellStyle name="Total 11 8" xfId="32100"/>
    <cellStyle name="Total 11 9" xfId="32101"/>
    <cellStyle name="Total 12" xfId="32102"/>
    <cellStyle name="Total 12 2" xfId="32103"/>
    <cellStyle name="Total 12 2 2" xfId="32104"/>
    <cellStyle name="Total 12 2 2 2" xfId="32105"/>
    <cellStyle name="Total 12 2 2 3" xfId="32106"/>
    <cellStyle name="Total 12 2 3" xfId="32107"/>
    <cellStyle name="Total 12 2 3 2" xfId="32108"/>
    <cellStyle name="Total 12 2 3 3" xfId="32109"/>
    <cellStyle name="Total 12 2 4" xfId="32110"/>
    <cellStyle name="Total 12 2 4 2" xfId="32111"/>
    <cellStyle name="Total 12 2 4 3" xfId="32112"/>
    <cellStyle name="Total 12 2 5" xfId="32113"/>
    <cellStyle name="Total 12 2 6" xfId="32114"/>
    <cellStyle name="Total 12 2 7" xfId="32115"/>
    <cellStyle name="Total 12 2 8" xfId="32116"/>
    <cellStyle name="Total 12 3" xfId="32117"/>
    <cellStyle name="Total 12 3 2" xfId="32118"/>
    <cellStyle name="Total 12 3 3" xfId="32119"/>
    <cellStyle name="Total 12 4" xfId="32120"/>
    <cellStyle name="Total 12 4 2" xfId="32121"/>
    <cellStyle name="Total 12 4 3" xfId="32122"/>
    <cellStyle name="Total 12 5" xfId="32123"/>
    <cellStyle name="Total 12 5 2" xfId="32124"/>
    <cellStyle name="Total 12 5 3" xfId="32125"/>
    <cellStyle name="Total 12 6" xfId="32126"/>
    <cellStyle name="Total 12 7" xfId="32127"/>
    <cellStyle name="Total 12 8" xfId="32128"/>
    <cellStyle name="Total 12 9" xfId="32129"/>
    <cellStyle name="Total 13" xfId="32130"/>
    <cellStyle name="Total 13 2" xfId="32131"/>
    <cellStyle name="Total 13 2 2" xfId="32132"/>
    <cellStyle name="Total 13 2 2 2" xfId="32133"/>
    <cellStyle name="Total 13 2 2 3" xfId="32134"/>
    <cellStyle name="Total 13 2 3" xfId="32135"/>
    <cellStyle name="Total 13 2 3 2" xfId="32136"/>
    <cellStyle name="Total 13 2 3 3" xfId="32137"/>
    <cellStyle name="Total 13 2 4" xfId="32138"/>
    <cellStyle name="Total 13 2 4 2" xfId="32139"/>
    <cellStyle name="Total 13 2 4 3" xfId="32140"/>
    <cellStyle name="Total 13 2 5" xfId="32141"/>
    <cellStyle name="Total 13 2 6" xfId="32142"/>
    <cellStyle name="Total 13 2 7" xfId="32143"/>
    <cellStyle name="Total 13 2 8" xfId="32144"/>
    <cellStyle name="Total 13 3" xfId="32145"/>
    <cellStyle name="Total 13 3 2" xfId="32146"/>
    <cellStyle name="Total 13 3 3" xfId="32147"/>
    <cellStyle name="Total 13 4" xfId="32148"/>
    <cellStyle name="Total 13 4 2" xfId="32149"/>
    <cellStyle name="Total 13 4 3" xfId="32150"/>
    <cellStyle name="Total 13 5" xfId="32151"/>
    <cellStyle name="Total 13 5 2" xfId="32152"/>
    <cellStyle name="Total 13 5 3" xfId="32153"/>
    <cellStyle name="Total 13 6" xfId="32154"/>
    <cellStyle name="Total 13 7" xfId="32155"/>
    <cellStyle name="Total 13 8" xfId="32156"/>
    <cellStyle name="Total 13 9" xfId="32157"/>
    <cellStyle name="Total 14" xfId="32158"/>
    <cellStyle name="Total 14 2" xfId="32159"/>
    <cellStyle name="Total 14 2 2" xfId="32160"/>
    <cellStyle name="Total 14 2 2 2" xfId="32161"/>
    <cellStyle name="Total 14 2 2 3" xfId="32162"/>
    <cellStyle name="Total 14 2 3" xfId="32163"/>
    <cellStyle name="Total 14 2 3 2" xfId="32164"/>
    <cellStyle name="Total 14 2 3 3" xfId="32165"/>
    <cellStyle name="Total 14 2 4" xfId="32166"/>
    <cellStyle name="Total 14 2 4 2" xfId="32167"/>
    <cellStyle name="Total 14 2 4 3" xfId="32168"/>
    <cellStyle name="Total 14 2 5" xfId="32169"/>
    <cellStyle name="Total 14 2 6" xfId="32170"/>
    <cellStyle name="Total 14 2 7" xfId="32171"/>
    <cellStyle name="Total 14 2 8" xfId="32172"/>
    <cellStyle name="Total 14 3" xfId="32173"/>
    <cellStyle name="Total 14 3 2" xfId="32174"/>
    <cellStyle name="Total 14 3 3" xfId="32175"/>
    <cellStyle name="Total 14 4" xfId="32176"/>
    <cellStyle name="Total 14 4 2" xfId="32177"/>
    <cellStyle name="Total 14 4 3" xfId="32178"/>
    <cellStyle name="Total 14 5" xfId="32179"/>
    <cellStyle name="Total 14 5 2" xfId="32180"/>
    <cellStyle name="Total 14 5 3" xfId="32181"/>
    <cellStyle name="Total 14 6" xfId="32182"/>
    <cellStyle name="Total 14 7" xfId="32183"/>
    <cellStyle name="Total 14 8" xfId="32184"/>
    <cellStyle name="Total 14 9" xfId="32185"/>
    <cellStyle name="Total 15" xfId="32186"/>
    <cellStyle name="Total 15 2" xfId="32187"/>
    <cellStyle name="Total 15 2 2" xfId="32188"/>
    <cellStyle name="Total 15 2 2 2" xfId="32189"/>
    <cellStyle name="Total 15 2 2 3" xfId="32190"/>
    <cellStyle name="Total 15 2 3" xfId="32191"/>
    <cellStyle name="Total 15 2 3 2" xfId="32192"/>
    <cellStyle name="Total 15 2 3 3" xfId="32193"/>
    <cellStyle name="Total 15 2 4" xfId="32194"/>
    <cellStyle name="Total 15 2 4 2" xfId="32195"/>
    <cellStyle name="Total 15 2 4 3" xfId="32196"/>
    <cellStyle name="Total 15 2 5" xfId="32197"/>
    <cellStyle name="Total 15 2 6" xfId="32198"/>
    <cellStyle name="Total 15 2 7" xfId="32199"/>
    <cellStyle name="Total 15 2 8" xfId="32200"/>
    <cellStyle name="Total 15 3" xfId="32201"/>
    <cellStyle name="Total 15 3 2" xfId="32202"/>
    <cellStyle name="Total 15 3 3" xfId="32203"/>
    <cellStyle name="Total 15 4" xfId="32204"/>
    <cellStyle name="Total 15 4 2" xfId="32205"/>
    <cellStyle name="Total 15 4 3" xfId="32206"/>
    <cellStyle name="Total 15 5" xfId="32207"/>
    <cellStyle name="Total 15 5 2" xfId="32208"/>
    <cellStyle name="Total 15 5 3" xfId="32209"/>
    <cellStyle name="Total 15 6" xfId="32210"/>
    <cellStyle name="Total 15 7" xfId="32211"/>
    <cellStyle name="Total 15 8" xfId="32212"/>
    <cellStyle name="Total 15 9" xfId="32213"/>
    <cellStyle name="Total 16" xfId="32214"/>
    <cellStyle name="Total 16 2" xfId="32215"/>
    <cellStyle name="Total 16 2 2" xfId="32216"/>
    <cellStyle name="Total 16 2 2 2" xfId="32217"/>
    <cellStyle name="Total 16 2 2 3" xfId="32218"/>
    <cellStyle name="Total 16 2 3" xfId="32219"/>
    <cellStyle name="Total 16 2 3 2" xfId="32220"/>
    <cellStyle name="Total 16 2 3 3" xfId="32221"/>
    <cellStyle name="Total 16 2 4" xfId="32222"/>
    <cellStyle name="Total 16 2 4 2" xfId="32223"/>
    <cellStyle name="Total 16 2 4 3" xfId="32224"/>
    <cellStyle name="Total 16 2 5" xfId="32225"/>
    <cellStyle name="Total 16 2 6" xfId="32226"/>
    <cellStyle name="Total 16 2 7" xfId="32227"/>
    <cellStyle name="Total 16 2 8" xfId="32228"/>
    <cellStyle name="Total 16 3" xfId="32229"/>
    <cellStyle name="Total 16 3 2" xfId="32230"/>
    <cellStyle name="Total 16 3 3" xfId="32231"/>
    <cellStyle name="Total 16 4" xfId="32232"/>
    <cellStyle name="Total 16 4 2" xfId="32233"/>
    <cellStyle name="Total 16 4 3" xfId="32234"/>
    <cellStyle name="Total 16 5" xfId="32235"/>
    <cellStyle name="Total 16 5 2" xfId="32236"/>
    <cellStyle name="Total 16 5 3" xfId="32237"/>
    <cellStyle name="Total 16 6" xfId="32238"/>
    <cellStyle name="Total 16 7" xfId="32239"/>
    <cellStyle name="Total 16 8" xfId="32240"/>
    <cellStyle name="Total 16 9" xfId="32241"/>
    <cellStyle name="Total 17" xfId="32242"/>
    <cellStyle name="Total 17 2" xfId="32243"/>
    <cellStyle name="Total 17 2 2" xfId="32244"/>
    <cellStyle name="Total 17 2 2 2" xfId="32245"/>
    <cellStyle name="Total 17 2 2 3" xfId="32246"/>
    <cellStyle name="Total 17 2 3" xfId="32247"/>
    <cellStyle name="Total 17 2 3 2" xfId="32248"/>
    <cellStyle name="Total 17 2 3 3" xfId="32249"/>
    <cellStyle name="Total 17 2 4" xfId="32250"/>
    <cellStyle name="Total 17 2 4 2" xfId="32251"/>
    <cellStyle name="Total 17 2 4 3" xfId="32252"/>
    <cellStyle name="Total 17 2 5" xfId="32253"/>
    <cellStyle name="Total 17 2 6" xfId="32254"/>
    <cellStyle name="Total 17 2 7" xfId="32255"/>
    <cellStyle name="Total 17 2 8" xfId="32256"/>
    <cellStyle name="Total 17 3" xfId="32257"/>
    <cellStyle name="Total 17 3 2" xfId="32258"/>
    <cellStyle name="Total 17 3 3" xfId="32259"/>
    <cellStyle name="Total 17 4" xfId="32260"/>
    <cellStyle name="Total 17 4 2" xfId="32261"/>
    <cellStyle name="Total 17 4 3" xfId="32262"/>
    <cellStyle name="Total 17 5" xfId="32263"/>
    <cellStyle name="Total 17 5 2" xfId="32264"/>
    <cellStyle name="Total 17 5 3" xfId="32265"/>
    <cellStyle name="Total 17 6" xfId="32266"/>
    <cellStyle name="Total 17 7" xfId="32267"/>
    <cellStyle name="Total 17 8" xfId="32268"/>
    <cellStyle name="Total 17 9" xfId="32269"/>
    <cellStyle name="Total 18" xfId="32270"/>
    <cellStyle name="Total 18 2" xfId="32271"/>
    <cellStyle name="Total 18 2 2" xfId="32272"/>
    <cellStyle name="Total 18 2 2 2" xfId="32273"/>
    <cellStyle name="Total 18 2 2 3" xfId="32274"/>
    <cellStyle name="Total 18 2 3" xfId="32275"/>
    <cellStyle name="Total 18 2 3 2" xfId="32276"/>
    <cellStyle name="Total 18 2 3 3" xfId="32277"/>
    <cellStyle name="Total 18 2 4" xfId="32278"/>
    <cellStyle name="Total 18 2 4 2" xfId="32279"/>
    <cellStyle name="Total 18 2 4 3" xfId="32280"/>
    <cellStyle name="Total 18 2 5" xfId="32281"/>
    <cellStyle name="Total 18 2 6" xfId="32282"/>
    <cellStyle name="Total 18 2 7" xfId="32283"/>
    <cellStyle name="Total 18 2 8" xfId="32284"/>
    <cellStyle name="Total 18 3" xfId="32285"/>
    <cellStyle name="Total 18 3 2" xfId="32286"/>
    <cellStyle name="Total 18 3 3" xfId="32287"/>
    <cellStyle name="Total 18 4" xfId="32288"/>
    <cellStyle name="Total 18 4 2" xfId="32289"/>
    <cellStyle name="Total 18 4 3" xfId="32290"/>
    <cellStyle name="Total 18 5" xfId="32291"/>
    <cellStyle name="Total 18 5 2" xfId="32292"/>
    <cellStyle name="Total 18 5 3" xfId="32293"/>
    <cellStyle name="Total 18 6" xfId="32294"/>
    <cellStyle name="Total 18 7" xfId="32295"/>
    <cellStyle name="Total 18 8" xfId="32296"/>
    <cellStyle name="Total 18 9" xfId="32297"/>
    <cellStyle name="Total 19" xfId="32298"/>
    <cellStyle name="Total 19 2" xfId="32299"/>
    <cellStyle name="Total 19 2 2" xfId="32300"/>
    <cellStyle name="Total 19 2 2 2" xfId="32301"/>
    <cellStyle name="Total 19 2 2 3" xfId="32302"/>
    <cellStyle name="Total 19 2 3" xfId="32303"/>
    <cellStyle name="Total 19 2 3 2" xfId="32304"/>
    <cellStyle name="Total 19 2 3 3" xfId="32305"/>
    <cellStyle name="Total 19 2 4" xfId="32306"/>
    <cellStyle name="Total 19 2 4 2" xfId="32307"/>
    <cellStyle name="Total 19 2 4 3" xfId="32308"/>
    <cellStyle name="Total 19 2 5" xfId="32309"/>
    <cellStyle name="Total 19 2 6" xfId="32310"/>
    <cellStyle name="Total 19 2 7" xfId="32311"/>
    <cellStyle name="Total 19 2 8" xfId="32312"/>
    <cellStyle name="Total 19 3" xfId="32313"/>
    <cellStyle name="Total 19 3 2" xfId="32314"/>
    <cellStyle name="Total 19 3 3" xfId="32315"/>
    <cellStyle name="Total 19 4" xfId="32316"/>
    <cellStyle name="Total 19 4 2" xfId="32317"/>
    <cellStyle name="Total 19 4 3" xfId="32318"/>
    <cellStyle name="Total 19 5" xfId="32319"/>
    <cellStyle name="Total 19 5 2" xfId="32320"/>
    <cellStyle name="Total 19 5 3" xfId="32321"/>
    <cellStyle name="Total 19 6" xfId="32322"/>
    <cellStyle name="Total 19 7" xfId="32323"/>
    <cellStyle name="Total 19 8" xfId="32324"/>
    <cellStyle name="Total 19 9" xfId="32325"/>
    <cellStyle name="Total 2" xfId="32326"/>
    <cellStyle name="Total 2 10" xfId="32327"/>
    <cellStyle name="Total 2 11" xfId="32328"/>
    <cellStyle name="Total 2 12" xfId="32329"/>
    <cellStyle name="Total 2 13" xfId="32330"/>
    <cellStyle name="Total 2 14" xfId="32331"/>
    <cellStyle name="Total 2 2" xfId="32332"/>
    <cellStyle name="Total 2 2 2" xfId="32333"/>
    <cellStyle name="Total 2 2 2 2" xfId="32334"/>
    <cellStyle name="Total 2 2 2 3" xfId="32335"/>
    <cellStyle name="Total 2 2 2 4" xfId="32336"/>
    <cellStyle name="Total 2 2 3" xfId="32337"/>
    <cellStyle name="Total 2 2 3 2" xfId="32338"/>
    <cellStyle name="Total 2 2 3 3" xfId="32339"/>
    <cellStyle name="Total 2 2 3 4" xfId="32340"/>
    <cellStyle name="Total 2 2 4" xfId="32341"/>
    <cellStyle name="Total 2 2 4 2" xfId="32342"/>
    <cellStyle name="Total 2 2 4 3" xfId="32343"/>
    <cellStyle name="Total 2 2 5" xfId="32344"/>
    <cellStyle name="Total 2 2 6" xfId="32345"/>
    <cellStyle name="Total 2 2 7" xfId="32346"/>
    <cellStyle name="Total 2 2 8" xfId="32347"/>
    <cellStyle name="Total 2 2 9" xfId="32348"/>
    <cellStyle name="Total 2 3" xfId="32349"/>
    <cellStyle name="Total 2 3 2" xfId="32350"/>
    <cellStyle name="Total 2 3 3" xfId="32351"/>
    <cellStyle name="Total 2 3 3 2" xfId="32352"/>
    <cellStyle name="Total 2 3 3 3" xfId="32353"/>
    <cellStyle name="Total 2 3 4" xfId="32354"/>
    <cellStyle name="Total 2 3 5" xfId="32355"/>
    <cellStyle name="Total 2 4" xfId="32356"/>
    <cellStyle name="Total 2 4 2" xfId="32357"/>
    <cellStyle name="Total 2 4 3" xfId="32358"/>
    <cellStyle name="Total 2 4 4" xfId="32359"/>
    <cellStyle name="Total 2 4 5" xfId="32360"/>
    <cellStyle name="Total 2 5" xfId="32361"/>
    <cellStyle name="Total 2 5 2" xfId="32362"/>
    <cellStyle name="Total 2 5 3" xfId="32363"/>
    <cellStyle name="Total 2 5 4" xfId="32364"/>
    <cellStyle name="Total 2 5 5" xfId="32365"/>
    <cellStyle name="Total 2 6" xfId="32366"/>
    <cellStyle name="Total 2 7" xfId="32367"/>
    <cellStyle name="Total 2 8" xfId="32368"/>
    <cellStyle name="Total 2 9" xfId="32369"/>
    <cellStyle name="Total 2_PwrTax 51040" xfId="32370"/>
    <cellStyle name="Total 20" xfId="32371"/>
    <cellStyle name="Total 20 2" xfId="32372"/>
    <cellStyle name="Total 20 2 2" xfId="32373"/>
    <cellStyle name="Total 20 2 3" xfId="32374"/>
    <cellStyle name="Total 20 3" xfId="32375"/>
    <cellStyle name="Total 20 3 2" xfId="32376"/>
    <cellStyle name="Total 20 3 3" xfId="32377"/>
    <cellStyle name="Total 20 4" xfId="32378"/>
    <cellStyle name="Total 20 4 2" xfId="32379"/>
    <cellStyle name="Total 20 4 3" xfId="32380"/>
    <cellStyle name="Total 20 5" xfId="32381"/>
    <cellStyle name="Total 20 6" xfId="32382"/>
    <cellStyle name="Total 20 7" xfId="32383"/>
    <cellStyle name="Total 20 8" xfId="32384"/>
    <cellStyle name="Total 21" xfId="32385"/>
    <cellStyle name="Total 21 2" xfId="32386"/>
    <cellStyle name="Total 21 2 2" xfId="32387"/>
    <cellStyle name="Total 21 2 3" xfId="32388"/>
    <cellStyle name="Total 21 3" xfId="32389"/>
    <cellStyle name="Total 21 3 2" xfId="32390"/>
    <cellStyle name="Total 21 3 3" xfId="32391"/>
    <cellStyle name="Total 21 4" xfId="32392"/>
    <cellStyle name="Total 21 4 2" xfId="32393"/>
    <cellStyle name="Total 21 4 3" xfId="32394"/>
    <cellStyle name="Total 21 5" xfId="32395"/>
    <cellStyle name="Total 21 6" xfId="32396"/>
    <cellStyle name="Total 21 7" xfId="32397"/>
    <cellStyle name="Total 21 8" xfId="32398"/>
    <cellStyle name="Total 22" xfId="32399"/>
    <cellStyle name="Total 22 2" xfId="32400"/>
    <cellStyle name="Total 22 2 2" xfId="32401"/>
    <cellStyle name="Total 22 2 3" xfId="32402"/>
    <cellStyle name="Total 22 3" xfId="32403"/>
    <cellStyle name="Total 22 3 2" xfId="32404"/>
    <cellStyle name="Total 22 3 3" xfId="32405"/>
    <cellStyle name="Total 22 4" xfId="32406"/>
    <cellStyle name="Total 22 4 2" xfId="32407"/>
    <cellStyle name="Total 22 4 3" xfId="32408"/>
    <cellStyle name="Total 22 5" xfId="32409"/>
    <cellStyle name="Total 22 6" xfId="32410"/>
    <cellStyle name="Total 22 7" xfId="32411"/>
    <cellStyle name="Total 22 8" xfId="32412"/>
    <cellStyle name="Total 23" xfId="32413"/>
    <cellStyle name="Total 23 2" xfId="32414"/>
    <cellStyle name="Total 23 2 2" xfId="32415"/>
    <cellStyle name="Total 23 2 3" xfId="32416"/>
    <cellStyle name="Total 23 3" xfId="32417"/>
    <cellStyle name="Total 23 3 2" xfId="32418"/>
    <cellStyle name="Total 23 3 3" xfId="32419"/>
    <cellStyle name="Total 23 4" xfId="32420"/>
    <cellStyle name="Total 23 4 2" xfId="32421"/>
    <cellStyle name="Total 23 4 3" xfId="32422"/>
    <cellStyle name="Total 23 5" xfId="32423"/>
    <cellStyle name="Total 23 6" xfId="32424"/>
    <cellStyle name="Total 23 7" xfId="32425"/>
    <cellStyle name="Total 23 8" xfId="32426"/>
    <cellStyle name="Total 24" xfId="32427"/>
    <cellStyle name="Total 24 2" xfId="32428"/>
    <cellStyle name="Total 24 2 2" xfId="32429"/>
    <cellStyle name="Total 24 2 3" xfId="32430"/>
    <cellStyle name="Total 24 3" xfId="32431"/>
    <cellStyle name="Total 24 3 2" xfId="32432"/>
    <cellStyle name="Total 24 3 3" xfId="32433"/>
    <cellStyle name="Total 24 4" xfId="32434"/>
    <cellStyle name="Total 24 4 2" xfId="32435"/>
    <cellStyle name="Total 24 4 3" xfId="32436"/>
    <cellStyle name="Total 24 5" xfId="32437"/>
    <cellStyle name="Total 24 6" xfId="32438"/>
    <cellStyle name="Total 24 7" xfId="32439"/>
    <cellStyle name="Total 24 8" xfId="32440"/>
    <cellStyle name="Total 25" xfId="32441"/>
    <cellStyle name="Total 25 2" xfId="32442"/>
    <cellStyle name="Total 25 2 2" xfId="32443"/>
    <cellStyle name="Total 25 2 3" xfId="32444"/>
    <cellStyle name="Total 25 3" xfId="32445"/>
    <cellStyle name="Total 25 3 2" xfId="32446"/>
    <cellStyle name="Total 25 3 3" xfId="32447"/>
    <cellStyle name="Total 25 4" xfId="32448"/>
    <cellStyle name="Total 25 4 2" xfId="32449"/>
    <cellStyle name="Total 25 4 3" xfId="32450"/>
    <cellStyle name="Total 25 5" xfId="32451"/>
    <cellStyle name="Total 25 6" xfId="32452"/>
    <cellStyle name="Total 25 7" xfId="32453"/>
    <cellStyle name="Total 25 8" xfId="32454"/>
    <cellStyle name="Total 26" xfId="32455"/>
    <cellStyle name="Total 26 2" xfId="32456"/>
    <cellStyle name="Total 26 2 2" xfId="32457"/>
    <cellStyle name="Total 26 2 3" xfId="32458"/>
    <cellStyle name="Total 26 3" xfId="32459"/>
    <cellStyle name="Total 26 3 2" xfId="32460"/>
    <cellStyle name="Total 26 3 3" xfId="32461"/>
    <cellStyle name="Total 26 4" xfId="32462"/>
    <cellStyle name="Total 26 4 2" xfId="32463"/>
    <cellStyle name="Total 26 4 3" xfId="32464"/>
    <cellStyle name="Total 26 5" xfId="32465"/>
    <cellStyle name="Total 26 6" xfId="32466"/>
    <cellStyle name="Total 26 7" xfId="32467"/>
    <cellStyle name="Total 26 8" xfId="32468"/>
    <cellStyle name="Total 27" xfId="32469"/>
    <cellStyle name="Total 27 2" xfId="32470"/>
    <cellStyle name="Total 27 2 2" xfId="32471"/>
    <cellStyle name="Total 27 2 3" xfId="32472"/>
    <cellStyle name="Total 27 3" xfId="32473"/>
    <cellStyle name="Total 27 3 2" xfId="32474"/>
    <cellStyle name="Total 27 3 3" xfId="32475"/>
    <cellStyle name="Total 27 4" xfId="32476"/>
    <cellStyle name="Total 27 4 2" xfId="32477"/>
    <cellStyle name="Total 27 4 3" xfId="32478"/>
    <cellStyle name="Total 27 5" xfId="32479"/>
    <cellStyle name="Total 27 6" xfId="32480"/>
    <cellStyle name="Total 27 7" xfId="32481"/>
    <cellStyle name="Total 27 8" xfId="32482"/>
    <cellStyle name="Total 28" xfId="32483"/>
    <cellStyle name="Total 28 2" xfId="32484"/>
    <cellStyle name="Total 28 2 2" xfId="32485"/>
    <cellStyle name="Total 28 2 3" xfId="32486"/>
    <cellStyle name="Total 28 3" xfId="32487"/>
    <cellStyle name="Total 28 3 2" xfId="32488"/>
    <cellStyle name="Total 28 3 3" xfId="32489"/>
    <cellStyle name="Total 28 4" xfId="32490"/>
    <cellStyle name="Total 28 4 2" xfId="32491"/>
    <cellStyle name="Total 28 4 3" xfId="32492"/>
    <cellStyle name="Total 28 5" xfId="32493"/>
    <cellStyle name="Total 28 6" xfId="32494"/>
    <cellStyle name="Total 28 7" xfId="32495"/>
    <cellStyle name="Total 28 8" xfId="32496"/>
    <cellStyle name="Total 29" xfId="32497"/>
    <cellStyle name="Total 29 2" xfId="32498"/>
    <cellStyle name="Total 29 2 2" xfId="32499"/>
    <cellStyle name="Total 29 2 3" xfId="32500"/>
    <cellStyle name="Total 29 3" xfId="32501"/>
    <cellStyle name="Total 29 3 2" xfId="32502"/>
    <cellStyle name="Total 29 3 3" xfId="32503"/>
    <cellStyle name="Total 29 4" xfId="32504"/>
    <cellStyle name="Total 29 4 2" xfId="32505"/>
    <cellStyle name="Total 29 4 3" xfId="32506"/>
    <cellStyle name="Total 29 5" xfId="32507"/>
    <cellStyle name="Total 29 6" xfId="32508"/>
    <cellStyle name="Total 29 7" xfId="32509"/>
    <cellStyle name="Total 29 8" xfId="32510"/>
    <cellStyle name="Total 3" xfId="32511"/>
    <cellStyle name="Total 3 2" xfId="32512"/>
    <cellStyle name="Total 3 2 2" xfId="32513"/>
    <cellStyle name="Total 3 2 2 2" xfId="32514"/>
    <cellStyle name="Total 3 2 2 3" xfId="32515"/>
    <cellStyle name="Total 3 2 3" xfId="32516"/>
    <cellStyle name="Total 3 2 3 2" xfId="32517"/>
    <cellStyle name="Total 3 2 3 3" xfId="32518"/>
    <cellStyle name="Total 3 2 4" xfId="32519"/>
    <cellStyle name="Total 3 2 4 2" xfId="32520"/>
    <cellStyle name="Total 3 2 4 3" xfId="32521"/>
    <cellStyle name="Total 3 2 5" xfId="32522"/>
    <cellStyle name="Total 3 2 6" xfId="32523"/>
    <cellStyle name="Total 3 2 7" xfId="32524"/>
    <cellStyle name="Total 3 2 8" xfId="32525"/>
    <cellStyle name="Total 3 3" xfId="32526"/>
    <cellStyle name="Total 3 3 2" xfId="32527"/>
    <cellStyle name="Total 3 3 2 2" xfId="32528"/>
    <cellStyle name="Total 3 3 2 3" xfId="32529"/>
    <cellStyle name="Total 3 3 3" xfId="32530"/>
    <cellStyle name="Total 3 3 4" xfId="32531"/>
    <cellStyle name="Total 3 3 5" xfId="32532"/>
    <cellStyle name="Total 3 3 6" xfId="32533"/>
    <cellStyle name="Total 3 4" xfId="32534"/>
    <cellStyle name="Total 3 4 2" xfId="32535"/>
    <cellStyle name="Total 3 4 3" xfId="32536"/>
    <cellStyle name="Total 3 4 4" xfId="32537"/>
    <cellStyle name="Total 3 5" xfId="32538"/>
    <cellStyle name="Total 3 5 2" xfId="32539"/>
    <cellStyle name="Total 3 5 3" xfId="32540"/>
    <cellStyle name="Total 3 5 4" xfId="32541"/>
    <cellStyle name="Total 3 6" xfId="32542"/>
    <cellStyle name="Total 3 7" xfId="32543"/>
    <cellStyle name="Total 3 8" xfId="32544"/>
    <cellStyle name="Total 3 9" xfId="32545"/>
    <cellStyle name="Total 30" xfId="32546"/>
    <cellStyle name="Total 30 2" xfId="32547"/>
    <cellStyle name="Total 30 2 2" xfId="32548"/>
    <cellStyle name="Total 30 2 3" xfId="32549"/>
    <cellStyle name="Total 30 3" xfId="32550"/>
    <cellStyle name="Total 30 3 2" xfId="32551"/>
    <cellStyle name="Total 30 3 3" xfId="32552"/>
    <cellStyle name="Total 30 4" xfId="32553"/>
    <cellStyle name="Total 30 4 2" xfId="32554"/>
    <cellStyle name="Total 30 4 3" xfId="32555"/>
    <cellStyle name="Total 30 5" xfId="32556"/>
    <cellStyle name="Total 30 6" xfId="32557"/>
    <cellStyle name="Total 30 7" xfId="32558"/>
    <cellStyle name="Total 30 8" xfId="32559"/>
    <cellStyle name="Total 31" xfId="32560"/>
    <cellStyle name="Total 31 2" xfId="32561"/>
    <cellStyle name="Total 31 2 2" xfId="32562"/>
    <cellStyle name="Total 31 2 3" xfId="32563"/>
    <cellStyle name="Total 31 3" xfId="32564"/>
    <cellStyle name="Total 31 3 2" xfId="32565"/>
    <cellStyle name="Total 31 3 3" xfId="32566"/>
    <cellStyle name="Total 31 4" xfId="32567"/>
    <cellStyle name="Total 31 4 2" xfId="32568"/>
    <cellStyle name="Total 31 4 3" xfId="32569"/>
    <cellStyle name="Total 31 5" xfId="32570"/>
    <cellStyle name="Total 31 6" xfId="32571"/>
    <cellStyle name="Total 31 7" xfId="32572"/>
    <cellStyle name="Total 31 8" xfId="32573"/>
    <cellStyle name="Total 32" xfId="32574"/>
    <cellStyle name="Total 32 2" xfId="32575"/>
    <cellStyle name="Total 32 2 2" xfId="32576"/>
    <cellStyle name="Total 32 2 3" xfId="32577"/>
    <cellStyle name="Total 32 3" xfId="32578"/>
    <cellStyle name="Total 32 3 2" xfId="32579"/>
    <cellStyle name="Total 32 3 3" xfId="32580"/>
    <cellStyle name="Total 32 4" xfId="32581"/>
    <cellStyle name="Total 32 4 2" xfId="32582"/>
    <cellStyle name="Total 32 4 3" xfId="32583"/>
    <cellStyle name="Total 32 5" xfId="32584"/>
    <cellStyle name="Total 32 6" xfId="32585"/>
    <cellStyle name="Total 32 7" xfId="32586"/>
    <cellStyle name="Total 32 8" xfId="32587"/>
    <cellStyle name="Total 33" xfId="32588"/>
    <cellStyle name="Total 33 2" xfId="32589"/>
    <cellStyle name="Total 33 2 2" xfId="32590"/>
    <cellStyle name="Total 33 2 3" xfId="32591"/>
    <cellStyle name="Total 33 3" xfId="32592"/>
    <cellStyle name="Total 33 3 2" xfId="32593"/>
    <cellStyle name="Total 33 3 3" xfId="32594"/>
    <cellStyle name="Total 33 4" xfId="32595"/>
    <cellStyle name="Total 33 4 2" xfId="32596"/>
    <cellStyle name="Total 33 4 3" xfId="32597"/>
    <cellStyle name="Total 33 5" xfId="32598"/>
    <cellStyle name="Total 33 6" xfId="32599"/>
    <cellStyle name="Total 33 7" xfId="32600"/>
    <cellStyle name="Total 33 8" xfId="32601"/>
    <cellStyle name="Total 34" xfId="32602"/>
    <cellStyle name="Total 34 2" xfId="32603"/>
    <cellStyle name="Total 34 2 2" xfId="32604"/>
    <cellStyle name="Total 34 2 3" xfId="32605"/>
    <cellStyle name="Total 34 3" xfId="32606"/>
    <cellStyle name="Total 34 3 2" xfId="32607"/>
    <cellStyle name="Total 34 3 3" xfId="32608"/>
    <cellStyle name="Total 34 4" xfId="32609"/>
    <cellStyle name="Total 34 4 2" xfId="32610"/>
    <cellStyle name="Total 34 4 3" xfId="32611"/>
    <cellStyle name="Total 34 5" xfId="32612"/>
    <cellStyle name="Total 34 6" xfId="32613"/>
    <cellStyle name="Total 34 7" xfId="32614"/>
    <cellStyle name="Total 34 8" xfId="32615"/>
    <cellStyle name="Total 35" xfId="32616"/>
    <cellStyle name="Total 35 2" xfId="32617"/>
    <cellStyle name="Total 35 2 2" xfId="32618"/>
    <cellStyle name="Total 35 2 3" xfId="32619"/>
    <cellStyle name="Total 35 3" xfId="32620"/>
    <cellStyle name="Total 35 3 2" xfId="32621"/>
    <cellStyle name="Total 35 3 3" xfId="32622"/>
    <cellStyle name="Total 35 4" xfId="32623"/>
    <cellStyle name="Total 35 4 2" xfId="32624"/>
    <cellStyle name="Total 35 4 3" xfId="32625"/>
    <cellStyle name="Total 35 5" xfId="32626"/>
    <cellStyle name="Total 35 6" xfId="32627"/>
    <cellStyle name="Total 35 7" xfId="32628"/>
    <cellStyle name="Total 35 8" xfId="32629"/>
    <cellStyle name="Total 36" xfId="32630"/>
    <cellStyle name="Total 36 2" xfId="32631"/>
    <cellStyle name="Total 36 2 2" xfId="32632"/>
    <cellStyle name="Total 36 2 3" xfId="32633"/>
    <cellStyle name="Total 36 3" xfId="32634"/>
    <cellStyle name="Total 36 3 2" xfId="32635"/>
    <cellStyle name="Total 36 3 3" xfId="32636"/>
    <cellStyle name="Total 36 4" xfId="32637"/>
    <cellStyle name="Total 36 5" xfId="32638"/>
    <cellStyle name="Total 36 6" xfId="32639"/>
    <cellStyle name="Total 36 7" xfId="32640"/>
    <cellStyle name="Total 37" xfId="32641"/>
    <cellStyle name="Total 38" xfId="32642"/>
    <cellStyle name="Total 4" xfId="32643"/>
    <cellStyle name="Total 4 2" xfId="32644"/>
    <cellStyle name="Total 4 2 2" xfId="32645"/>
    <cellStyle name="Total 4 2 2 2" xfId="32646"/>
    <cellStyle name="Total 4 2 2 3" xfId="32647"/>
    <cellStyle name="Total 4 2 3" xfId="32648"/>
    <cellStyle name="Total 4 2 3 2" xfId="32649"/>
    <cellStyle name="Total 4 2 3 3" xfId="32650"/>
    <cellStyle name="Total 4 2 4" xfId="32651"/>
    <cellStyle name="Total 4 2 4 2" xfId="32652"/>
    <cellStyle name="Total 4 2 4 3" xfId="32653"/>
    <cellStyle name="Total 4 2 5" xfId="32654"/>
    <cellStyle name="Total 4 2 6" xfId="32655"/>
    <cellStyle name="Total 4 2 7" xfId="32656"/>
    <cellStyle name="Total 4 2 8" xfId="32657"/>
    <cellStyle name="Total 4 3" xfId="32658"/>
    <cellStyle name="Total 4 3 2" xfId="32659"/>
    <cellStyle name="Total 4 3 2 2" xfId="32660"/>
    <cellStyle name="Total 4 3 2 3" xfId="32661"/>
    <cellStyle name="Total 4 3 3" xfId="32662"/>
    <cellStyle name="Total 4 3 4" xfId="32663"/>
    <cellStyle name="Total 4 3 5" xfId="32664"/>
    <cellStyle name="Total 4 4" xfId="32665"/>
    <cellStyle name="Total 4 4 2" xfId="32666"/>
    <cellStyle name="Total 4 4 3" xfId="32667"/>
    <cellStyle name="Total 4 5" xfId="32668"/>
    <cellStyle name="Total 4 5 2" xfId="32669"/>
    <cellStyle name="Total 4 5 3" xfId="32670"/>
    <cellStyle name="Total 4 6" xfId="32671"/>
    <cellStyle name="Total 4 7" xfId="32672"/>
    <cellStyle name="Total 4 8" xfId="32673"/>
    <cellStyle name="Total 4 9" xfId="32674"/>
    <cellStyle name="Total 5" xfId="32675"/>
    <cellStyle name="Total 5 2" xfId="32676"/>
    <cellStyle name="Total 5 2 2" xfId="32677"/>
    <cellStyle name="Total 5 2 2 2" xfId="32678"/>
    <cellStyle name="Total 5 2 2 3" xfId="32679"/>
    <cellStyle name="Total 5 2 3" xfId="32680"/>
    <cellStyle name="Total 5 2 3 2" xfId="32681"/>
    <cellStyle name="Total 5 2 3 3" xfId="32682"/>
    <cellStyle name="Total 5 2 4" xfId="32683"/>
    <cellStyle name="Total 5 2 4 2" xfId="32684"/>
    <cellStyle name="Total 5 2 4 3" xfId="32685"/>
    <cellStyle name="Total 5 2 5" xfId="32686"/>
    <cellStyle name="Total 5 2 6" xfId="32687"/>
    <cellStyle name="Total 5 2 7" xfId="32688"/>
    <cellStyle name="Total 5 2 8" xfId="32689"/>
    <cellStyle name="Total 5 3" xfId="32690"/>
    <cellStyle name="Total 5 3 2" xfId="32691"/>
    <cellStyle name="Total 5 3 2 2" xfId="32692"/>
    <cellStyle name="Total 5 3 2 3" xfId="32693"/>
    <cellStyle name="Total 5 3 3" xfId="32694"/>
    <cellStyle name="Total 5 3 4" xfId="32695"/>
    <cellStyle name="Total 5 4" xfId="32696"/>
    <cellStyle name="Total 5 4 2" xfId="32697"/>
    <cellStyle name="Total 5 4 3" xfId="32698"/>
    <cellStyle name="Total 5 5" xfId="32699"/>
    <cellStyle name="Total 5 5 2" xfId="32700"/>
    <cellStyle name="Total 5 5 3" xfId="32701"/>
    <cellStyle name="Total 5 6" xfId="32702"/>
    <cellStyle name="Total 5 7" xfId="32703"/>
    <cellStyle name="Total 5 8" xfId="32704"/>
    <cellStyle name="Total 5 9" xfId="32705"/>
    <cellStyle name="Total 6" xfId="32706"/>
    <cellStyle name="Total 6 2" xfId="32707"/>
    <cellStyle name="Total 6 2 2" xfId="32708"/>
    <cellStyle name="Total 6 2 2 2" xfId="32709"/>
    <cellStyle name="Total 6 2 2 3" xfId="32710"/>
    <cellStyle name="Total 6 2 3" xfId="32711"/>
    <cellStyle name="Total 6 2 3 2" xfId="32712"/>
    <cellStyle name="Total 6 2 3 3" xfId="32713"/>
    <cellStyle name="Total 6 2 4" xfId="32714"/>
    <cellStyle name="Total 6 2 4 2" xfId="32715"/>
    <cellStyle name="Total 6 2 4 3" xfId="32716"/>
    <cellStyle name="Total 6 2 5" xfId="32717"/>
    <cellStyle name="Total 6 2 6" xfId="32718"/>
    <cellStyle name="Total 6 2 7" xfId="32719"/>
    <cellStyle name="Total 6 2 8" xfId="32720"/>
    <cellStyle name="Total 6 3" xfId="32721"/>
    <cellStyle name="Total 6 3 2" xfId="32722"/>
    <cellStyle name="Total 6 3 2 2" xfId="32723"/>
    <cellStyle name="Total 6 3 2 3" xfId="32724"/>
    <cellStyle name="Total 6 3 3" xfId="32725"/>
    <cellStyle name="Total 6 3 4" xfId="32726"/>
    <cellStyle name="Total 6 4" xfId="32727"/>
    <cellStyle name="Total 6 4 2" xfId="32728"/>
    <cellStyle name="Total 6 4 3" xfId="32729"/>
    <cellStyle name="Total 6 5" xfId="32730"/>
    <cellStyle name="Total 6 5 2" xfId="32731"/>
    <cellStyle name="Total 6 5 3" xfId="32732"/>
    <cellStyle name="Total 6 6" xfId="32733"/>
    <cellStyle name="Total 6 7" xfId="32734"/>
    <cellStyle name="Total 6 8" xfId="32735"/>
    <cellStyle name="Total 6 9" xfId="32736"/>
    <cellStyle name="Total 7" xfId="32737"/>
    <cellStyle name="Total 7 2" xfId="32738"/>
    <cellStyle name="Total 7 2 2" xfId="32739"/>
    <cellStyle name="Total 7 2 2 2" xfId="32740"/>
    <cellStyle name="Total 7 2 2 3" xfId="32741"/>
    <cellStyle name="Total 7 2 3" xfId="32742"/>
    <cellStyle name="Total 7 2 3 2" xfId="32743"/>
    <cellStyle name="Total 7 2 3 3" xfId="32744"/>
    <cellStyle name="Total 7 2 4" xfId="32745"/>
    <cellStyle name="Total 7 2 4 2" xfId="32746"/>
    <cellStyle name="Total 7 2 4 3" xfId="32747"/>
    <cellStyle name="Total 7 2 5" xfId="32748"/>
    <cellStyle name="Total 7 2 6" xfId="32749"/>
    <cellStyle name="Total 7 2 7" xfId="32750"/>
    <cellStyle name="Total 7 2 8" xfId="32751"/>
    <cellStyle name="Total 7 3" xfId="32752"/>
    <cellStyle name="Total 7 3 2" xfId="32753"/>
    <cellStyle name="Total 7 3 2 2" xfId="32754"/>
    <cellStyle name="Total 7 3 2 3" xfId="32755"/>
    <cellStyle name="Total 7 3 3" xfId="32756"/>
    <cellStyle name="Total 7 3 4" xfId="32757"/>
    <cellStyle name="Total 7 4" xfId="32758"/>
    <cellStyle name="Total 7 4 2" xfId="32759"/>
    <cellStyle name="Total 7 4 3" xfId="32760"/>
    <cellStyle name="Total 7 5" xfId="32761"/>
    <cellStyle name="Total 7 5 2" xfId="32762"/>
    <cellStyle name="Total 7 5 3" xfId="32763"/>
    <cellStyle name="Total 7 6" xfId="32764"/>
    <cellStyle name="Total 7 7" xfId="32765"/>
    <cellStyle name="Total 7 8" xfId="32766"/>
    <cellStyle name="Total 7 9" xfId="32767"/>
    <cellStyle name="Total 8" xfId="32768"/>
    <cellStyle name="Total 8 2" xfId="32769"/>
    <cellStyle name="Total 8 2 2" xfId="32770"/>
    <cellStyle name="Total 8 2 2 2" xfId="32771"/>
    <cellStyle name="Total 8 2 2 3" xfId="32772"/>
    <cellStyle name="Total 8 2 3" xfId="32773"/>
    <cellStyle name="Total 8 2 3 2" xfId="32774"/>
    <cellStyle name="Total 8 2 3 3" xfId="32775"/>
    <cellStyle name="Total 8 2 4" xfId="32776"/>
    <cellStyle name="Total 8 2 4 2" xfId="32777"/>
    <cellStyle name="Total 8 2 4 3" xfId="32778"/>
    <cellStyle name="Total 8 2 5" xfId="32779"/>
    <cellStyle name="Total 8 2 6" xfId="32780"/>
    <cellStyle name="Total 8 2 7" xfId="32781"/>
    <cellStyle name="Total 8 2 8" xfId="32782"/>
    <cellStyle name="Total 8 3" xfId="32783"/>
    <cellStyle name="Total 8 3 2" xfId="32784"/>
    <cellStyle name="Total 8 3 2 2" xfId="32785"/>
    <cellStyle name="Total 8 3 2 3" xfId="32786"/>
    <cellStyle name="Total 8 3 3" xfId="32787"/>
    <cellStyle name="Total 8 3 4" xfId="32788"/>
    <cellStyle name="Total 8 4" xfId="32789"/>
    <cellStyle name="Total 8 4 2" xfId="32790"/>
    <cellStyle name="Total 8 4 3" xfId="32791"/>
    <cellStyle name="Total 8 5" xfId="32792"/>
    <cellStyle name="Total 8 5 2" xfId="32793"/>
    <cellStyle name="Total 8 5 3" xfId="32794"/>
    <cellStyle name="Total 8 6" xfId="32795"/>
    <cellStyle name="Total 8 7" xfId="32796"/>
    <cellStyle name="Total 8 8" xfId="32797"/>
    <cellStyle name="Total 8 9" xfId="32798"/>
    <cellStyle name="Total 9" xfId="32799"/>
    <cellStyle name="Total 9 2" xfId="32800"/>
    <cellStyle name="Total 9 2 2" xfId="32801"/>
    <cellStyle name="Total 9 2 2 2" xfId="32802"/>
    <cellStyle name="Total 9 2 2 3" xfId="32803"/>
    <cellStyle name="Total 9 2 3" xfId="32804"/>
    <cellStyle name="Total 9 2 3 2" xfId="32805"/>
    <cellStyle name="Total 9 2 3 3" xfId="32806"/>
    <cellStyle name="Total 9 2 4" xfId="32807"/>
    <cellStyle name="Total 9 2 4 2" xfId="32808"/>
    <cellStyle name="Total 9 2 4 3" xfId="32809"/>
    <cellStyle name="Total 9 2 5" xfId="32810"/>
    <cellStyle name="Total 9 2 6" xfId="32811"/>
    <cellStyle name="Total 9 2 7" xfId="32812"/>
    <cellStyle name="Total 9 2 8" xfId="32813"/>
    <cellStyle name="Total 9 3" xfId="32814"/>
    <cellStyle name="Total 9 3 2" xfId="32815"/>
    <cellStyle name="Total 9 3 2 2" xfId="32816"/>
    <cellStyle name="Total 9 3 2 3" xfId="32817"/>
    <cellStyle name="Total 9 3 3" xfId="32818"/>
    <cellStyle name="Total 9 3 4" xfId="32819"/>
    <cellStyle name="Total 9 4" xfId="32820"/>
    <cellStyle name="Total 9 4 2" xfId="32821"/>
    <cellStyle name="Total 9 4 3" xfId="32822"/>
    <cellStyle name="Total 9 5" xfId="32823"/>
    <cellStyle name="Total 9 5 2" xfId="32824"/>
    <cellStyle name="Total 9 5 3" xfId="32825"/>
    <cellStyle name="Total 9 6" xfId="32826"/>
    <cellStyle name="Total 9 7" xfId="32827"/>
    <cellStyle name="Total 9 8" xfId="32828"/>
    <cellStyle name="Total 9 9" xfId="32829"/>
    <cellStyle name="Warning Text" xfId="63" builtinId="11" customBuiltin="1"/>
    <cellStyle name="Warning Text 10" xfId="32830"/>
    <cellStyle name="Warning Text 10 2" xfId="32831"/>
    <cellStyle name="Warning Text 10 3" xfId="32832"/>
    <cellStyle name="Warning Text 11" xfId="32833"/>
    <cellStyle name="Warning Text 11 2" xfId="32834"/>
    <cellStyle name="Warning Text 11 3" xfId="32835"/>
    <cellStyle name="Warning Text 12" xfId="32836"/>
    <cellStyle name="Warning Text 12 2" xfId="32837"/>
    <cellStyle name="Warning Text 13" xfId="32838"/>
    <cellStyle name="Warning Text 13 2" xfId="32839"/>
    <cellStyle name="Warning Text 14" xfId="32840"/>
    <cellStyle name="Warning Text 14 2" xfId="32841"/>
    <cellStyle name="Warning Text 15" xfId="32842"/>
    <cellStyle name="Warning Text 15 2" xfId="32843"/>
    <cellStyle name="Warning Text 16" xfId="32844"/>
    <cellStyle name="Warning Text 16 2" xfId="32845"/>
    <cellStyle name="Warning Text 17" xfId="32846"/>
    <cellStyle name="Warning Text 17 2" xfId="32847"/>
    <cellStyle name="Warning Text 18" xfId="32848"/>
    <cellStyle name="Warning Text 18 2" xfId="32849"/>
    <cellStyle name="Warning Text 19" xfId="32850"/>
    <cellStyle name="Warning Text 19 2" xfId="32851"/>
    <cellStyle name="Warning Text 2" xfId="32852"/>
    <cellStyle name="Warning Text 2 2" xfId="32853"/>
    <cellStyle name="Warning Text 2 2 2" xfId="32854"/>
    <cellStyle name="Warning Text 2 2 3" xfId="32855"/>
    <cellStyle name="Warning Text 2 3" xfId="32856"/>
    <cellStyle name="Warning Text 2 3 2" xfId="32857"/>
    <cellStyle name="Warning Text 2 3 3" xfId="32858"/>
    <cellStyle name="Warning Text 2 4" xfId="32859"/>
    <cellStyle name="Warning Text 2 5" xfId="32860"/>
    <cellStyle name="Warning Text 2_PwrTax 51040" xfId="32861"/>
    <cellStyle name="Warning Text 20" xfId="32862"/>
    <cellStyle name="Warning Text 21" xfId="32863"/>
    <cellStyle name="Warning Text 22" xfId="32864"/>
    <cellStyle name="Warning Text 23" xfId="32865"/>
    <cellStyle name="Warning Text 24" xfId="32866"/>
    <cellStyle name="Warning Text 25" xfId="32867"/>
    <cellStyle name="Warning Text 26" xfId="32868"/>
    <cellStyle name="Warning Text 27" xfId="32869"/>
    <cellStyle name="Warning Text 28" xfId="32870"/>
    <cellStyle name="Warning Text 29" xfId="32871"/>
    <cellStyle name="Warning Text 3" xfId="32872"/>
    <cellStyle name="Warning Text 3 2" xfId="32873"/>
    <cellStyle name="Warning Text 3 3" xfId="32874"/>
    <cellStyle name="Warning Text 3 3 2" xfId="32875"/>
    <cellStyle name="Warning Text 3 3 3" xfId="32876"/>
    <cellStyle name="Warning Text 3 4" xfId="32877"/>
    <cellStyle name="Warning Text 3 5" xfId="32878"/>
    <cellStyle name="Warning Text 30" xfId="32879"/>
    <cellStyle name="Warning Text 31" xfId="32880"/>
    <cellStyle name="Warning Text 32" xfId="32881"/>
    <cellStyle name="Warning Text 33" xfId="32882"/>
    <cellStyle name="Warning Text 34" xfId="32883"/>
    <cellStyle name="Warning Text 35" xfId="32884"/>
    <cellStyle name="Warning Text 36" xfId="32885"/>
    <cellStyle name="Warning Text 37" xfId="32886"/>
    <cellStyle name="Warning Text 4" xfId="32887"/>
    <cellStyle name="Warning Text 4 2" xfId="32888"/>
    <cellStyle name="Warning Text 4 3" xfId="32889"/>
    <cellStyle name="Warning Text 4 3 2" xfId="32890"/>
    <cellStyle name="Warning Text 5" xfId="32891"/>
    <cellStyle name="Warning Text 5 2" xfId="32892"/>
    <cellStyle name="Warning Text 5 3" xfId="32893"/>
    <cellStyle name="Warning Text 6" xfId="32894"/>
    <cellStyle name="Warning Text 6 2" xfId="32895"/>
    <cellStyle name="Warning Text 6 3" xfId="32896"/>
    <cellStyle name="Warning Text 7" xfId="32897"/>
    <cellStyle name="Warning Text 7 2" xfId="32898"/>
    <cellStyle name="Warning Text 7 3" xfId="32899"/>
    <cellStyle name="Warning Text 8" xfId="32900"/>
    <cellStyle name="Warning Text 8 2" xfId="32901"/>
    <cellStyle name="Warning Text 8 3" xfId="32902"/>
    <cellStyle name="Warning Text 9" xfId="32903"/>
    <cellStyle name="Warning Text 9 2" xfId="32904"/>
    <cellStyle name="Warning Text 9 3" xfId="32905"/>
  </cellStyles>
  <dxfs count="2">
    <dxf>
      <fill>
        <patternFill>
          <bgColor indexed="22"/>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143</xdr:row>
      <xdr:rowOff>0</xdr:rowOff>
    </xdr:from>
    <xdr:to>
      <xdr:col>11</xdr:col>
      <xdr:colOff>438150</xdr:colOff>
      <xdr:row>230</xdr:row>
      <xdr:rowOff>133350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41000"/>
          <a:ext cx="10363200" cy="1422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48</xdr:row>
      <xdr:rowOff>1</xdr:rowOff>
    </xdr:from>
    <xdr:to>
      <xdr:col>12</xdr:col>
      <xdr:colOff>190500</xdr:colOff>
      <xdr:row>139</xdr:row>
      <xdr:rowOff>3306</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858126"/>
          <a:ext cx="10725149" cy="1473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LIENTS\Clients\STR\Indirect%20Cost\Conectiv\Contractors\2000%20Orders%20with%20vendo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ervices\Finance\0848_tax_dept\Regulatory\Pepco\FERC%20Workpapers\Fas109%203rd%20Qtr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J%20Restructuring\2002%20Budget%20and%20Rates\2002%20High%20Level%20Budget\2002-2006%20TUB%20Forecast%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smallk\LOCALS~1\Temp\notesA188F6\2002True-up%20for%20Sep15th-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kfjeldal\LOCALS~1\Temp\notes8160F2\2002-2006%20TUB%20Forecast%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kfjeldal\LOCALS~1\Temp\notes8160F2\2003-2007%20TUB%20Forecast%20Deferral%20Case%20v0801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ared\NewJerseyDeferrals\1999%20Deferrals\oct99\OctoberTariff(Ol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grtaxcredit\agtax$\Agtax\2004\Tax%20Provision\Tax%20Provision%20To%20Return\2004%20TAX%20PROVISION%20PROVISION%20TO%20RETUR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Res_Alloc_MBS_Replacement_Proj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Finance\0992_g038\DC%20DETAIL%202006\Annual%20Ratios%20for%20Rev%20Req\2006%20Rent%20Revenue\Rent%20Revenue%20Analysis%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cp-wpp-in21:60009/Services/Finance/0848_tax_dept/Tax%20Accounting,%20Provisions,%20and%20Reserves/TBBS/10K%20Footnote%20Support/2009/10K%20Support%20GL%20Lookup%20-%20Updated%20with%202009%20Acc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ERC%20Deferred%20Rollforward\Q2%202009%20Deferred%20Rollforwar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TEMP\Unit%20Data%20Upload\Templates\Hyp.%20Retrieve%20v3.5%20%20-%20May%20%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ervices\Finance\0848_tax_dept\Tax%20Accounting,%20Provisions,%20and%20Reserves\Provisions\2009\PHI%20Consolidated\Q1\Rollforwards,%20Acct%20Recs,%20ETR\PHI%20Consol%20Current-Def'd%20Exp%202009-03%20-%20WORK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1\smallk\LOCALS~1\Temp\notesA188F6\DOCUME~1\x0560fs\LOCALS~1\Temp\notes61BBD3\Pepco%2012-31-07%20TBBS%20adjust%20for%20MD%20rate%20change%20updated%20KR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JJanocha\JJanocha\NJ%20Restructuring\2000%20Rates\Rate%20Design\2000%20Rat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304\CorpModel\Download\eda_cwi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ervices\Finance\0848_tax_dept\Tax%20Accounting,%20Provisions,%20and%20Reserves\Provisions\2010\PHI%20Consolidated\Q3\PHI%20Consol%20Current-Defd%20Exp%202010-09%20-%20Working%20Cop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Services\Finance\0848_tax_dept\Tax%20Accounting,%20Provisions,%20and%20Reserves\Provisions\2008\Power%20Delivery\PEPCO\Q3\Uploads,%20Journal%20Entries\July%20Close\July%202008%20Provisio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WPP-FP05\UD3\yoakumj\My%20Documents\Entry%20Template%20-%20State%20Dropdow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albresi1\Local%20Settings\Temporary%20Internet%20Files\OLK35\Use%20of%20Non-%20Recognized%20Net%20Operating%20Loss%20-%20NO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U:\WDIR\Desktop\Synforms_4.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Documents%20and%20Settings\a315749\Local%20Settings\Temporary%20Internet%20Files\OLK31\SGRS_Synforms%20(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es\Finance\LMK%20Files%202-25-05\2005%20Budget\2005%20PES%20Budget%201-01-05%20FINAL%2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PHI_Shared_Services\G038\MDDETAIL\PROPTA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ng.Li\Local%20Settings\Temporary%20Internet%20Files\OLK35\NQ04_M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LIENTS\Clients\STR\Indirect%20Cost\Conectiv\Contractors\2000%20Orders%20with%20vendo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ervices\Finance\0848_corptaxnorth\tax\accrual\2006\ACE\December\Worksheet%20in%20Basis%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ervices\Finance\0848_tax_dept\Regulatory\Pepco\Operating%20&amp;%20Nonoperating%20Reclass%20Entries\RPT50MON%2008%20Qrtly%20FERC%20Budg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ervices\Finance\0848_tax_dept\TOTIT\Close\Entity%20Sub-Group\PEPCO\Monthly%20Recon\2010\Sept%20236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EPCO\FERC%20Form%201\Form%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Cost Centers"/>
      <sheetName val="Cost Center List"/>
      <sheetName val="MS O&amp;M Contractors"/>
      <sheetName val="Pivot Table MS"/>
      <sheetName val="Construction O&amp;M"/>
      <sheetName val="Sheet1"/>
      <sheetName val="combined"/>
      <sheetName val="2000 contract over 50k"/>
      <sheetName val="Pivot Table (2)"/>
      <sheetName val="Pivot Table"/>
      <sheetName val="Sheet2"/>
      <sheetName val="2000 ms contractor"/>
      <sheetName val="2000 Combined"/>
      <sheetName val="Electric 2000"/>
      <sheetName val="Gas Deliver 2000"/>
      <sheetName val="Delshr 2000"/>
      <sheetName val="pivot ms over 50k"/>
      <sheetName val="Model"/>
      <sheetName val="QRE's"/>
      <sheetName val="QRE Charts"/>
      <sheetName val="Comparison"/>
      <sheetName val="AIRC"/>
      <sheetName val="Sens_QRE_Factor"/>
      <sheetName val="Print"/>
      <sheetName val="B_U_10"/>
      <sheetName val="B_U_11"/>
      <sheetName val="B_U_12"/>
      <sheetName val="B_U_13"/>
      <sheetName val="B_U_14"/>
      <sheetName val="B_U_15"/>
      <sheetName val="B_U_16"/>
      <sheetName val="B_U_17"/>
      <sheetName val="B_U_18"/>
      <sheetName val="B_U_19"/>
      <sheetName val="PHASE II"/>
      <sheetName val="B_U_20"/>
      <sheetName val="B_U_21"/>
      <sheetName val="B_U_22"/>
      <sheetName val="B_U_23"/>
      <sheetName val="ORIGINAL CLAIM"/>
      <sheetName val="B_U_3"/>
      <sheetName val="B_U_4"/>
      <sheetName val="B_U_5"/>
      <sheetName val="B_U_6"/>
      <sheetName val="B_U_7"/>
      <sheetName val="B_U_8"/>
      <sheetName val="B_U_9"/>
      <sheetName val="Sens_QRE's"/>
      <sheetName val="Menu"/>
      <sheetName val="Macro Tables"/>
      <sheetName val="Gross_Rec"/>
      <sheetName val="Sens_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January"/>
      <sheetName val="February"/>
      <sheetName val="March"/>
      <sheetName val="April"/>
      <sheetName val="May"/>
      <sheetName val="June"/>
      <sheetName val="July"/>
      <sheetName val="August"/>
      <sheetName val="September"/>
      <sheetName val="October"/>
      <sheetName val="November"/>
      <sheetName val="December"/>
      <sheetName val="1st Qtr"/>
      <sheetName val="2nd Qtr"/>
      <sheetName val="3rd Qtr"/>
      <sheetName val="4th Qtr"/>
      <sheetName val="YTD"/>
      <sheetName val="True-Up"/>
      <sheetName val="Summary"/>
      <sheetName val="Summary (2)"/>
      <sheetName val="Summary (3)"/>
      <sheetName val="Summary (4)"/>
      <sheetName val="YTD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 val="Data Sheet"/>
      <sheetName val="JFJ-4 CEP Rate"/>
      <sheetName val="JFJ-1 Deferral Recovery Rate"/>
      <sheetName val="JFJ-3 MTC Rate"/>
      <sheetName val="Keystone Swap Amort Sched"/>
    </sheetNames>
    <sheetDataSet>
      <sheetData sheetId="0">
        <row r="14">
          <cell r="H14">
            <v>6.2848648648648656E-2</v>
          </cell>
        </row>
      </sheetData>
      <sheetData sheetId="1"/>
      <sheetData sheetId="2"/>
      <sheetData sheetId="3"/>
      <sheetData sheetId="4">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 val="ADJUSTMENTS"/>
      <sheetName val="COST OF SERVICE"/>
      <sheetName val="FUNCTIONS"/>
      <sheetName val="Chart6-8 data"/>
      <sheetName val="Rates"/>
      <sheetName val="Assumptions"/>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Memo"/>
      <sheetName val="PHI"/>
      <sheetName val="Pepco"/>
      <sheetName val="Federal Allocation"/>
      <sheetName val="Fed Memo"/>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Deepwater 2002 Income Statement"/>
      <sheetName val="2002 TUB Income Statement w DW"/>
      <sheetName val="TUB Income Statement 2002-2006"/>
      <sheetName val="TUB Inc State 2002-2006 w DW"/>
      <sheetName val="Sheet1"/>
      <sheetName val="OTRA Discounts"/>
      <sheetName val="TBC Rate Summary"/>
      <sheetName val="Restructuring Amort."/>
      <sheetName val="JFJ-4 CEP Rate"/>
      <sheetName val="JFJ-1 Deferral Recovery Rate"/>
      <sheetName val="Keystone Swap Amort Sch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SBC Over Recovery Amort"/>
      <sheetName val="Pepco_Billed"/>
      <sheetName val="Pepco_Net UnBilled"/>
      <sheetName val="Monthly Bill Data"/>
      <sheetName val="Input"/>
    </sheetNames>
    <sheetDataSet>
      <sheetData sheetId="0">
        <row r="28">
          <cell r="E28">
            <v>38718</v>
          </cell>
        </row>
        <row r="29">
          <cell r="E29">
            <v>38718</v>
          </cell>
        </row>
        <row r="52">
          <cell r="E52">
            <v>1.6906170752324599</v>
          </cell>
        </row>
        <row r="58">
          <cell r="E58" t="str">
            <v>Yes</v>
          </cell>
        </row>
        <row r="59">
          <cell r="E59">
            <v>1</v>
          </cell>
        </row>
      </sheetData>
      <sheetData sheetId="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8">
          <cell r="F18">
            <v>3.2199999999999999E-2</v>
          </cell>
        </row>
      </sheetData>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TAX PROV"/>
      <sheetName val="SUMMARY DEF TAX"/>
      <sheetName val="ETR Unit 141"/>
      <sheetName val="Fed ETR Comparison"/>
      <sheetName val="Consol ETR"/>
      <sheetName val="TX01 Supporting details"/>
      <sheetName val="TX01 Report"/>
      <sheetName val="JE"/>
      <sheetName val="PTR SUMMARY "/>
    </sheetNames>
    <sheetDataSet>
      <sheetData sheetId="0">
        <row r="30">
          <cell r="V30">
            <v>0</v>
          </cell>
          <cell r="W30">
            <v>0</v>
          </cell>
        </row>
        <row r="31">
          <cell r="AQ31">
            <v>0</v>
          </cell>
          <cell r="AR31">
            <v>0</v>
          </cell>
        </row>
        <row r="34">
          <cell r="U34">
            <v>218613356</v>
          </cell>
          <cell r="X34">
            <v>218613356</v>
          </cell>
          <cell r="Y34">
            <v>-28147</v>
          </cell>
          <cell r="AD34">
            <v>218585209</v>
          </cell>
          <cell r="AG34">
            <v>-76514674.599999994</v>
          </cell>
          <cell r="AH34">
            <v>0</v>
          </cell>
          <cell r="AI34">
            <v>0</v>
          </cell>
          <cell r="AJ34">
            <v>-76514674.599999994</v>
          </cell>
          <cell r="AK34">
            <v>9851.4499999999989</v>
          </cell>
          <cell r="AL34">
            <v>0</v>
          </cell>
          <cell r="AM34">
            <v>0</v>
          </cell>
          <cell r="AN34">
            <v>0</v>
          </cell>
          <cell r="AO34">
            <v>-76504823.149999991</v>
          </cell>
          <cell r="AQ34">
            <v>0</v>
          </cell>
          <cell r="AR34">
            <v>-76504823.149999991</v>
          </cell>
        </row>
        <row r="35">
          <cell r="U35">
            <v>-57008813</v>
          </cell>
          <cell r="X35">
            <v>-57008813</v>
          </cell>
          <cell r="Y35">
            <v>359969</v>
          </cell>
          <cell r="AD35">
            <v>-56648844</v>
          </cell>
          <cell r="AG35">
            <v>19953084.549999997</v>
          </cell>
          <cell r="AH35">
            <v>0</v>
          </cell>
          <cell r="AI35">
            <v>0</v>
          </cell>
          <cell r="AJ35">
            <v>19953084.549999997</v>
          </cell>
          <cell r="AK35">
            <v>-125989.15</v>
          </cell>
          <cell r="AL35">
            <v>0</v>
          </cell>
          <cell r="AM35">
            <v>0</v>
          </cell>
          <cell r="AN35">
            <v>0</v>
          </cell>
          <cell r="AO35">
            <v>19827095.399999999</v>
          </cell>
          <cell r="AQ35">
            <v>0</v>
          </cell>
          <cell r="AR35">
            <v>19827095.399999999</v>
          </cell>
        </row>
        <row r="36">
          <cell r="U36">
            <v>-3391909</v>
          </cell>
          <cell r="X36">
            <v>-3391909</v>
          </cell>
          <cell r="Y36">
            <v>76997</v>
          </cell>
          <cell r="AD36">
            <v>-3314912</v>
          </cell>
          <cell r="AG36">
            <v>1187168.1499999999</v>
          </cell>
          <cell r="AH36">
            <v>0</v>
          </cell>
          <cell r="AI36">
            <v>0</v>
          </cell>
          <cell r="AJ36">
            <v>1187168.1499999999</v>
          </cell>
          <cell r="AK36">
            <v>-26948.949999999997</v>
          </cell>
          <cell r="AL36">
            <v>0</v>
          </cell>
          <cell r="AM36">
            <v>0</v>
          </cell>
          <cell r="AN36">
            <v>0</v>
          </cell>
          <cell r="AO36">
            <v>1160219.2</v>
          </cell>
          <cell r="AQ36">
            <v>0</v>
          </cell>
          <cell r="AR36">
            <v>1160219.2</v>
          </cell>
        </row>
        <row r="37">
          <cell r="U37">
            <v>48369821</v>
          </cell>
          <cell r="X37">
            <v>48369821</v>
          </cell>
          <cell r="Y37">
            <v>-457731</v>
          </cell>
          <cell r="AD37">
            <v>47912090</v>
          </cell>
          <cell r="AG37">
            <v>-16929437.350000001</v>
          </cell>
          <cell r="AH37">
            <v>0</v>
          </cell>
          <cell r="AI37">
            <v>0</v>
          </cell>
          <cell r="AJ37">
            <v>-16929437.350000001</v>
          </cell>
          <cell r="AK37">
            <v>160205.84999999998</v>
          </cell>
          <cell r="AL37">
            <v>0</v>
          </cell>
          <cell r="AM37">
            <v>0</v>
          </cell>
          <cell r="AN37">
            <v>0</v>
          </cell>
          <cell r="AO37">
            <v>-16769231.500000002</v>
          </cell>
          <cell r="AQ37">
            <v>0</v>
          </cell>
          <cell r="AR37">
            <v>-16769231.500000002</v>
          </cell>
        </row>
        <row r="38">
          <cell r="U38">
            <v>-8991695</v>
          </cell>
          <cell r="X38">
            <v>-8991695</v>
          </cell>
          <cell r="Y38">
            <v>0</v>
          </cell>
          <cell r="AD38">
            <v>-8991695</v>
          </cell>
          <cell r="AG38">
            <v>3147093.25</v>
          </cell>
          <cell r="AH38">
            <v>0</v>
          </cell>
          <cell r="AI38">
            <v>0</v>
          </cell>
          <cell r="AJ38">
            <v>3147093.25</v>
          </cell>
          <cell r="AK38">
            <v>0</v>
          </cell>
          <cell r="AL38">
            <v>0</v>
          </cell>
          <cell r="AM38">
            <v>0</v>
          </cell>
          <cell r="AN38">
            <v>0</v>
          </cell>
          <cell r="AO38">
            <v>3147093.25</v>
          </cell>
        </row>
        <row r="39">
          <cell r="U39">
            <v>-19063729</v>
          </cell>
          <cell r="X39">
            <v>-19063729</v>
          </cell>
          <cell r="Y39">
            <v>0</v>
          </cell>
          <cell r="AD39">
            <v>-19063729</v>
          </cell>
          <cell r="AG39">
            <v>6672305.1499999994</v>
          </cell>
          <cell r="AH39">
            <v>0</v>
          </cell>
          <cell r="AI39">
            <v>0</v>
          </cell>
          <cell r="AJ39">
            <v>6672305.1499999994</v>
          </cell>
          <cell r="AK39">
            <v>0</v>
          </cell>
          <cell r="AL39">
            <v>0</v>
          </cell>
          <cell r="AM39">
            <v>0</v>
          </cell>
          <cell r="AN39">
            <v>0</v>
          </cell>
          <cell r="AO39">
            <v>6672305.1499999994</v>
          </cell>
          <cell r="AQ39">
            <v>0</v>
          </cell>
          <cell r="AR39">
            <v>6672305.1499999994</v>
          </cell>
        </row>
        <row r="40">
          <cell r="U40">
            <v>-10458469</v>
          </cell>
          <cell r="X40">
            <v>-10458469</v>
          </cell>
          <cell r="Y40">
            <v>0</v>
          </cell>
          <cell r="AD40">
            <v>-10458469</v>
          </cell>
          <cell r="AG40">
            <v>3660464.15</v>
          </cell>
          <cell r="AH40">
            <v>0</v>
          </cell>
          <cell r="AI40">
            <v>0</v>
          </cell>
          <cell r="AJ40">
            <v>3660464.15</v>
          </cell>
          <cell r="AK40">
            <v>0</v>
          </cell>
          <cell r="AL40">
            <v>0</v>
          </cell>
          <cell r="AM40">
            <v>0</v>
          </cell>
          <cell r="AN40">
            <v>0</v>
          </cell>
          <cell r="AO40">
            <v>3660464.15</v>
          </cell>
          <cell r="AQ40">
            <v>0</v>
          </cell>
          <cell r="AR40">
            <v>3660464.15</v>
          </cell>
        </row>
        <row r="41">
          <cell r="U41">
            <v>-2147895</v>
          </cell>
          <cell r="X41">
            <v>-2147895</v>
          </cell>
          <cell r="Y41">
            <v>0</v>
          </cell>
          <cell r="AD41">
            <v>-2147895</v>
          </cell>
          <cell r="AG41">
            <v>751763.25</v>
          </cell>
          <cell r="AH41">
            <v>0</v>
          </cell>
          <cell r="AI41">
            <v>0</v>
          </cell>
          <cell r="AJ41">
            <v>751763.25</v>
          </cell>
          <cell r="AK41">
            <v>0</v>
          </cell>
          <cell r="AL41">
            <v>0</v>
          </cell>
          <cell r="AM41">
            <v>0</v>
          </cell>
          <cell r="AN41">
            <v>0</v>
          </cell>
          <cell r="AO41">
            <v>751763.25</v>
          </cell>
          <cell r="AQ41">
            <v>0</v>
          </cell>
          <cell r="AR41">
            <v>751763.25</v>
          </cell>
        </row>
        <row r="42">
          <cell r="U42">
            <v>-1299358</v>
          </cell>
          <cell r="X42">
            <v>-1299358</v>
          </cell>
          <cell r="Y42">
            <v>0</v>
          </cell>
          <cell r="AD42">
            <v>-1299358</v>
          </cell>
          <cell r="AG42">
            <v>454775.3</v>
          </cell>
          <cell r="AH42">
            <v>0</v>
          </cell>
          <cell r="AI42">
            <v>0</v>
          </cell>
          <cell r="AJ42">
            <v>454775.3</v>
          </cell>
          <cell r="AK42">
            <v>0</v>
          </cell>
          <cell r="AL42">
            <v>0</v>
          </cell>
          <cell r="AM42">
            <v>0</v>
          </cell>
          <cell r="AN42">
            <v>0</v>
          </cell>
          <cell r="AO42">
            <v>454775.3</v>
          </cell>
          <cell r="AQ42">
            <v>0</v>
          </cell>
          <cell r="AR42">
            <v>454775.3</v>
          </cell>
        </row>
        <row r="43">
          <cell r="U43">
            <v>-7013444</v>
          </cell>
          <cell r="X43">
            <v>-7013444</v>
          </cell>
          <cell r="Y43">
            <v>0</v>
          </cell>
          <cell r="AD43">
            <v>-7013444</v>
          </cell>
          <cell r="AG43">
            <v>2454705.4</v>
          </cell>
          <cell r="AH43">
            <v>0</v>
          </cell>
          <cell r="AI43">
            <v>0</v>
          </cell>
          <cell r="AJ43">
            <v>2454705.4</v>
          </cell>
          <cell r="AK43">
            <v>0</v>
          </cell>
          <cell r="AL43">
            <v>0</v>
          </cell>
          <cell r="AM43">
            <v>0</v>
          </cell>
          <cell r="AN43">
            <v>0</v>
          </cell>
          <cell r="AO43">
            <v>2454705.4</v>
          </cell>
          <cell r="AQ43">
            <v>0</v>
          </cell>
          <cell r="AR43">
            <v>2454705.4</v>
          </cell>
        </row>
        <row r="44">
          <cell r="U44">
            <v>-622118</v>
          </cell>
          <cell r="X44">
            <v>-622118</v>
          </cell>
          <cell r="Y44">
            <v>-2911530</v>
          </cell>
          <cell r="AD44">
            <v>-3533648</v>
          </cell>
          <cell r="AG44">
            <v>217741.3</v>
          </cell>
          <cell r="AH44">
            <v>0</v>
          </cell>
          <cell r="AI44">
            <v>0</v>
          </cell>
          <cell r="AJ44">
            <v>217741.3</v>
          </cell>
          <cell r="AK44">
            <v>1019035.4999999999</v>
          </cell>
          <cell r="AL44">
            <v>0</v>
          </cell>
          <cell r="AM44">
            <v>0</v>
          </cell>
          <cell r="AN44">
            <v>0</v>
          </cell>
          <cell r="AO44">
            <v>1236776.7999999998</v>
          </cell>
          <cell r="AQ44">
            <v>0</v>
          </cell>
          <cell r="AR44">
            <v>1236776.7999999998</v>
          </cell>
        </row>
        <row r="45">
          <cell r="U45">
            <v>-3780944</v>
          </cell>
          <cell r="X45">
            <v>-3780944</v>
          </cell>
          <cell r="Y45">
            <v>0</v>
          </cell>
          <cell r="AD45">
            <v>-3780944</v>
          </cell>
          <cell r="AG45">
            <v>1323330.3999999999</v>
          </cell>
          <cell r="AH45">
            <v>0</v>
          </cell>
          <cell r="AI45">
            <v>0</v>
          </cell>
          <cell r="AJ45">
            <v>1323330.3999999999</v>
          </cell>
          <cell r="AK45">
            <v>0</v>
          </cell>
          <cell r="AL45">
            <v>0</v>
          </cell>
          <cell r="AM45">
            <v>0</v>
          </cell>
          <cell r="AN45">
            <v>0</v>
          </cell>
          <cell r="AO45">
            <v>1323330.3999999999</v>
          </cell>
          <cell r="AQ45">
            <v>0</v>
          </cell>
          <cell r="AR45">
            <v>1323330.3999999999</v>
          </cell>
        </row>
        <row r="46">
          <cell r="U46">
            <v>-7385895</v>
          </cell>
          <cell r="X46">
            <v>-7385895</v>
          </cell>
          <cell r="Y46">
            <v>13369</v>
          </cell>
          <cell r="AD46">
            <v>-7372526</v>
          </cell>
          <cell r="AG46">
            <v>2585063.25</v>
          </cell>
          <cell r="AH46">
            <v>0</v>
          </cell>
          <cell r="AI46">
            <v>0</v>
          </cell>
          <cell r="AJ46">
            <v>2585063.25</v>
          </cell>
          <cell r="AK46">
            <v>-4679.1499999999996</v>
          </cell>
          <cell r="AL46">
            <v>0</v>
          </cell>
          <cell r="AM46">
            <v>0</v>
          </cell>
          <cell r="AN46">
            <v>0</v>
          </cell>
          <cell r="AO46">
            <v>2580384.1</v>
          </cell>
          <cell r="AQ46">
            <v>0</v>
          </cell>
          <cell r="AR46">
            <v>2580384.1</v>
          </cell>
        </row>
        <row r="47">
          <cell r="U47">
            <v>-407267</v>
          </cell>
          <cell r="X47">
            <v>-407267</v>
          </cell>
          <cell r="Y47">
            <v>0</v>
          </cell>
          <cell r="AD47">
            <v>-407267</v>
          </cell>
          <cell r="AG47">
            <v>142543.45000000001</v>
          </cell>
          <cell r="AH47">
            <v>0</v>
          </cell>
          <cell r="AI47">
            <v>0</v>
          </cell>
          <cell r="AJ47">
            <v>142543.45000000001</v>
          </cell>
          <cell r="AK47">
            <v>0</v>
          </cell>
          <cell r="AL47">
            <v>0</v>
          </cell>
          <cell r="AM47">
            <v>0</v>
          </cell>
          <cell r="AN47">
            <v>0</v>
          </cell>
          <cell r="AO47">
            <v>142543.45000000001</v>
          </cell>
          <cell r="AQ47">
            <v>0</v>
          </cell>
          <cell r="AR47">
            <v>142543.45000000001</v>
          </cell>
        </row>
        <row r="48">
          <cell r="U48">
            <v>-8368806</v>
          </cell>
          <cell r="X48">
            <v>-8368806</v>
          </cell>
          <cell r="Y48">
            <v>0</v>
          </cell>
          <cell r="AD48">
            <v>-8368806</v>
          </cell>
          <cell r="AG48">
            <v>2929082.1</v>
          </cell>
          <cell r="AH48">
            <v>0</v>
          </cell>
          <cell r="AI48">
            <v>0</v>
          </cell>
          <cell r="AJ48">
            <v>2929082.1</v>
          </cell>
          <cell r="AK48">
            <v>0</v>
          </cell>
          <cell r="AL48">
            <v>0</v>
          </cell>
          <cell r="AM48">
            <v>0</v>
          </cell>
          <cell r="AN48">
            <v>0</v>
          </cell>
          <cell r="AO48">
            <v>2929082.1</v>
          </cell>
          <cell r="AQ48">
            <v>0</v>
          </cell>
          <cell r="AR48">
            <v>2929082.1</v>
          </cell>
        </row>
        <row r="49">
          <cell r="U49">
            <v>-17394853</v>
          </cell>
          <cell r="X49">
            <v>-17394853</v>
          </cell>
          <cell r="Y49">
            <v>0</v>
          </cell>
          <cell r="AD49">
            <v>-17394853</v>
          </cell>
          <cell r="AG49">
            <v>6088198.5499999998</v>
          </cell>
          <cell r="AH49">
            <v>0</v>
          </cell>
          <cell r="AI49">
            <v>0</v>
          </cell>
          <cell r="AJ49">
            <v>6088198.5499999998</v>
          </cell>
          <cell r="AK49">
            <v>0</v>
          </cell>
          <cell r="AL49">
            <v>0</v>
          </cell>
          <cell r="AM49">
            <v>0</v>
          </cell>
          <cell r="AN49">
            <v>0</v>
          </cell>
          <cell r="AO49">
            <v>6088198.5499999998</v>
          </cell>
          <cell r="AQ49">
            <v>0</v>
          </cell>
          <cell r="AR49">
            <v>6088198.5499999998</v>
          </cell>
        </row>
        <row r="50">
          <cell r="U50">
            <v>-145198</v>
          </cell>
          <cell r="X50">
            <v>-145198</v>
          </cell>
          <cell r="Y50">
            <v>0</v>
          </cell>
          <cell r="AD50">
            <v>-145198</v>
          </cell>
          <cell r="AG50">
            <v>50819.3</v>
          </cell>
          <cell r="AH50">
            <v>0</v>
          </cell>
          <cell r="AI50">
            <v>0</v>
          </cell>
          <cell r="AJ50">
            <v>50819.3</v>
          </cell>
          <cell r="AK50">
            <v>0</v>
          </cell>
          <cell r="AL50">
            <v>0</v>
          </cell>
          <cell r="AM50">
            <v>0</v>
          </cell>
          <cell r="AN50">
            <v>0</v>
          </cell>
          <cell r="AO50">
            <v>50819.3</v>
          </cell>
          <cell r="AQ50">
            <v>0</v>
          </cell>
          <cell r="AR50">
            <v>50819.3</v>
          </cell>
        </row>
        <row r="51">
          <cell r="U51">
            <v>-9096178</v>
          </cell>
          <cell r="X51">
            <v>-9096178</v>
          </cell>
          <cell r="Y51">
            <v>0</v>
          </cell>
          <cell r="AD51">
            <v>-9096178</v>
          </cell>
          <cell r="AG51">
            <v>3183662.3</v>
          </cell>
          <cell r="AH51">
            <v>0</v>
          </cell>
          <cell r="AI51">
            <v>0</v>
          </cell>
          <cell r="AJ51">
            <v>3183662.3</v>
          </cell>
          <cell r="AK51">
            <v>0</v>
          </cell>
          <cell r="AL51">
            <v>0</v>
          </cell>
          <cell r="AM51">
            <v>0</v>
          </cell>
          <cell r="AN51">
            <v>0</v>
          </cell>
          <cell r="AO51">
            <v>3183662.3</v>
          </cell>
          <cell r="AQ51">
            <v>0</v>
          </cell>
          <cell r="AR51">
            <v>3183662.3</v>
          </cell>
        </row>
        <row r="52">
          <cell r="U52">
            <v>-37979506</v>
          </cell>
          <cell r="X52">
            <v>-37979506</v>
          </cell>
          <cell r="Y52">
            <v>0</v>
          </cell>
          <cell r="AD52">
            <v>-37979506</v>
          </cell>
          <cell r="AG52">
            <v>13292827.1</v>
          </cell>
          <cell r="AH52">
            <v>0</v>
          </cell>
          <cell r="AI52">
            <v>0</v>
          </cell>
          <cell r="AJ52">
            <v>13292827.1</v>
          </cell>
          <cell r="AK52">
            <v>0</v>
          </cell>
          <cell r="AL52">
            <v>0</v>
          </cell>
          <cell r="AM52">
            <v>0</v>
          </cell>
          <cell r="AN52">
            <v>0</v>
          </cell>
          <cell r="AO52">
            <v>13292827.1</v>
          </cell>
          <cell r="AQ52">
            <v>0</v>
          </cell>
          <cell r="AR52">
            <v>13292827.1</v>
          </cell>
        </row>
        <row r="53">
          <cell r="U53">
            <v>-35619847</v>
          </cell>
          <cell r="X53">
            <v>-35619847</v>
          </cell>
          <cell r="Y53">
            <v>2499716</v>
          </cell>
          <cell r="AD53">
            <v>-33120131</v>
          </cell>
          <cell r="AG53">
            <v>12466946.449999999</v>
          </cell>
          <cell r="AH53">
            <v>0</v>
          </cell>
          <cell r="AI53">
            <v>0</v>
          </cell>
          <cell r="AJ53">
            <v>12466946.449999999</v>
          </cell>
          <cell r="AK53">
            <v>-874900.6</v>
          </cell>
          <cell r="AL53">
            <v>0</v>
          </cell>
          <cell r="AM53">
            <v>0</v>
          </cell>
          <cell r="AN53">
            <v>0</v>
          </cell>
          <cell r="AO53">
            <v>11592045.85</v>
          </cell>
          <cell r="AQ53">
            <v>0</v>
          </cell>
          <cell r="AR53">
            <v>11592045.85</v>
          </cell>
        </row>
        <row r="54">
          <cell r="U54">
            <v>-3362531</v>
          </cell>
          <cell r="X54">
            <v>-3362531</v>
          </cell>
          <cell r="Y54">
            <v>-1</v>
          </cell>
          <cell r="AD54">
            <v>-3362532</v>
          </cell>
          <cell r="AG54">
            <v>1176885.8500000001</v>
          </cell>
          <cell r="AH54">
            <v>0</v>
          </cell>
          <cell r="AI54">
            <v>0</v>
          </cell>
          <cell r="AJ54">
            <v>1176885.8500000001</v>
          </cell>
          <cell r="AK54">
            <v>0.35</v>
          </cell>
          <cell r="AL54">
            <v>0</v>
          </cell>
          <cell r="AM54">
            <v>0</v>
          </cell>
          <cell r="AN54">
            <v>0</v>
          </cell>
          <cell r="AO54">
            <v>1176886.2000000002</v>
          </cell>
          <cell r="AQ54">
            <v>0</v>
          </cell>
          <cell r="AR54">
            <v>1176886.2000000002</v>
          </cell>
        </row>
        <row r="55">
          <cell r="U55">
            <v>0</v>
          </cell>
          <cell r="X55">
            <v>0</v>
          </cell>
          <cell r="Y55">
            <v>0</v>
          </cell>
          <cell r="AD55">
            <v>0</v>
          </cell>
          <cell r="AG55">
            <v>0</v>
          </cell>
          <cell r="AH55">
            <v>0</v>
          </cell>
          <cell r="AI55">
            <v>0</v>
          </cell>
          <cell r="AJ55">
            <v>0</v>
          </cell>
          <cell r="AK55">
            <v>0</v>
          </cell>
          <cell r="AL55">
            <v>0</v>
          </cell>
          <cell r="AM55">
            <v>0</v>
          </cell>
          <cell r="AN55">
            <v>0</v>
          </cell>
          <cell r="AO55">
            <v>0</v>
          </cell>
          <cell r="AQ55">
            <v>0</v>
          </cell>
          <cell r="AR55">
            <v>0</v>
          </cell>
        </row>
        <row r="56">
          <cell r="U56">
            <v>-1750000</v>
          </cell>
          <cell r="X56">
            <v>-1750000</v>
          </cell>
          <cell r="Y56">
            <v>0</v>
          </cell>
          <cell r="AD56">
            <v>-1750000</v>
          </cell>
          <cell r="AG56">
            <v>612500</v>
          </cell>
          <cell r="AH56">
            <v>0</v>
          </cell>
          <cell r="AI56">
            <v>0</v>
          </cell>
          <cell r="AJ56">
            <v>612500</v>
          </cell>
          <cell r="AK56">
            <v>0</v>
          </cell>
          <cell r="AL56">
            <v>0</v>
          </cell>
          <cell r="AM56">
            <v>0</v>
          </cell>
          <cell r="AN56">
            <v>0</v>
          </cell>
          <cell r="AO56">
            <v>612500</v>
          </cell>
          <cell r="AQ56">
            <v>0</v>
          </cell>
          <cell r="AR56">
            <v>612500</v>
          </cell>
        </row>
        <row r="57">
          <cell r="U57">
            <v>-31753103</v>
          </cell>
          <cell r="X57">
            <v>-31753103</v>
          </cell>
          <cell r="Y57">
            <v>89862</v>
          </cell>
          <cell r="AD57">
            <v>-31663241</v>
          </cell>
          <cell r="AG57">
            <v>11113586.050000001</v>
          </cell>
          <cell r="AH57">
            <v>0</v>
          </cell>
          <cell r="AI57">
            <v>0</v>
          </cell>
          <cell r="AJ57">
            <v>11113586.050000001</v>
          </cell>
          <cell r="AK57">
            <v>-31451.699999999997</v>
          </cell>
          <cell r="AL57">
            <v>0</v>
          </cell>
          <cell r="AM57">
            <v>0</v>
          </cell>
          <cell r="AN57">
            <v>0</v>
          </cell>
          <cell r="AO57">
            <v>11082134.350000001</v>
          </cell>
          <cell r="AQ57">
            <v>0</v>
          </cell>
          <cell r="AR57">
            <v>11082134.350000001</v>
          </cell>
        </row>
        <row r="58">
          <cell r="U58">
            <v>-3689850</v>
          </cell>
          <cell r="X58">
            <v>-3689850</v>
          </cell>
          <cell r="Y58">
            <v>0</v>
          </cell>
          <cell r="AD58">
            <v>-3689850</v>
          </cell>
          <cell r="AG58">
            <v>1291447.5</v>
          </cell>
          <cell r="AH58">
            <v>0</v>
          </cell>
          <cell r="AI58">
            <v>0</v>
          </cell>
          <cell r="AJ58">
            <v>1291447.5</v>
          </cell>
          <cell r="AK58">
            <v>0</v>
          </cell>
          <cell r="AL58">
            <v>0</v>
          </cell>
          <cell r="AM58">
            <v>0</v>
          </cell>
          <cell r="AN58">
            <v>0</v>
          </cell>
          <cell r="AO58">
            <v>1291447.5</v>
          </cell>
          <cell r="AQ58">
            <v>0</v>
          </cell>
          <cell r="AR58">
            <v>1291447.5</v>
          </cell>
        </row>
        <row r="59">
          <cell r="U59">
            <v>0</v>
          </cell>
          <cell r="X59">
            <v>0</v>
          </cell>
          <cell r="Y59">
            <v>10349000</v>
          </cell>
          <cell r="AD59">
            <v>10349000</v>
          </cell>
          <cell r="AG59">
            <v>0</v>
          </cell>
          <cell r="AH59">
            <v>0</v>
          </cell>
          <cell r="AI59">
            <v>0</v>
          </cell>
          <cell r="AJ59">
            <v>0</v>
          </cell>
          <cell r="AK59">
            <v>-3622150</v>
          </cell>
          <cell r="AL59">
            <v>0</v>
          </cell>
          <cell r="AM59">
            <v>0</v>
          </cell>
          <cell r="AN59">
            <v>0</v>
          </cell>
          <cell r="AO59">
            <v>-3622150</v>
          </cell>
          <cell r="AQ59">
            <v>0</v>
          </cell>
          <cell r="AR59">
            <v>-3622150</v>
          </cell>
        </row>
        <row r="60">
          <cell r="U60">
            <v>-4</v>
          </cell>
          <cell r="X60">
            <v>-4</v>
          </cell>
          <cell r="Y60">
            <v>1179933</v>
          </cell>
          <cell r="AD60">
            <v>1179929</v>
          </cell>
          <cell r="AG60">
            <v>1.400000000372529</v>
          </cell>
          <cell r="AH60">
            <v>0</v>
          </cell>
          <cell r="AI60">
            <v>0</v>
          </cell>
          <cell r="AJ60">
            <v>1.400000000372529</v>
          </cell>
          <cell r="AK60">
            <v>-412976.55</v>
          </cell>
          <cell r="AL60">
            <v>0</v>
          </cell>
          <cell r="AM60">
            <v>0</v>
          </cell>
          <cell r="AN60">
            <v>0</v>
          </cell>
          <cell r="AO60">
            <v>-412975.14999999962</v>
          </cell>
          <cell r="AQ60">
            <v>0</v>
          </cell>
          <cell r="AR60">
            <v>-412975.14999999962</v>
          </cell>
        </row>
        <row r="61">
          <cell r="U61">
            <v>17539565</v>
          </cell>
          <cell r="X61">
            <v>17539565</v>
          </cell>
          <cell r="Y61">
            <v>-10707957</v>
          </cell>
          <cell r="AD61">
            <v>6831608</v>
          </cell>
          <cell r="AG61">
            <v>-6138847.75</v>
          </cell>
          <cell r="AH61">
            <v>0</v>
          </cell>
          <cell r="AI61">
            <v>0</v>
          </cell>
          <cell r="AJ61">
            <v>-6138847.75</v>
          </cell>
          <cell r="AK61">
            <v>3747784.9499999997</v>
          </cell>
          <cell r="AL61">
            <v>0</v>
          </cell>
          <cell r="AM61">
            <v>0</v>
          </cell>
          <cell r="AN61">
            <v>0</v>
          </cell>
          <cell r="AO61">
            <v>-2391062.8000000003</v>
          </cell>
          <cell r="AQ61">
            <v>0</v>
          </cell>
          <cell r="AR61">
            <v>-2391062.8000000003</v>
          </cell>
        </row>
        <row r="62">
          <cell r="U62">
            <v>-9571370</v>
          </cell>
          <cell r="X62">
            <v>-9571370</v>
          </cell>
          <cell r="Y62">
            <v>238950</v>
          </cell>
          <cell r="AD62">
            <v>-9332420</v>
          </cell>
          <cell r="AG62">
            <v>3349979.5</v>
          </cell>
          <cell r="AH62">
            <v>0</v>
          </cell>
          <cell r="AI62">
            <v>0</v>
          </cell>
          <cell r="AJ62">
            <v>3349979.5</v>
          </cell>
          <cell r="AK62">
            <v>-83632.5</v>
          </cell>
          <cell r="AL62">
            <v>0</v>
          </cell>
          <cell r="AM62">
            <v>0</v>
          </cell>
          <cell r="AN62">
            <v>0</v>
          </cell>
          <cell r="AO62">
            <v>3266347</v>
          </cell>
          <cell r="AQ62">
            <v>0</v>
          </cell>
          <cell r="AR62">
            <v>3266347</v>
          </cell>
        </row>
        <row r="63">
          <cell r="U63">
            <v>0</v>
          </cell>
          <cell r="X63">
            <v>0</v>
          </cell>
          <cell r="Y63">
            <v>2244825</v>
          </cell>
          <cell r="AD63">
            <v>2244825</v>
          </cell>
          <cell r="AG63">
            <v>0</v>
          </cell>
          <cell r="AH63">
            <v>0</v>
          </cell>
          <cell r="AI63">
            <v>0</v>
          </cell>
          <cell r="AJ63">
            <v>0</v>
          </cell>
          <cell r="AK63">
            <v>-785688.75</v>
          </cell>
          <cell r="AL63">
            <v>0</v>
          </cell>
          <cell r="AM63">
            <v>0</v>
          </cell>
          <cell r="AN63">
            <v>0</v>
          </cell>
          <cell r="AO63">
            <v>-785688.75</v>
          </cell>
          <cell r="AQ63">
            <v>0</v>
          </cell>
          <cell r="AR63">
            <v>-785688.75</v>
          </cell>
        </row>
        <row r="64">
          <cell r="U64">
            <v>-283786</v>
          </cell>
          <cell r="X64">
            <v>-283786</v>
          </cell>
          <cell r="Y64">
            <v>-45779</v>
          </cell>
          <cell r="AD64">
            <v>-329565</v>
          </cell>
          <cell r="AG64">
            <v>99325.1</v>
          </cell>
          <cell r="AH64">
            <v>0</v>
          </cell>
          <cell r="AI64">
            <v>0</v>
          </cell>
          <cell r="AJ64">
            <v>99325.1</v>
          </cell>
          <cell r="AK64">
            <v>16022.65</v>
          </cell>
          <cell r="AL64">
            <v>0</v>
          </cell>
          <cell r="AM64">
            <v>0</v>
          </cell>
          <cell r="AN64">
            <v>0</v>
          </cell>
          <cell r="AO64">
            <v>115347.75</v>
          </cell>
          <cell r="AQ64">
            <v>0</v>
          </cell>
          <cell r="AR64">
            <v>115347.75</v>
          </cell>
        </row>
        <row r="65">
          <cell r="U65">
            <v>-1606591</v>
          </cell>
          <cell r="X65">
            <v>-1606591</v>
          </cell>
          <cell r="Y65">
            <v>422227</v>
          </cell>
          <cell r="AD65">
            <v>-1184364</v>
          </cell>
          <cell r="AG65">
            <v>562306.85</v>
          </cell>
          <cell r="AH65">
            <v>0</v>
          </cell>
          <cell r="AI65">
            <v>0</v>
          </cell>
          <cell r="AJ65">
            <v>562306.85</v>
          </cell>
          <cell r="AK65">
            <v>-147779.44999999998</v>
          </cell>
          <cell r="AL65">
            <v>0</v>
          </cell>
          <cell r="AM65">
            <v>0</v>
          </cell>
          <cell r="AN65">
            <v>0</v>
          </cell>
          <cell r="AO65">
            <v>414527.4</v>
          </cell>
          <cell r="AQ65">
            <v>0</v>
          </cell>
          <cell r="AR65">
            <v>414527.4</v>
          </cell>
        </row>
        <row r="66">
          <cell r="U66">
            <v>1766078</v>
          </cell>
          <cell r="X66">
            <v>1766078</v>
          </cell>
          <cell r="Y66">
            <v>0</v>
          </cell>
          <cell r="AD66">
            <v>1766078</v>
          </cell>
          <cell r="AG66">
            <v>-618127.30000000005</v>
          </cell>
          <cell r="AH66">
            <v>0</v>
          </cell>
          <cell r="AI66">
            <v>0</v>
          </cell>
          <cell r="AJ66">
            <v>-618127.30000000005</v>
          </cell>
          <cell r="AK66">
            <v>0</v>
          </cell>
          <cell r="AL66">
            <v>0</v>
          </cell>
          <cell r="AM66">
            <v>0</v>
          </cell>
          <cell r="AN66">
            <v>0</v>
          </cell>
          <cell r="AO66">
            <v>-618127.30000000005</v>
          </cell>
          <cell r="AQ66">
            <v>0</v>
          </cell>
          <cell r="AR66">
            <v>-618127.30000000005</v>
          </cell>
        </row>
        <row r="67">
          <cell r="U67">
            <v>-1000000</v>
          </cell>
          <cell r="X67">
            <v>-1000000</v>
          </cell>
          <cell r="Y67">
            <v>0</v>
          </cell>
          <cell r="AD67">
            <v>-1000000</v>
          </cell>
          <cell r="AG67">
            <v>350000</v>
          </cell>
          <cell r="AH67">
            <v>0</v>
          </cell>
          <cell r="AI67">
            <v>0</v>
          </cell>
          <cell r="AJ67">
            <v>350000</v>
          </cell>
          <cell r="AK67">
            <v>0</v>
          </cell>
          <cell r="AL67">
            <v>0</v>
          </cell>
          <cell r="AM67">
            <v>0</v>
          </cell>
          <cell r="AN67">
            <v>0</v>
          </cell>
          <cell r="AO67">
            <v>350000</v>
          </cell>
          <cell r="AQ67">
            <v>0</v>
          </cell>
          <cell r="AR67">
            <v>350000</v>
          </cell>
        </row>
        <row r="68">
          <cell r="U68">
            <v>-36089383</v>
          </cell>
          <cell r="X68">
            <v>-36089383</v>
          </cell>
          <cell r="Y68">
            <v>-9388943</v>
          </cell>
          <cell r="AD68">
            <v>-45478326</v>
          </cell>
          <cell r="AG68">
            <v>12631284.049999999</v>
          </cell>
          <cell r="AH68">
            <v>0</v>
          </cell>
          <cell r="AI68">
            <v>0</v>
          </cell>
          <cell r="AJ68">
            <v>12631284.049999999</v>
          </cell>
          <cell r="AK68">
            <v>3286130.05</v>
          </cell>
          <cell r="AL68">
            <v>0</v>
          </cell>
          <cell r="AM68">
            <v>0</v>
          </cell>
          <cell r="AN68">
            <v>0</v>
          </cell>
          <cell r="AO68">
            <v>15917414.099999998</v>
          </cell>
          <cell r="AQ68">
            <v>0</v>
          </cell>
          <cell r="AR68">
            <v>15917414.099999998</v>
          </cell>
        </row>
        <row r="69">
          <cell r="U69">
            <v>-34767475</v>
          </cell>
          <cell r="X69">
            <v>-34767475</v>
          </cell>
          <cell r="Y69">
            <v>0</v>
          </cell>
          <cell r="AD69">
            <v>-34767475</v>
          </cell>
          <cell r="AG69">
            <v>12168616.25</v>
          </cell>
          <cell r="AH69">
            <v>0</v>
          </cell>
          <cell r="AI69">
            <v>0</v>
          </cell>
          <cell r="AJ69">
            <v>12168616.25</v>
          </cell>
          <cell r="AK69">
            <v>0</v>
          </cell>
          <cell r="AL69">
            <v>0</v>
          </cell>
          <cell r="AM69">
            <v>0</v>
          </cell>
          <cell r="AN69">
            <v>0</v>
          </cell>
          <cell r="AO69">
            <v>12168616.25</v>
          </cell>
          <cell r="AQ69">
            <v>0</v>
          </cell>
          <cell r="AR69">
            <v>12168616.25</v>
          </cell>
        </row>
        <row r="70">
          <cell r="U70">
            <v>-5344909</v>
          </cell>
          <cell r="X70">
            <v>-5344909</v>
          </cell>
          <cell r="Y70">
            <v>-260577</v>
          </cell>
          <cell r="AD70">
            <v>-5605486</v>
          </cell>
          <cell r="AG70">
            <v>1870718.15</v>
          </cell>
          <cell r="AH70">
            <v>0</v>
          </cell>
          <cell r="AI70">
            <v>0</v>
          </cell>
          <cell r="AJ70">
            <v>1870718.15</v>
          </cell>
          <cell r="AK70">
            <v>91201.95</v>
          </cell>
          <cell r="AL70">
            <v>0</v>
          </cell>
          <cell r="AM70">
            <v>0</v>
          </cell>
          <cell r="AN70">
            <v>0</v>
          </cell>
          <cell r="AO70">
            <v>1961920.0999999999</v>
          </cell>
          <cell r="AQ70">
            <v>0</v>
          </cell>
          <cell r="AR70">
            <v>1961920.0999999999</v>
          </cell>
        </row>
        <row r="71">
          <cell r="U71">
            <v>-104599</v>
          </cell>
          <cell r="X71">
            <v>-104599</v>
          </cell>
          <cell r="Y71">
            <v>0</v>
          </cell>
          <cell r="AD71">
            <v>-104599</v>
          </cell>
          <cell r="AG71">
            <v>36609.65</v>
          </cell>
          <cell r="AH71">
            <v>0</v>
          </cell>
          <cell r="AI71">
            <v>0</v>
          </cell>
          <cell r="AJ71">
            <v>36609.65</v>
          </cell>
          <cell r="AK71">
            <v>0</v>
          </cell>
          <cell r="AL71">
            <v>0</v>
          </cell>
          <cell r="AM71">
            <v>0</v>
          </cell>
          <cell r="AN71">
            <v>0</v>
          </cell>
          <cell r="AO71">
            <v>36609.65</v>
          </cell>
          <cell r="AQ71">
            <v>0</v>
          </cell>
          <cell r="AR71">
            <v>36609.65</v>
          </cell>
        </row>
        <row r="72">
          <cell r="U72">
            <v>74920</v>
          </cell>
          <cell r="X72">
            <v>74920</v>
          </cell>
          <cell r="Y72">
            <v>0</v>
          </cell>
          <cell r="AD72">
            <v>74920</v>
          </cell>
          <cell r="AG72">
            <v>-26222</v>
          </cell>
          <cell r="AH72">
            <v>0</v>
          </cell>
          <cell r="AI72">
            <v>0</v>
          </cell>
          <cell r="AJ72">
            <v>-26222</v>
          </cell>
          <cell r="AK72">
            <v>0</v>
          </cell>
          <cell r="AL72">
            <v>0</v>
          </cell>
          <cell r="AM72">
            <v>0</v>
          </cell>
          <cell r="AN72">
            <v>0</v>
          </cell>
          <cell r="AO72">
            <v>-26222</v>
          </cell>
          <cell r="AQ72">
            <v>0</v>
          </cell>
          <cell r="AR72">
            <v>-26222</v>
          </cell>
        </row>
        <row r="73">
          <cell r="U73">
            <v>0</v>
          </cell>
          <cell r="X73">
            <v>0</v>
          </cell>
          <cell r="Y73">
            <v>0</v>
          </cell>
          <cell r="AD73">
            <v>0</v>
          </cell>
          <cell r="AG73">
            <v>0</v>
          </cell>
          <cell r="AH73">
            <v>0</v>
          </cell>
          <cell r="AI73">
            <v>0</v>
          </cell>
          <cell r="AJ73">
            <v>0</v>
          </cell>
          <cell r="AK73">
            <v>0</v>
          </cell>
          <cell r="AL73">
            <v>0</v>
          </cell>
          <cell r="AM73">
            <v>0</v>
          </cell>
          <cell r="AN73">
            <v>0</v>
          </cell>
          <cell r="AO73">
            <v>0</v>
          </cell>
          <cell r="AQ73">
            <v>0</v>
          </cell>
          <cell r="AR73">
            <v>0</v>
          </cell>
        </row>
        <row r="74">
          <cell r="U74">
            <v>-4184633</v>
          </cell>
          <cell r="X74">
            <v>-4184633</v>
          </cell>
          <cell r="Y74">
            <v>0</v>
          </cell>
          <cell r="AD74">
            <v>-4184633</v>
          </cell>
          <cell r="AG74">
            <v>1464621.55</v>
          </cell>
          <cell r="AH74">
            <v>0</v>
          </cell>
          <cell r="AI74">
            <v>0</v>
          </cell>
          <cell r="AJ74">
            <v>1464621.55</v>
          </cell>
          <cell r="AK74">
            <v>0</v>
          </cell>
          <cell r="AL74">
            <v>0</v>
          </cell>
          <cell r="AM74">
            <v>0</v>
          </cell>
          <cell r="AN74">
            <v>0</v>
          </cell>
          <cell r="AO74">
            <v>1464621.55</v>
          </cell>
          <cell r="AQ74">
            <v>0</v>
          </cell>
          <cell r="AR74">
            <v>1464621.55</v>
          </cell>
        </row>
        <row r="75">
          <cell r="U75">
            <v>-286829</v>
          </cell>
          <cell r="X75">
            <v>-286829</v>
          </cell>
          <cell r="Y75">
            <v>0</v>
          </cell>
          <cell r="AD75">
            <v>-286829</v>
          </cell>
          <cell r="AG75">
            <v>100390.15</v>
          </cell>
          <cell r="AH75">
            <v>0</v>
          </cell>
          <cell r="AI75">
            <v>0</v>
          </cell>
          <cell r="AJ75">
            <v>100390.15</v>
          </cell>
          <cell r="AK75">
            <v>0</v>
          </cell>
          <cell r="AL75">
            <v>0</v>
          </cell>
          <cell r="AM75">
            <v>0</v>
          </cell>
          <cell r="AN75">
            <v>0</v>
          </cell>
          <cell r="AO75">
            <v>100390.15</v>
          </cell>
          <cell r="AQ75">
            <v>0</v>
          </cell>
          <cell r="AR75">
            <v>100390.15</v>
          </cell>
        </row>
        <row r="76">
          <cell r="U76">
            <v>-7280604</v>
          </cell>
          <cell r="X76">
            <v>-7280604</v>
          </cell>
          <cell r="Y76">
            <v>0</v>
          </cell>
          <cell r="AD76">
            <v>-7280604</v>
          </cell>
          <cell r="AG76">
            <v>2548211.4</v>
          </cell>
          <cell r="AH76">
            <v>0</v>
          </cell>
          <cell r="AI76">
            <v>0</v>
          </cell>
          <cell r="AJ76">
            <v>2548211.4</v>
          </cell>
          <cell r="AK76">
            <v>0</v>
          </cell>
          <cell r="AL76">
            <v>0</v>
          </cell>
          <cell r="AM76">
            <v>0</v>
          </cell>
          <cell r="AN76">
            <v>0</v>
          </cell>
          <cell r="AO76">
            <v>2548211.4</v>
          </cell>
          <cell r="AQ76">
            <v>0</v>
          </cell>
          <cell r="AR76">
            <v>2548211.4</v>
          </cell>
        </row>
        <row r="77">
          <cell r="U77">
            <v>0</v>
          </cell>
          <cell r="X77">
            <v>0</v>
          </cell>
          <cell r="Y77">
            <v>0</v>
          </cell>
          <cell r="AD77">
            <v>0</v>
          </cell>
          <cell r="AG77">
            <v>0</v>
          </cell>
          <cell r="AH77">
            <v>0</v>
          </cell>
          <cell r="AI77">
            <v>0</v>
          </cell>
          <cell r="AJ77">
            <v>0</v>
          </cell>
          <cell r="AK77">
            <v>0</v>
          </cell>
          <cell r="AL77">
            <v>0</v>
          </cell>
          <cell r="AM77">
            <v>0</v>
          </cell>
          <cell r="AN77">
            <v>0</v>
          </cell>
          <cell r="AO77">
            <v>0</v>
          </cell>
          <cell r="AQ77">
            <v>0</v>
          </cell>
          <cell r="AR77">
            <v>0</v>
          </cell>
        </row>
        <row r="78">
          <cell r="U78">
            <v>0</v>
          </cell>
          <cell r="X78">
            <v>0</v>
          </cell>
          <cell r="Y78">
            <v>0</v>
          </cell>
          <cell r="AD78">
            <v>0</v>
          </cell>
          <cell r="AG78">
            <v>0</v>
          </cell>
          <cell r="AH78">
            <v>0</v>
          </cell>
          <cell r="AI78">
            <v>0</v>
          </cell>
          <cell r="AJ78">
            <v>0</v>
          </cell>
          <cell r="AK78">
            <v>0</v>
          </cell>
          <cell r="AL78">
            <v>0</v>
          </cell>
          <cell r="AM78">
            <v>0</v>
          </cell>
          <cell r="AN78">
            <v>0</v>
          </cell>
          <cell r="AO78">
            <v>0</v>
          </cell>
          <cell r="AQ78">
            <v>0</v>
          </cell>
          <cell r="AR78">
            <v>0</v>
          </cell>
        </row>
        <row r="79">
          <cell r="U79">
            <v>-8617780</v>
          </cell>
          <cell r="X79">
            <v>-8617780</v>
          </cell>
          <cell r="Y79">
            <v>0</v>
          </cell>
          <cell r="AD79">
            <v>-8617780</v>
          </cell>
          <cell r="AG79">
            <v>3016223</v>
          </cell>
          <cell r="AH79">
            <v>0</v>
          </cell>
          <cell r="AI79">
            <v>0</v>
          </cell>
          <cell r="AJ79">
            <v>3016223</v>
          </cell>
          <cell r="AK79">
            <v>0</v>
          </cell>
          <cell r="AL79">
            <v>0</v>
          </cell>
          <cell r="AM79">
            <v>0</v>
          </cell>
          <cell r="AN79">
            <v>0</v>
          </cell>
          <cell r="AO79">
            <v>3016223</v>
          </cell>
          <cell r="AQ79">
            <v>0</v>
          </cell>
          <cell r="AR79">
            <v>3016223</v>
          </cell>
        </row>
        <row r="80">
          <cell r="U80">
            <v>118065152</v>
          </cell>
          <cell r="X80">
            <v>118065152</v>
          </cell>
          <cell r="Y80">
            <v>0</v>
          </cell>
          <cell r="AD80">
            <v>118065152</v>
          </cell>
          <cell r="AG80">
            <v>-41322803.199999996</v>
          </cell>
          <cell r="AH80">
            <v>0</v>
          </cell>
          <cell r="AI80">
            <v>0</v>
          </cell>
          <cell r="AJ80">
            <v>-41322803.199999996</v>
          </cell>
          <cell r="AK80">
            <v>0</v>
          </cell>
          <cell r="AL80">
            <v>0</v>
          </cell>
          <cell r="AM80">
            <v>0</v>
          </cell>
          <cell r="AN80">
            <v>0</v>
          </cell>
          <cell r="AO80">
            <v>-41322803.199999996</v>
          </cell>
          <cell r="AQ80">
            <v>0</v>
          </cell>
          <cell r="AR80">
            <v>-41322803.199999996</v>
          </cell>
        </row>
        <row r="81">
          <cell r="U81">
            <v>-592857</v>
          </cell>
          <cell r="X81">
            <v>-592857</v>
          </cell>
          <cell r="Y81">
            <v>0</v>
          </cell>
          <cell r="AD81">
            <v>-592857</v>
          </cell>
          <cell r="AG81">
            <v>207499.95</v>
          </cell>
          <cell r="AH81">
            <v>0</v>
          </cell>
          <cell r="AI81">
            <v>0</v>
          </cell>
          <cell r="AJ81">
            <v>207499.95</v>
          </cell>
          <cell r="AK81">
            <v>0</v>
          </cell>
          <cell r="AL81">
            <v>0</v>
          </cell>
          <cell r="AM81">
            <v>0</v>
          </cell>
          <cell r="AN81">
            <v>0</v>
          </cell>
          <cell r="AO81">
            <v>207499.95</v>
          </cell>
          <cell r="AQ81">
            <v>0</v>
          </cell>
          <cell r="AR81">
            <v>207499.95</v>
          </cell>
        </row>
        <row r="82">
          <cell r="U82">
            <v>759655</v>
          </cell>
          <cell r="X82">
            <v>759655</v>
          </cell>
          <cell r="Y82">
            <v>0</v>
          </cell>
          <cell r="AD82">
            <v>759655</v>
          </cell>
          <cell r="AG82">
            <v>-265879.25</v>
          </cell>
          <cell r="AH82">
            <v>0</v>
          </cell>
          <cell r="AI82">
            <v>0</v>
          </cell>
          <cell r="AJ82">
            <v>-265879.25</v>
          </cell>
          <cell r="AK82">
            <v>0</v>
          </cell>
          <cell r="AL82">
            <v>0</v>
          </cell>
          <cell r="AM82">
            <v>0</v>
          </cell>
          <cell r="AN82">
            <v>0</v>
          </cell>
          <cell r="AO82">
            <v>-265879.25</v>
          </cell>
          <cell r="AQ82">
            <v>0</v>
          </cell>
          <cell r="AR82">
            <v>-265879.25</v>
          </cell>
        </row>
        <row r="83">
          <cell r="U83">
            <v>7559659</v>
          </cell>
          <cell r="X83">
            <v>7559659</v>
          </cell>
          <cell r="Y83">
            <v>-32201479</v>
          </cell>
          <cell r="AD83">
            <v>-24641820</v>
          </cell>
          <cell r="AG83">
            <v>-2645880.65</v>
          </cell>
          <cell r="AH83">
            <v>0</v>
          </cell>
          <cell r="AI83">
            <v>0</v>
          </cell>
          <cell r="AJ83">
            <v>-2645880.65</v>
          </cell>
          <cell r="AK83">
            <v>11270517.649999999</v>
          </cell>
          <cell r="AL83">
            <v>0</v>
          </cell>
          <cell r="AM83">
            <v>0</v>
          </cell>
          <cell r="AN83">
            <v>0</v>
          </cell>
          <cell r="AO83">
            <v>8624636.9999999981</v>
          </cell>
          <cell r="AQ83">
            <v>0</v>
          </cell>
          <cell r="AR83">
            <v>8624636.9999999981</v>
          </cell>
        </row>
        <row r="84">
          <cell r="U84">
            <v>0</v>
          </cell>
          <cell r="X84">
            <v>0</v>
          </cell>
          <cell r="Y84">
            <v>0</v>
          </cell>
          <cell r="AD84">
            <v>0</v>
          </cell>
          <cell r="AG84">
            <v>0</v>
          </cell>
          <cell r="AH84">
            <v>0</v>
          </cell>
          <cell r="AI84">
            <v>0</v>
          </cell>
          <cell r="AJ84">
            <v>0</v>
          </cell>
          <cell r="AK84">
            <v>0</v>
          </cell>
          <cell r="AL84">
            <v>0</v>
          </cell>
          <cell r="AM84">
            <v>0</v>
          </cell>
          <cell r="AN84">
            <v>0</v>
          </cell>
          <cell r="AO84">
            <v>0</v>
          </cell>
        </row>
        <row r="85">
          <cell r="U85">
            <v>0</v>
          </cell>
          <cell r="X85">
            <v>0</v>
          </cell>
          <cell r="Y85">
            <v>0</v>
          </cell>
          <cell r="AD85">
            <v>0</v>
          </cell>
          <cell r="AG85">
            <v>0</v>
          </cell>
          <cell r="AH85">
            <v>0</v>
          </cell>
          <cell r="AI85">
            <v>0</v>
          </cell>
          <cell r="AJ85">
            <v>0</v>
          </cell>
          <cell r="AK85">
            <v>0</v>
          </cell>
          <cell r="AL85">
            <v>0</v>
          </cell>
          <cell r="AM85">
            <v>0</v>
          </cell>
          <cell r="AN85">
            <v>0</v>
          </cell>
          <cell r="AO85">
            <v>0</v>
          </cell>
          <cell r="AQ85">
            <v>0</v>
          </cell>
          <cell r="AR85">
            <v>0</v>
          </cell>
        </row>
        <row r="86">
          <cell r="U86">
            <v>-3642516</v>
          </cell>
          <cell r="X86">
            <v>-3642516</v>
          </cell>
          <cell r="Y86">
            <v>0</v>
          </cell>
          <cell r="AD86">
            <v>-3642516</v>
          </cell>
          <cell r="AG86">
            <v>1274880.6000000001</v>
          </cell>
          <cell r="AH86">
            <v>0</v>
          </cell>
          <cell r="AI86">
            <v>0</v>
          </cell>
          <cell r="AJ86">
            <v>1274880.6000000001</v>
          </cell>
          <cell r="AK86">
            <v>0</v>
          </cell>
          <cell r="AL86">
            <v>0</v>
          </cell>
          <cell r="AM86">
            <v>0</v>
          </cell>
          <cell r="AN86">
            <v>0</v>
          </cell>
          <cell r="AO86">
            <v>1274880.6000000001</v>
          </cell>
          <cell r="AQ86">
            <v>0</v>
          </cell>
          <cell r="AR86">
            <v>1274880.6000000001</v>
          </cell>
        </row>
        <row r="87">
          <cell r="U87">
            <v>-1935000</v>
          </cell>
          <cell r="X87">
            <v>-1935000</v>
          </cell>
          <cell r="Y87">
            <v>0</v>
          </cell>
          <cell r="AD87">
            <v>-1935000</v>
          </cell>
          <cell r="AG87">
            <v>677250</v>
          </cell>
          <cell r="AH87">
            <v>0</v>
          </cell>
          <cell r="AI87">
            <v>0</v>
          </cell>
          <cell r="AJ87">
            <v>677250</v>
          </cell>
          <cell r="AK87">
            <v>0</v>
          </cell>
          <cell r="AL87">
            <v>0</v>
          </cell>
          <cell r="AM87">
            <v>0</v>
          </cell>
          <cell r="AN87">
            <v>0</v>
          </cell>
          <cell r="AO87">
            <v>677250</v>
          </cell>
          <cell r="AQ87">
            <v>0</v>
          </cell>
          <cell r="AR87">
            <v>677250</v>
          </cell>
        </row>
        <row r="88">
          <cell r="U88">
            <v>162713</v>
          </cell>
          <cell r="X88">
            <v>162713</v>
          </cell>
          <cell r="Y88">
            <v>0</v>
          </cell>
          <cell r="AD88">
            <v>162713</v>
          </cell>
          <cell r="AG88">
            <v>-56949.55</v>
          </cell>
          <cell r="AH88">
            <v>0</v>
          </cell>
          <cell r="AI88">
            <v>0</v>
          </cell>
          <cell r="AJ88">
            <v>-56949.55</v>
          </cell>
          <cell r="AK88">
            <v>0</v>
          </cell>
          <cell r="AL88">
            <v>0</v>
          </cell>
          <cell r="AM88">
            <v>0</v>
          </cell>
          <cell r="AN88">
            <v>0</v>
          </cell>
          <cell r="AO88">
            <v>-56949.55</v>
          </cell>
          <cell r="AQ88">
            <v>0</v>
          </cell>
          <cell r="AR88">
            <v>-56949.55</v>
          </cell>
        </row>
        <row r="89">
          <cell r="U89">
            <v>-2324026</v>
          </cell>
          <cell r="X89">
            <v>-2324026</v>
          </cell>
          <cell r="Y89">
            <v>0</v>
          </cell>
          <cell r="AD89">
            <v>-2324026</v>
          </cell>
          <cell r="AG89">
            <v>813409.1</v>
          </cell>
          <cell r="AH89">
            <v>0</v>
          </cell>
          <cell r="AI89">
            <v>0</v>
          </cell>
          <cell r="AJ89">
            <v>813409.1</v>
          </cell>
          <cell r="AK89">
            <v>0</v>
          </cell>
          <cell r="AL89">
            <v>0</v>
          </cell>
          <cell r="AM89">
            <v>0</v>
          </cell>
          <cell r="AN89">
            <v>0</v>
          </cell>
          <cell r="AO89">
            <v>813409.1</v>
          </cell>
          <cell r="AQ89">
            <v>0</v>
          </cell>
          <cell r="AR89">
            <v>813409.1</v>
          </cell>
        </row>
        <row r="90">
          <cell r="U90">
            <v>-500002</v>
          </cell>
          <cell r="X90">
            <v>-500002</v>
          </cell>
          <cell r="Y90">
            <v>0</v>
          </cell>
          <cell r="AD90">
            <v>-500002</v>
          </cell>
          <cell r="AG90">
            <v>175000.7</v>
          </cell>
          <cell r="AH90">
            <v>0</v>
          </cell>
          <cell r="AI90">
            <v>0</v>
          </cell>
          <cell r="AJ90">
            <v>175000.7</v>
          </cell>
          <cell r="AK90">
            <v>0</v>
          </cell>
          <cell r="AL90">
            <v>0</v>
          </cell>
          <cell r="AM90">
            <v>0</v>
          </cell>
          <cell r="AN90">
            <v>0</v>
          </cell>
          <cell r="AO90">
            <v>175000.7</v>
          </cell>
          <cell r="AQ90">
            <v>0</v>
          </cell>
          <cell r="AR90">
            <v>175000.7</v>
          </cell>
        </row>
        <row r="91">
          <cell r="U91">
            <v>770634</v>
          </cell>
          <cell r="X91">
            <v>770634</v>
          </cell>
          <cell r="Y91">
            <v>0</v>
          </cell>
          <cell r="AD91">
            <v>770634</v>
          </cell>
          <cell r="AG91">
            <v>-269721.90000000002</v>
          </cell>
          <cell r="AH91">
            <v>0</v>
          </cell>
          <cell r="AI91">
            <v>0</v>
          </cell>
          <cell r="AJ91">
            <v>-269721.90000000002</v>
          </cell>
          <cell r="AK91">
            <v>0</v>
          </cell>
          <cell r="AL91">
            <v>0</v>
          </cell>
          <cell r="AM91">
            <v>0</v>
          </cell>
          <cell r="AN91">
            <v>0</v>
          </cell>
          <cell r="AO91">
            <v>-269721.90000000002</v>
          </cell>
          <cell r="AQ91">
            <v>0</v>
          </cell>
          <cell r="AR91">
            <v>-269721.90000000002</v>
          </cell>
        </row>
        <row r="92">
          <cell r="U92">
            <v>-200154</v>
          </cell>
          <cell r="X92">
            <v>-200154</v>
          </cell>
          <cell r="Y92">
            <v>0</v>
          </cell>
          <cell r="AD92">
            <v>-200154</v>
          </cell>
          <cell r="AG92">
            <v>70053.899999999994</v>
          </cell>
          <cell r="AH92">
            <v>0</v>
          </cell>
          <cell r="AI92">
            <v>0</v>
          </cell>
          <cell r="AJ92">
            <v>70053.899999999994</v>
          </cell>
          <cell r="AK92">
            <v>0</v>
          </cell>
          <cell r="AL92">
            <v>0</v>
          </cell>
          <cell r="AM92">
            <v>0</v>
          </cell>
          <cell r="AN92">
            <v>0</v>
          </cell>
          <cell r="AO92">
            <v>70053.899999999994</v>
          </cell>
          <cell r="AQ92">
            <v>0</v>
          </cell>
          <cell r="AR92">
            <v>70053.899999999994</v>
          </cell>
        </row>
        <row r="93">
          <cell r="U93">
            <v>-593729</v>
          </cell>
          <cell r="X93">
            <v>-593729</v>
          </cell>
          <cell r="Y93">
            <v>0</v>
          </cell>
          <cell r="AD93">
            <v>-593729</v>
          </cell>
          <cell r="AG93">
            <v>207805.15</v>
          </cell>
          <cell r="AH93">
            <v>0</v>
          </cell>
          <cell r="AI93">
            <v>0</v>
          </cell>
          <cell r="AJ93">
            <v>207805.15</v>
          </cell>
          <cell r="AK93">
            <v>0</v>
          </cell>
          <cell r="AL93">
            <v>0</v>
          </cell>
          <cell r="AM93">
            <v>0</v>
          </cell>
          <cell r="AN93">
            <v>0</v>
          </cell>
          <cell r="AO93">
            <v>207805.15</v>
          </cell>
          <cell r="AQ93">
            <v>0</v>
          </cell>
          <cell r="AR93">
            <v>207805.15</v>
          </cell>
        </row>
        <row r="94">
          <cell r="U94">
            <v>0</v>
          </cell>
          <cell r="X94">
            <v>0</v>
          </cell>
          <cell r="Y94">
            <v>0</v>
          </cell>
          <cell r="AD94">
            <v>0</v>
          </cell>
          <cell r="AG94">
            <v>0</v>
          </cell>
          <cell r="AH94">
            <v>0</v>
          </cell>
          <cell r="AI94">
            <v>0</v>
          </cell>
          <cell r="AJ94">
            <v>0</v>
          </cell>
          <cell r="AK94">
            <v>0</v>
          </cell>
          <cell r="AL94">
            <v>0</v>
          </cell>
          <cell r="AM94">
            <v>0</v>
          </cell>
          <cell r="AN94">
            <v>0</v>
          </cell>
          <cell r="AO94">
            <v>0</v>
          </cell>
          <cell r="AQ94">
            <v>0</v>
          </cell>
          <cell r="AR94">
            <v>0</v>
          </cell>
        </row>
        <row r="95">
          <cell r="U95">
            <v>0</v>
          </cell>
          <cell r="X95">
            <v>0</v>
          </cell>
          <cell r="Y95">
            <v>0</v>
          </cell>
          <cell r="AD95">
            <v>0</v>
          </cell>
          <cell r="AG95">
            <v>0</v>
          </cell>
          <cell r="AH95">
            <v>0</v>
          </cell>
          <cell r="AI95">
            <v>0</v>
          </cell>
          <cell r="AJ95">
            <v>0</v>
          </cell>
          <cell r="AK95">
            <v>0</v>
          </cell>
          <cell r="AL95">
            <v>0</v>
          </cell>
          <cell r="AM95">
            <v>0</v>
          </cell>
          <cell r="AN95">
            <v>0</v>
          </cell>
          <cell r="AO95">
            <v>0</v>
          </cell>
          <cell r="AQ95">
            <v>0</v>
          </cell>
          <cell r="AR95">
            <v>0</v>
          </cell>
        </row>
        <row r="96">
          <cell r="U96">
            <v>-955418</v>
          </cell>
          <cell r="X96">
            <v>-955418</v>
          </cell>
          <cell r="Y96">
            <v>0</v>
          </cell>
          <cell r="AD96">
            <v>-955418</v>
          </cell>
          <cell r="AG96">
            <v>334396.3</v>
          </cell>
          <cell r="AH96">
            <v>0</v>
          </cell>
          <cell r="AI96">
            <v>0</v>
          </cell>
          <cell r="AJ96">
            <v>334396.3</v>
          </cell>
          <cell r="AK96">
            <v>0</v>
          </cell>
          <cell r="AL96">
            <v>0</v>
          </cell>
          <cell r="AM96">
            <v>0</v>
          </cell>
          <cell r="AN96">
            <v>0</v>
          </cell>
          <cell r="AO96">
            <v>334396.3</v>
          </cell>
          <cell r="AQ96">
            <v>0</v>
          </cell>
          <cell r="AR96">
            <v>334396.3</v>
          </cell>
        </row>
        <row r="97">
          <cell r="U97">
            <v>-1436285</v>
          </cell>
          <cell r="X97">
            <v>-1436285</v>
          </cell>
          <cell r="Y97">
            <v>0</v>
          </cell>
          <cell r="AD97">
            <v>-1436285</v>
          </cell>
          <cell r="AG97">
            <v>502699.75</v>
          </cell>
          <cell r="AH97">
            <v>0</v>
          </cell>
          <cell r="AI97">
            <v>0</v>
          </cell>
          <cell r="AJ97">
            <v>502699.75</v>
          </cell>
          <cell r="AK97">
            <v>0</v>
          </cell>
          <cell r="AL97">
            <v>0</v>
          </cell>
          <cell r="AM97">
            <v>0</v>
          </cell>
          <cell r="AN97">
            <v>0</v>
          </cell>
          <cell r="AO97">
            <v>502699.75</v>
          </cell>
          <cell r="AQ97">
            <v>0</v>
          </cell>
          <cell r="AR97">
            <v>502699.75</v>
          </cell>
        </row>
        <row r="98">
          <cell r="U98">
            <v>-19286</v>
          </cell>
          <cell r="X98">
            <v>-19286</v>
          </cell>
          <cell r="Y98">
            <v>0</v>
          </cell>
          <cell r="AD98">
            <v>-19286</v>
          </cell>
          <cell r="AG98">
            <v>6750.1</v>
          </cell>
          <cell r="AH98">
            <v>0</v>
          </cell>
          <cell r="AI98">
            <v>0</v>
          </cell>
          <cell r="AJ98">
            <v>6750.1</v>
          </cell>
          <cell r="AK98">
            <v>0</v>
          </cell>
          <cell r="AL98">
            <v>0</v>
          </cell>
          <cell r="AM98">
            <v>0</v>
          </cell>
          <cell r="AN98">
            <v>0</v>
          </cell>
          <cell r="AO98">
            <v>6750.1</v>
          </cell>
          <cell r="AQ98">
            <v>0</v>
          </cell>
          <cell r="AR98">
            <v>6750.1</v>
          </cell>
        </row>
        <row r="99">
          <cell r="U99">
            <v>-1609990</v>
          </cell>
          <cell r="X99">
            <v>-1609990</v>
          </cell>
          <cell r="Y99">
            <v>0</v>
          </cell>
          <cell r="AD99">
            <v>-1609990</v>
          </cell>
          <cell r="AG99">
            <v>563496.5</v>
          </cell>
          <cell r="AH99">
            <v>0</v>
          </cell>
          <cell r="AI99">
            <v>0</v>
          </cell>
          <cell r="AJ99">
            <v>563496.5</v>
          </cell>
          <cell r="AK99">
            <v>0</v>
          </cell>
          <cell r="AL99">
            <v>0</v>
          </cell>
          <cell r="AM99">
            <v>0</v>
          </cell>
          <cell r="AN99">
            <v>0</v>
          </cell>
          <cell r="AO99">
            <v>563496.5</v>
          </cell>
          <cell r="AQ99">
            <v>0</v>
          </cell>
          <cell r="AR99">
            <v>563496.5</v>
          </cell>
        </row>
        <row r="100">
          <cell r="U100">
            <v>-1</v>
          </cell>
          <cell r="X100">
            <v>-1</v>
          </cell>
          <cell r="Y100">
            <v>0</v>
          </cell>
          <cell r="AD100">
            <v>-1</v>
          </cell>
          <cell r="AG100">
            <v>0.35</v>
          </cell>
          <cell r="AH100">
            <v>0</v>
          </cell>
          <cell r="AI100">
            <v>0</v>
          </cell>
          <cell r="AJ100">
            <v>0.35</v>
          </cell>
          <cell r="AK100">
            <v>0</v>
          </cell>
          <cell r="AL100">
            <v>0</v>
          </cell>
          <cell r="AM100">
            <v>0</v>
          </cell>
          <cell r="AN100">
            <v>0</v>
          </cell>
          <cell r="AO100">
            <v>0.35</v>
          </cell>
          <cell r="AQ100">
            <v>0</v>
          </cell>
          <cell r="AR100">
            <v>0.35</v>
          </cell>
        </row>
        <row r="101">
          <cell r="U101">
            <v>0</v>
          </cell>
          <cell r="X101">
            <v>0</v>
          </cell>
          <cell r="Y101">
            <v>0</v>
          </cell>
          <cell r="AD101">
            <v>0</v>
          </cell>
          <cell r="AG101">
            <v>0</v>
          </cell>
          <cell r="AH101">
            <v>0</v>
          </cell>
          <cell r="AI101">
            <v>0</v>
          </cell>
          <cell r="AJ101">
            <v>0</v>
          </cell>
          <cell r="AK101">
            <v>0</v>
          </cell>
          <cell r="AL101">
            <v>0</v>
          </cell>
          <cell r="AM101">
            <v>0</v>
          </cell>
          <cell r="AN101">
            <v>0</v>
          </cell>
          <cell r="AO101">
            <v>0</v>
          </cell>
          <cell r="AQ101">
            <v>0</v>
          </cell>
          <cell r="AR101">
            <v>0</v>
          </cell>
        </row>
        <row r="102">
          <cell r="U102">
            <v>-10227</v>
          </cell>
          <cell r="X102">
            <v>-10227</v>
          </cell>
          <cell r="Y102">
            <v>0</v>
          </cell>
          <cell r="AD102">
            <v>-10227</v>
          </cell>
          <cell r="AG102">
            <v>3579.45</v>
          </cell>
          <cell r="AH102">
            <v>0</v>
          </cell>
          <cell r="AI102">
            <v>0</v>
          </cell>
          <cell r="AJ102">
            <v>3579.45</v>
          </cell>
          <cell r="AK102">
            <v>0</v>
          </cell>
          <cell r="AL102">
            <v>0</v>
          </cell>
          <cell r="AM102">
            <v>0</v>
          </cell>
          <cell r="AN102">
            <v>0</v>
          </cell>
          <cell r="AO102">
            <v>3579.45</v>
          </cell>
          <cell r="AQ102">
            <v>0</v>
          </cell>
          <cell r="AR102">
            <v>3579.45</v>
          </cell>
        </row>
        <row r="103">
          <cell r="U103">
            <v>0</v>
          </cell>
          <cell r="X103">
            <v>0</v>
          </cell>
          <cell r="Y103">
            <v>0</v>
          </cell>
          <cell r="AD103">
            <v>0</v>
          </cell>
          <cell r="AG103">
            <v>0</v>
          </cell>
          <cell r="AH103">
            <v>0</v>
          </cell>
          <cell r="AI103">
            <v>0</v>
          </cell>
          <cell r="AJ103">
            <v>0</v>
          </cell>
          <cell r="AK103">
            <v>0</v>
          </cell>
          <cell r="AL103">
            <v>0</v>
          </cell>
          <cell r="AM103">
            <v>0</v>
          </cell>
          <cell r="AN103">
            <v>0</v>
          </cell>
          <cell r="AO103">
            <v>0</v>
          </cell>
        </row>
        <row r="104">
          <cell r="U104">
            <v>0</v>
          </cell>
          <cell r="X104">
            <v>0</v>
          </cell>
          <cell r="Y104">
            <v>0</v>
          </cell>
          <cell r="AD104">
            <v>0</v>
          </cell>
          <cell r="AG104">
            <v>0</v>
          </cell>
          <cell r="AH104">
            <v>0</v>
          </cell>
          <cell r="AI104">
            <v>0</v>
          </cell>
          <cell r="AJ104">
            <v>0</v>
          </cell>
          <cell r="AK104">
            <v>0</v>
          </cell>
          <cell r="AL104">
            <v>0</v>
          </cell>
          <cell r="AM104">
            <v>0</v>
          </cell>
          <cell r="AN104">
            <v>0</v>
          </cell>
          <cell r="AO104">
            <v>0</v>
          </cell>
        </row>
        <row r="105">
          <cell r="U105">
            <v>0</v>
          </cell>
          <cell r="X105">
            <v>0</v>
          </cell>
          <cell r="Y105">
            <v>0</v>
          </cell>
          <cell r="AD105">
            <v>0</v>
          </cell>
          <cell r="AG105">
            <v>0</v>
          </cell>
          <cell r="AH105">
            <v>0</v>
          </cell>
          <cell r="AI105">
            <v>0</v>
          </cell>
          <cell r="AJ105">
            <v>0</v>
          </cell>
          <cell r="AK105">
            <v>0</v>
          </cell>
          <cell r="AL105">
            <v>0</v>
          </cell>
          <cell r="AM105">
            <v>0</v>
          </cell>
          <cell r="AN105">
            <v>0</v>
          </cell>
          <cell r="AO105">
            <v>0</v>
          </cell>
        </row>
        <row r="106">
          <cell r="U106">
            <v>0</v>
          </cell>
          <cell r="X106">
            <v>0</v>
          </cell>
          <cell r="Y106">
            <v>0</v>
          </cell>
          <cell r="AD106">
            <v>0</v>
          </cell>
          <cell r="AG106">
            <v>0</v>
          </cell>
          <cell r="AH106">
            <v>0</v>
          </cell>
          <cell r="AI106">
            <v>0</v>
          </cell>
          <cell r="AJ106">
            <v>0</v>
          </cell>
          <cell r="AK106">
            <v>0</v>
          </cell>
          <cell r="AL106">
            <v>0</v>
          </cell>
          <cell r="AM106">
            <v>0</v>
          </cell>
          <cell r="AN106">
            <v>0</v>
          </cell>
          <cell r="AO106">
            <v>0</v>
          </cell>
        </row>
        <row r="107">
          <cell r="U107">
            <v>0</v>
          </cell>
          <cell r="X107">
            <v>0</v>
          </cell>
          <cell r="Y107">
            <v>0</v>
          </cell>
          <cell r="AD107">
            <v>0</v>
          </cell>
          <cell r="AG107">
            <v>0</v>
          </cell>
          <cell r="AH107">
            <v>0</v>
          </cell>
          <cell r="AI107">
            <v>0</v>
          </cell>
          <cell r="AJ107">
            <v>0</v>
          </cell>
          <cell r="AK107">
            <v>0</v>
          </cell>
          <cell r="AL107">
            <v>0</v>
          </cell>
          <cell r="AM107">
            <v>0</v>
          </cell>
          <cell r="AN107">
            <v>0</v>
          </cell>
          <cell r="AO107">
            <v>0</v>
          </cell>
        </row>
        <row r="108">
          <cell r="U108">
            <v>0</v>
          </cell>
          <cell r="X108">
            <v>0</v>
          </cell>
          <cell r="Y108">
            <v>0</v>
          </cell>
          <cell r="AD108">
            <v>0</v>
          </cell>
          <cell r="AG108">
            <v>0</v>
          </cell>
          <cell r="AH108">
            <v>0</v>
          </cell>
          <cell r="AI108">
            <v>0</v>
          </cell>
          <cell r="AJ108">
            <v>0</v>
          </cell>
          <cell r="AK108">
            <v>0</v>
          </cell>
          <cell r="AL108">
            <v>0</v>
          </cell>
          <cell r="AM108">
            <v>0</v>
          </cell>
          <cell r="AN108">
            <v>0</v>
          </cell>
          <cell r="AO108">
            <v>0</v>
          </cell>
        </row>
        <row r="109">
          <cell r="U109">
            <v>0</v>
          </cell>
          <cell r="X109">
            <v>0</v>
          </cell>
          <cell r="Y109">
            <v>0</v>
          </cell>
          <cell r="AD109">
            <v>0</v>
          </cell>
          <cell r="AG109">
            <v>0</v>
          </cell>
          <cell r="AH109">
            <v>0</v>
          </cell>
          <cell r="AI109">
            <v>0</v>
          </cell>
          <cell r="AJ109">
            <v>0</v>
          </cell>
          <cell r="AK109">
            <v>0</v>
          </cell>
          <cell r="AL109">
            <v>0</v>
          </cell>
          <cell r="AM109">
            <v>0</v>
          </cell>
          <cell r="AN109">
            <v>0</v>
          </cell>
          <cell r="AO109">
            <v>0</v>
          </cell>
        </row>
        <row r="110">
          <cell r="U110">
            <v>0</v>
          </cell>
          <cell r="X110">
            <v>0</v>
          </cell>
          <cell r="Y110">
            <v>0</v>
          </cell>
          <cell r="AD110">
            <v>0</v>
          </cell>
          <cell r="AG110">
            <v>0</v>
          </cell>
          <cell r="AJ110">
            <v>0</v>
          </cell>
          <cell r="AK110">
            <v>0</v>
          </cell>
          <cell r="AL110">
            <v>0</v>
          </cell>
          <cell r="AM110">
            <v>0</v>
          </cell>
          <cell r="AN110">
            <v>0</v>
          </cell>
          <cell r="AO110">
            <v>0</v>
          </cell>
        </row>
        <row r="112">
          <cell r="U112">
            <v>19992691</v>
          </cell>
          <cell r="V112">
            <v>0</v>
          </cell>
          <cell r="W112">
            <v>0</v>
          </cell>
          <cell r="X112">
            <v>19992691</v>
          </cell>
          <cell r="Y112">
            <v>-38527296</v>
          </cell>
          <cell r="Z112">
            <v>0</v>
          </cell>
          <cell r="AA112">
            <v>0</v>
          </cell>
          <cell r="AB112">
            <v>0</v>
          </cell>
          <cell r="AD112">
            <v>-18534605</v>
          </cell>
          <cell r="AE112">
            <v>0</v>
          </cell>
          <cell r="AF112">
            <v>0</v>
          </cell>
          <cell r="AG112">
            <v>-6997441.8500000201</v>
          </cell>
          <cell r="AH112">
            <v>0</v>
          </cell>
          <cell r="AI112">
            <v>0</v>
          </cell>
          <cell r="AJ112">
            <v>-6997441.8500000201</v>
          </cell>
          <cell r="AK112">
            <v>13484553.599999998</v>
          </cell>
          <cell r="AL112">
            <v>0</v>
          </cell>
          <cell r="AM112">
            <v>0</v>
          </cell>
          <cell r="AN112">
            <v>0</v>
          </cell>
          <cell r="AO112">
            <v>6487111.7499999851</v>
          </cell>
          <cell r="AQ112">
            <v>0</v>
          </cell>
          <cell r="AR112">
            <v>3340018.4999999912</v>
          </cell>
        </row>
        <row r="114">
          <cell r="U114">
            <v>69232915</v>
          </cell>
          <cell r="X114">
            <v>69232915</v>
          </cell>
          <cell r="Y114">
            <v>0</v>
          </cell>
          <cell r="AD114">
            <v>69232915</v>
          </cell>
          <cell r="AG114">
            <v>-24231520.25</v>
          </cell>
          <cell r="AH114">
            <v>0</v>
          </cell>
          <cell r="AI114">
            <v>0</v>
          </cell>
          <cell r="AJ114">
            <v>-24231520.25</v>
          </cell>
          <cell r="AK114">
            <v>0</v>
          </cell>
          <cell r="AL114">
            <v>0</v>
          </cell>
          <cell r="AM114">
            <v>0</v>
          </cell>
          <cell r="AN114">
            <v>0</v>
          </cell>
          <cell r="AO114">
            <v>-24231520.25</v>
          </cell>
          <cell r="AQ114">
            <v>0</v>
          </cell>
          <cell r="AR114">
            <v>-24231520.25</v>
          </cell>
        </row>
        <row r="115">
          <cell r="U115">
            <v>0</v>
          </cell>
          <cell r="X115">
            <v>0</v>
          </cell>
          <cell r="Y115">
            <v>0</v>
          </cell>
          <cell r="AD115">
            <v>0</v>
          </cell>
          <cell r="AG115">
            <v>0</v>
          </cell>
          <cell r="AH115">
            <v>0</v>
          </cell>
          <cell r="AI115">
            <v>0</v>
          </cell>
          <cell r="AJ115">
            <v>0</v>
          </cell>
          <cell r="AK115">
            <v>0</v>
          </cell>
          <cell r="AL115">
            <v>0</v>
          </cell>
          <cell r="AM115">
            <v>0</v>
          </cell>
          <cell r="AN115">
            <v>0</v>
          </cell>
          <cell r="AO115">
            <v>0</v>
          </cell>
          <cell r="AQ115">
            <v>0</v>
          </cell>
          <cell r="AR115">
            <v>0</v>
          </cell>
        </row>
        <row r="116">
          <cell r="U116">
            <v>0</v>
          </cell>
          <cell r="X116">
            <v>0</v>
          </cell>
          <cell r="Y116">
            <v>0</v>
          </cell>
          <cell r="AD116">
            <v>0</v>
          </cell>
          <cell r="AG116">
            <v>0</v>
          </cell>
          <cell r="AH116">
            <v>0</v>
          </cell>
          <cell r="AI116">
            <v>0</v>
          </cell>
          <cell r="AJ116">
            <v>0</v>
          </cell>
          <cell r="AK116">
            <v>0</v>
          </cell>
          <cell r="AL116">
            <v>0</v>
          </cell>
          <cell r="AM116">
            <v>0</v>
          </cell>
          <cell r="AN116">
            <v>0</v>
          </cell>
          <cell r="AO116">
            <v>0</v>
          </cell>
          <cell r="AQ116">
            <v>0</v>
          </cell>
          <cell r="AR116">
            <v>0</v>
          </cell>
        </row>
        <row r="117">
          <cell r="U117">
            <v>0</v>
          </cell>
          <cell r="X117">
            <v>0</v>
          </cell>
          <cell r="Y117">
            <v>0</v>
          </cell>
          <cell r="AD117">
            <v>0</v>
          </cell>
          <cell r="AG117">
            <v>0</v>
          </cell>
          <cell r="AH117">
            <v>0</v>
          </cell>
          <cell r="AI117">
            <v>0</v>
          </cell>
          <cell r="AJ117">
            <v>0</v>
          </cell>
          <cell r="AK117">
            <v>0</v>
          </cell>
          <cell r="AL117">
            <v>0</v>
          </cell>
          <cell r="AM117">
            <v>0</v>
          </cell>
          <cell r="AN117">
            <v>0</v>
          </cell>
          <cell r="AO117">
            <v>0</v>
          </cell>
          <cell r="AQ117">
            <v>0</v>
          </cell>
          <cell r="AR117">
            <v>0</v>
          </cell>
        </row>
        <row r="118">
          <cell r="U118">
            <v>-338077</v>
          </cell>
          <cell r="X118">
            <v>-338077</v>
          </cell>
          <cell r="Y118">
            <v>0</v>
          </cell>
          <cell r="AD118">
            <v>-338077</v>
          </cell>
          <cell r="AG118">
            <v>118326.95</v>
          </cell>
          <cell r="AH118">
            <v>0</v>
          </cell>
          <cell r="AI118">
            <v>0</v>
          </cell>
          <cell r="AJ118">
            <v>118326.95</v>
          </cell>
          <cell r="AK118">
            <v>0</v>
          </cell>
          <cell r="AL118">
            <v>0</v>
          </cell>
          <cell r="AM118">
            <v>0</v>
          </cell>
          <cell r="AN118">
            <v>0</v>
          </cell>
          <cell r="AO118">
            <v>118326.95</v>
          </cell>
          <cell r="AQ118">
            <v>0</v>
          </cell>
          <cell r="AR118">
            <v>118326.95</v>
          </cell>
        </row>
        <row r="119">
          <cell r="U119">
            <v>0</v>
          </cell>
          <cell r="X119">
            <v>0</v>
          </cell>
          <cell r="Y119">
            <v>0</v>
          </cell>
          <cell r="AD119">
            <v>0</v>
          </cell>
          <cell r="AG119">
            <v>0</v>
          </cell>
          <cell r="AH119">
            <v>0</v>
          </cell>
          <cell r="AI119">
            <v>0</v>
          </cell>
          <cell r="AJ119">
            <v>0</v>
          </cell>
          <cell r="AK119">
            <v>0</v>
          </cell>
          <cell r="AL119">
            <v>0</v>
          </cell>
          <cell r="AM119">
            <v>0</v>
          </cell>
          <cell r="AN119">
            <v>0</v>
          </cell>
          <cell r="AO119">
            <v>0</v>
          </cell>
          <cell r="AQ119">
            <v>0</v>
          </cell>
          <cell r="AR119">
            <v>0</v>
          </cell>
        </row>
        <row r="120">
          <cell r="U120">
            <v>0</v>
          </cell>
          <cell r="X120">
            <v>0</v>
          </cell>
          <cell r="Y120">
            <v>0</v>
          </cell>
          <cell r="AD120">
            <v>0</v>
          </cell>
          <cell r="AG120">
            <v>0</v>
          </cell>
          <cell r="AJ120">
            <v>0</v>
          </cell>
          <cell r="AK120">
            <v>0</v>
          </cell>
          <cell r="AL120">
            <v>0</v>
          </cell>
          <cell r="AM120">
            <v>0</v>
          </cell>
          <cell r="AN120">
            <v>0</v>
          </cell>
          <cell r="AO120">
            <v>0</v>
          </cell>
          <cell r="AQ120">
            <v>0</v>
          </cell>
          <cell r="AR120">
            <v>0</v>
          </cell>
        </row>
        <row r="121">
          <cell r="U121">
            <v>0</v>
          </cell>
          <cell r="AD121">
            <v>0</v>
          </cell>
          <cell r="AG121">
            <v>0</v>
          </cell>
          <cell r="AO121">
            <v>0</v>
          </cell>
          <cell r="AQ121">
            <v>0</v>
          </cell>
          <cell r="AR121">
            <v>0</v>
          </cell>
        </row>
        <row r="122">
          <cell r="U122">
            <v>68894838</v>
          </cell>
          <cell r="V122">
            <v>0</v>
          </cell>
          <cell r="W122">
            <v>0</v>
          </cell>
          <cell r="X122">
            <v>68894838</v>
          </cell>
          <cell r="Y122">
            <v>0</v>
          </cell>
          <cell r="Z122">
            <v>0</v>
          </cell>
          <cell r="AA122">
            <v>0</v>
          </cell>
          <cell r="AB122">
            <v>0</v>
          </cell>
          <cell r="AD122">
            <v>68894838</v>
          </cell>
          <cell r="AE122">
            <v>0</v>
          </cell>
          <cell r="AF122">
            <v>0</v>
          </cell>
          <cell r="AG122">
            <v>-24113193.300000001</v>
          </cell>
          <cell r="AH122">
            <v>0</v>
          </cell>
          <cell r="AI122">
            <v>0</v>
          </cell>
          <cell r="AJ122">
            <v>-24113193.300000001</v>
          </cell>
          <cell r="AK122">
            <v>0</v>
          </cell>
          <cell r="AL122">
            <v>0</v>
          </cell>
          <cell r="AM122">
            <v>0</v>
          </cell>
          <cell r="AN122">
            <v>0</v>
          </cell>
          <cell r="AO122">
            <v>-24113193.300000001</v>
          </cell>
          <cell r="AQ122">
            <v>0</v>
          </cell>
          <cell r="AR122">
            <v>-24113193.300000001</v>
          </cell>
        </row>
        <row r="123">
          <cell r="U123">
            <v>88887529</v>
          </cell>
          <cell r="V123">
            <v>0</v>
          </cell>
          <cell r="W123">
            <v>0</v>
          </cell>
          <cell r="X123">
            <v>88887529</v>
          </cell>
          <cell r="Y123">
            <v>-38527296</v>
          </cell>
          <cell r="Z123">
            <v>0</v>
          </cell>
          <cell r="AA123">
            <v>0</v>
          </cell>
          <cell r="AB123">
            <v>0</v>
          </cell>
          <cell r="AD123">
            <v>50360233</v>
          </cell>
          <cell r="AE123">
            <v>0</v>
          </cell>
          <cell r="AF123">
            <v>0</v>
          </cell>
          <cell r="AG123">
            <v>-31110635.150000021</v>
          </cell>
          <cell r="AH123">
            <v>0</v>
          </cell>
          <cell r="AI123">
            <v>0</v>
          </cell>
          <cell r="AJ123">
            <v>-31110635.150000021</v>
          </cell>
          <cell r="AK123">
            <v>13484553.599999998</v>
          </cell>
          <cell r="AL123">
            <v>0</v>
          </cell>
          <cell r="AM123">
            <v>0</v>
          </cell>
          <cell r="AN123">
            <v>0</v>
          </cell>
          <cell r="AO123">
            <v>-17626081.550000016</v>
          </cell>
          <cell r="AQ123">
            <v>0</v>
          </cell>
          <cell r="AR123">
            <v>-20773174.800000008</v>
          </cell>
        </row>
        <row r="124">
          <cell r="AD124">
            <v>17626081.549999997</v>
          </cell>
        </row>
        <row r="125">
          <cell r="AO125">
            <v>-17626081.550000023</v>
          </cell>
        </row>
        <row r="127">
          <cell r="AB127" t="str">
            <v>Diff = state NOL</v>
          </cell>
          <cell r="AD127">
            <v>26812172</v>
          </cell>
          <cell r="AG127">
            <v>31110635.149999999</v>
          </cell>
          <cell r="AO127">
            <v>17626081.549999997</v>
          </cell>
        </row>
        <row r="128">
          <cell r="U128">
            <v>88887529</v>
          </cell>
          <cell r="V128">
            <v>0</v>
          </cell>
          <cell r="W128">
            <v>0</v>
          </cell>
          <cell r="X128">
            <v>88887529</v>
          </cell>
          <cell r="Y128">
            <v>-38527296</v>
          </cell>
          <cell r="Z128">
            <v>0</v>
          </cell>
          <cell r="AA128">
            <v>0</v>
          </cell>
          <cell r="AB128">
            <v>0</v>
          </cell>
          <cell r="AC128">
            <v>0</v>
          </cell>
          <cell r="AD128">
            <v>67986314.549999997</v>
          </cell>
          <cell r="AE128">
            <v>0</v>
          </cell>
          <cell r="AF128">
            <v>0</v>
          </cell>
          <cell r="AG128">
            <v>-31110635.150000021</v>
          </cell>
          <cell r="AH128">
            <v>0</v>
          </cell>
          <cell r="AI128">
            <v>0</v>
          </cell>
          <cell r="AJ128">
            <v>-31110635.150000021</v>
          </cell>
          <cell r="AK128">
            <v>13484553.599999998</v>
          </cell>
          <cell r="AL128">
            <v>0</v>
          </cell>
          <cell r="AM128">
            <v>0</v>
          </cell>
          <cell r="AN128">
            <v>0</v>
          </cell>
          <cell r="AO128">
            <v>-17626081.550000016</v>
          </cell>
          <cell r="AP128">
            <v>0</v>
          </cell>
          <cell r="AQ128">
            <v>0</v>
          </cell>
          <cell r="AR128">
            <v>-20773174.800000008</v>
          </cell>
        </row>
        <row r="151">
          <cell r="V151">
            <v>0</v>
          </cell>
          <cell r="W151">
            <v>0</v>
          </cell>
        </row>
        <row r="152">
          <cell r="X152">
            <v>0</v>
          </cell>
          <cell r="AQ152">
            <v>0</v>
          </cell>
          <cell r="AR152">
            <v>0</v>
          </cell>
        </row>
        <row r="153">
          <cell r="X153">
            <v>0</v>
          </cell>
        </row>
        <row r="154">
          <cell r="X154">
            <v>0</v>
          </cell>
        </row>
        <row r="155">
          <cell r="U155">
            <v>-4901406.1100000003</v>
          </cell>
          <cell r="X155">
            <v>-4901406.1100000003</v>
          </cell>
          <cell r="Y155">
            <v>24310.069999999949</v>
          </cell>
          <cell r="AD155">
            <v>-4877096.04</v>
          </cell>
          <cell r="AG155">
            <v>1715492.1385000001</v>
          </cell>
          <cell r="AH155">
            <v>0</v>
          </cell>
          <cell r="AI155">
            <v>0</v>
          </cell>
          <cell r="AJ155">
            <v>1715492.1385000001</v>
          </cell>
          <cell r="AK155">
            <v>-8508.5244999999813</v>
          </cell>
          <cell r="AL155">
            <v>0</v>
          </cell>
          <cell r="AM155">
            <v>0</v>
          </cell>
          <cell r="AN155">
            <v>0</v>
          </cell>
          <cell r="AO155">
            <v>1706983.6140000001</v>
          </cell>
          <cell r="AQ155">
            <v>0</v>
          </cell>
          <cell r="AR155">
            <v>1706983.6140000001</v>
          </cell>
        </row>
        <row r="156">
          <cell r="U156">
            <v>25868627.77</v>
          </cell>
          <cell r="X156">
            <v>25868627.77</v>
          </cell>
          <cell r="Y156">
            <v>0.22999999998137355</v>
          </cell>
          <cell r="AD156">
            <v>25868628</v>
          </cell>
          <cell r="AG156">
            <v>-9054019.7194999978</v>
          </cell>
          <cell r="AH156">
            <v>0</v>
          </cell>
          <cell r="AI156">
            <v>0</v>
          </cell>
          <cell r="AJ156">
            <v>-9054019.7194999978</v>
          </cell>
          <cell r="AK156">
            <v>-8.0499999993480731E-2</v>
          </cell>
          <cell r="AL156">
            <v>0</v>
          </cell>
          <cell r="AM156">
            <v>0</v>
          </cell>
          <cell r="AN156">
            <v>0</v>
          </cell>
          <cell r="AO156">
            <v>-9054019.799999997</v>
          </cell>
          <cell r="AP156">
            <v>1</v>
          </cell>
          <cell r="AQ156">
            <v>-9054019.799999997</v>
          </cell>
          <cell r="AR156">
            <v>0</v>
          </cell>
        </row>
        <row r="157">
          <cell r="U157">
            <v>-5274957.8499999996</v>
          </cell>
          <cell r="X157">
            <v>-5274957.8499999996</v>
          </cell>
          <cell r="Y157">
            <v>181476</v>
          </cell>
          <cell r="AD157">
            <v>-5093481.8499999996</v>
          </cell>
          <cell r="AG157">
            <v>1846235.2474999996</v>
          </cell>
          <cell r="AH157">
            <v>0</v>
          </cell>
          <cell r="AI157">
            <v>0</v>
          </cell>
          <cell r="AJ157">
            <v>1846235.2474999996</v>
          </cell>
          <cell r="AK157">
            <v>-63516.6</v>
          </cell>
          <cell r="AL157">
            <v>0</v>
          </cell>
          <cell r="AM157">
            <v>0</v>
          </cell>
          <cell r="AN157">
            <v>0</v>
          </cell>
          <cell r="AO157">
            <v>1782718.6474999995</v>
          </cell>
          <cell r="AQ157">
            <v>0</v>
          </cell>
          <cell r="AR157">
            <v>1782718.6474999995</v>
          </cell>
        </row>
        <row r="158">
          <cell r="X158">
            <v>0</v>
          </cell>
          <cell r="Y158">
            <v>-181476</v>
          </cell>
          <cell r="AD158">
            <v>-181476</v>
          </cell>
          <cell r="AH158">
            <v>0</v>
          </cell>
          <cell r="AI158">
            <v>0</v>
          </cell>
          <cell r="AJ158">
            <v>0</v>
          </cell>
          <cell r="AK158">
            <v>63516.6</v>
          </cell>
          <cell r="AL158">
            <v>0</v>
          </cell>
          <cell r="AM158">
            <v>0</v>
          </cell>
          <cell r="AN158">
            <v>0</v>
          </cell>
          <cell r="AO158">
            <v>63516.6</v>
          </cell>
          <cell r="AQ158">
            <v>0</v>
          </cell>
          <cell r="AR158">
            <v>63516.6</v>
          </cell>
        </row>
        <row r="159">
          <cell r="U159">
            <v>-17640351.310000002</v>
          </cell>
          <cell r="X159">
            <v>-17640351.310000002</v>
          </cell>
          <cell r="Y159">
            <v>0</v>
          </cell>
          <cell r="AD159">
            <v>-17640351.310000002</v>
          </cell>
          <cell r="AG159">
            <v>6174122.9584999997</v>
          </cell>
          <cell r="AH159">
            <v>0</v>
          </cell>
          <cell r="AI159">
            <v>0</v>
          </cell>
          <cell r="AJ159">
            <v>6174122.9584999997</v>
          </cell>
          <cell r="AK159">
            <v>0</v>
          </cell>
          <cell r="AL159">
            <v>0</v>
          </cell>
          <cell r="AM159">
            <v>0</v>
          </cell>
          <cell r="AN159">
            <v>0</v>
          </cell>
          <cell r="AO159">
            <v>6174122.9584999997</v>
          </cell>
          <cell r="AQ159">
            <v>0</v>
          </cell>
          <cell r="AR159">
            <v>6174122.9584999997</v>
          </cell>
        </row>
        <row r="160">
          <cell r="U160">
            <v>-1500000</v>
          </cell>
          <cell r="X160">
            <v>-1500000</v>
          </cell>
          <cell r="Y160">
            <v>0</v>
          </cell>
          <cell r="AD160">
            <v>-1500000</v>
          </cell>
          <cell r="AG160">
            <v>525000</v>
          </cell>
          <cell r="AH160">
            <v>0</v>
          </cell>
          <cell r="AI160">
            <v>0</v>
          </cell>
          <cell r="AJ160">
            <v>525000</v>
          </cell>
          <cell r="AK160">
            <v>0</v>
          </cell>
          <cell r="AL160">
            <v>0</v>
          </cell>
          <cell r="AM160">
            <v>0</v>
          </cell>
          <cell r="AN160">
            <v>0</v>
          </cell>
          <cell r="AO160">
            <v>525000</v>
          </cell>
        </row>
        <row r="161">
          <cell r="U161">
            <v>8.9999999850988388E-2</v>
          </cell>
          <cell r="X161">
            <v>8.9999999850988388E-2</v>
          </cell>
          <cell r="Y161">
            <v>-878608</v>
          </cell>
          <cell r="AD161">
            <v>-878607.91000000015</v>
          </cell>
          <cell r="AG161">
            <v>-3.1499999947845934E-2</v>
          </cell>
          <cell r="AH161">
            <v>0</v>
          </cell>
          <cell r="AI161">
            <v>0</v>
          </cell>
          <cell r="AJ161">
            <v>-3.1499999947845934E-2</v>
          </cell>
          <cell r="AK161">
            <v>307512.8</v>
          </cell>
          <cell r="AL161">
            <v>0</v>
          </cell>
          <cell r="AM161">
            <v>0</v>
          </cell>
          <cell r="AN161">
            <v>0</v>
          </cell>
          <cell r="AO161">
            <v>307512.76850000006</v>
          </cell>
          <cell r="AQ161">
            <v>0</v>
          </cell>
          <cell r="AR161">
            <v>307512.76850000006</v>
          </cell>
        </row>
        <row r="162">
          <cell r="U162">
            <v>0</v>
          </cell>
          <cell r="X162">
            <v>0</v>
          </cell>
          <cell r="Y162">
            <v>0</v>
          </cell>
          <cell r="AD162">
            <v>0</v>
          </cell>
          <cell r="AG162">
            <v>0</v>
          </cell>
          <cell r="AH162">
            <v>0</v>
          </cell>
          <cell r="AI162">
            <v>0</v>
          </cell>
          <cell r="AJ162">
            <v>0</v>
          </cell>
          <cell r="AK162">
            <v>0</v>
          </cell>
          <cell r="AL162">
            <v>0</v>
          </cell>
          <cell r="AM162">
            <v>0</v>
          </cell>
          <cell r="AN162">
            <v>0</v>
          </cell>
          <cell r="AO162">
            <v>0</v>
          </cell>
        </row>
        <row r="163">
          <cell r="U163">
            <v>-33920</v>
          </cell>
          <cell r="X163">
            <v>-33920</v>
          </cell>
          <cell r="Y163">
            <v>0</v>
          </cell>
          <cell r="AD163">
            <v>-33920</v>
          </cell>
          <cell r="AG163">
            <v>11872</v>
          </cell>
          <cell r="AH163">
            <v>0</v>
          </cell>
          <cell r="AI163">
            <v>0</v>
          </cell>
          <cell r="AJ163">
            <v>11872</v>
          </cell>
          <cell r="AK163">
            <v>0</v>
          </cell>
          <cell r="AL163">
            <v>0</v>
          </cell>
          <cell r="AM163">
            <v>0</v>
          </cell>
          <cell r="AN163">
            <v>0</v>
          </cell>
          <cell r="AO163">
            <v>11872</v>
          </cell>
          <cell r="AQ163">
            <v>0</v>
          </cell>
          <cell r="AR163">
            <v>11872</v>
          </cell>
        </row>
        <row r="164">
          <cell r="U164">
            <v>-4739260.83</v>
          </cell>
          <cell r="X164">
            <v>-4739260.83</v>
          </cell>
          <cell r="Y164">
            <v>-0.16999999999825377</v>
          </cell>
          <cell r="AD164">
            <v>-4739261</v>
          </cell>
          <cell r="AG164">
            <v>1658741.2904999999</v>
          </cell>
          <cell r="AH164">
            <v>0</v>
          </cell>
          <cell r="AI164">
            <v>0</v>
          </cell>
          <cell r="AJ164">
            <v>1658741.2904999999</v>
          </cell>
          <cell r="AK164">
            <v>5.9499999999388813E-2</v>
          </cell>
          <cell r="AL164">
            <v>0</v>
          </cell>
          <cell r="AM164">
            <v>0</v>
          </cell>
          <cell r="AN164">
            <v>0</v>
          </cell>
          <cell r="AO164">
            <v>1658741.3499999999</v>
          </cell>
          <cell r="AQ164">
            <v>0</v>
          </cell>
          <cell r="AR164">
            <v>1658741.3499999999</v>
          </cell>
        </row>
        <row r="165">
          <cell r="U165">
            <v>-3014510</v>
          </cell>
          <cell r="X165">
            <v>-3014510</v>
          </cell>
          <cell r="Y165">
            <v>0</v>
          </cell>
          <cell r="AD165">
            <v>-3014510</v>
          </cell>
          <cell r="AG165">
            <v>1055078.5</v>
          </cell>
          <cell r="AH165">
            <v>0</v>
          </cell>
          <cell r="AI165">
            <v>0</v>
          </cell>
          <cell r="AJ165">
            <v>1055078.5</v>
          </cell>
          <cell r="AK165">
            <v>0</v>
          </cell>
          <cell r="AL165">
            <v>0</v>
          </cell>
          <cell r="AM165">
            <v>0</v>
          </cell>
          <cell r="AN165">
            <v>0</v>
          </cell>
          <cell r="AO165">
            <v>1055078.5</v>
          </cell>
        </row>
        <row r="166">
          <cell r="U166">
            <v>-695007.5</v>
          </cell>
          <cell r="X166">
            <v>-695007.5</v>
          </cell>
          <cell r="Y166">
            <v>0.5</v>
          </cell>
          <cell r="AD166">
            <v>-695007</v>
          </cell>
          <cell r="AG166">
            <v>243252.625</v>
          </cell>
          <cell r="AH166">
            <v>0</v>
          </cell>
          <cell r="AI166">
            <v>0</v>
          </cell>
          <cell r="AJ166">
            <v>243252.625</v>
          </cell>
          <cell r="AK166">
            <v>-0.17499999999999999</v>
          </cell>
          <cell r="AL166">
            <v>0</v>
          </cell>
          <cell r="AM166">
            <v>0</v>
          </cell>
          <cell r="AN166">
            <v>0</v>
          </cell>
          <cell r="AO166">
            <v>243252.45</v>
          </cell>
          <cell r="AQ166">
            <v>0</v>
          </cell>
          <cell r="AR166">
            <v>243252.45</v>
          </cell>
        </row>
        <row r="167">
          <cell r="U167">
            <v>1882131</v>
          </cell>
          <cell r="X167">
            <v>1882131</v>
          </cell>
          <cell r="Y167">
            <v>297684</v>
          </cell>
          <cell r="AD167">
            <v>2179815</v>
          </cell>
          <cell r="AG167">
            <v>-658745.85</v>
          </cell>
          <cell r="AH167">
            <v>0</v>
          </cell>
          <cell r="AI167">
            <v>0</v>
          </cell>
          <cell r="AJ167">
            <v>-658745.85</v>
          </cell>
          <cell r="AK167">
            <v>-104189.4</v>
          </cell>
          <cell r="AL167">
            <v>0</v>
          </cell>
          <cell r="AM167">
            <v>0</v>
          </cell>
          <cell r="AN167">
            <v>0</v>
          </cell>
          <cell r="AO167">
            <v>-762935.25</v>
          </cell>
          <cell r="AQ167">
            <v>0</v>
          </cell>
          <cell r="AR167">
            <v>-762935.25</v>
          </cell>
        </row>
        <row r="168">
          <cell r="U168">
            <v>-7661898</v>
          </cell>
          <cell r="X168">
            <v>-7661898</v>
          </cell>
          <cell r="Y168">
            <v>0</v>
          </cell>
          <cell r="AD168">
            <v>-7661898</v>
          </cell>
          <cell r="AG168">
            <v>2681664.2999999998</v>
          </cell>
          <cell r="AH168">
            <v>0</v>
          </cell>
          <cell r="AI168">
            <v>0</v>
          </cell>
          <cell r="AJ168">
            <v>2681664.2999999998</v>
          </cell>
          <cell r="AK168">
            <v>0</v>
          </cell>
          <cell r="AL168">
            <v>0</v>
          </cell>
          <cell r="AM168">
            <v>0</v>
          </cell>
          <cell r="AN168">
            <v>0</v>
          </cell>
          <cell r="AO168">
            <v>2681664.2999999998</v>
          </cell>
          <cell r="AQ168">
            <v>0</v>
          </cell>
          <cell r="AR168">
            <v>2681664.2999999998</v>
          </cell>
        </row>
        <row r="169">
          <cell r="U169">
            <v>-976292</v>
          </cell>
          <cell r="X169">
            <v>-976292</v>
          </cell>
          <cell r="Y169">
            <v>-303962</v>
          </cell>
          <cell r="AD169">
            <v>-1280254</v>
          </cell>
          <cell r="AG169">
            <v>341702.2</v>
          </cell>
          <cell r="AH169">
            <v>0</v>
          </cell>
          <cell r="AI169">
            <v>0</v>
          </cell>
          <cell r="AJ169">
            <v>341702.2</v>
          </cell>
          <cell r="AK169">
            <v>106386.7</v>
          </cell>
          <cell r="AL169">
            <v>0</v>
          </cell>
          <cell r="AM169">
            <v>0</v>
          </cell>
          <cell r="AN169">
            <v>0</v>
          </cell>
          <cell r="AO169">
            <v>448088.9</v>
          </cell>
          <cell r="AQ169">
            <v>0</v>
          </cell>
          <cell r="AR169">
            <v>448088.9</v>
          </cell>
        </row>
        <row r="170">
          <cell r="U170">
            <v>-766088.12</v>
          </cell>
          <cell r="X170">
            <v>-766088.12</v>
          </cell>
          <cell r="Y170">
            <v>153838</v>
          </cell>
          <cell r="AD170">
            <v>-612250.12</v>
          </cell>
          <cell r="AG170">
            <v>268130.842</v>
          </cell>
          <cell r="AH170">
            <v>0</v>
          </cell>
          <cell r="AI170">
            <v>0</v>
          </cell>
          <cell r="AJ170">
            <v>268130.842</v>
          </cell>
          <cell r="AK170">
            <v>-53843.299999999996</v>
          </cell>
          <cell r="AL170">
            <v>0</v>
          </cell>
          <cell r="AM170">
            <v>0</v>
          </cell>
          <cell r="AN170">
            <v>0</v>
          </cell>
          <cell r="AO170">
            <v>214287.54200000002</v>
          </cell>
          <cell r="AQ170">
            <v>0</v>
          </cell>
          <cell r="AR170">
            <v>214287.54200000002</v>
          </cell>
        </row>
        <row r="171">
          <cell r="U171">
            <v>0</v>
          </cell>
          <cell r="X171">
            <v>0</v>
          </cell>
          <cell r="Y171">
            <v>-153838</v>
          </cell>
          <cell r="AD171">
            <v>-153838</v>
          </cell>
          <cell r="AG171">
            <v>0</v>
          </cell>
          <cell r="AH171">
            <v>0</v>
          </cell>
          <cell r="AI171">
            <v>0</v>
          </cell>
          <cell r="AJ171">
            <v>0</v>
          </cell>
          <cell r="AK171">
            <v>53843.299999999996</v>
          </cell>
          <cell r="AL171">
            <v>0</v>
          </cell>
          <cell r="AM171">
            <v>0</v>
          </cell>
          <cell r="AN171">
            <v>0</v>
          </cell>
          <cell r="AO171">
            <v>53843.299999999996</v>
          </cell>
        </row>
        <row r="172">
          <cell r="U172">
            <v>-1048217.92</v>
          </cell>
          <cell r="X172">
            <v>-1048217.92</v>
          </cell>
          <cell r="Y172">
            <v>14597</v>
          </cell>
          <cell r="AD172">
            <v>-1033620.92</v>
          </cell>
          <cell r="AG172">
            <v>366876.272</v>
          </cell>
          <cell r="AH172">
            <v>0</v>
          </cell>
          <cell r="AI172">
            <v>0</v>
          </cell>
          <cell r="AJ172">
            <v>366876.272</v>
          </cell>
          <cell r="AK172">
            <v>-5108.95</v>
          </cell>
          <cell r="AL172">
            <v>0</v>
          </cell>
          <cell r="AM172">
            <v>0</v>
          </cell>
          <cell r="AN172">
            <v>0</v>
          </cell>
          <cell r="AO172">
            <v>361767.32199999999</v>
          </cell>
          <cell r="AQ172">
            <v>0</v>
          </cell>
          <cell r="AR172">
            <v>361767.32199999999</v>
          </cell>
        </row>
        <row r="173">
          <cell r="U173">
            <v>-5162.92</v>
          </cell>
          <cell r="X173">
            <v>-5162.92</v>
          </cell>
          <cell r="Y173">
            <v>-183614</v>
          </cell>
          <cell r="AD173">
            <v>-188776.92</v>
          </cell>
          <cell r="AG173">
            <v>1807.0219999999999</v>
          </cell>
          <cell r="AH173">
            <v>0</v>
          </cell>
          <cell r="AI173">
            <v>0</v>
          </cell>
          <cell r="AJ173">
            <v>1807.0219999999999</v>
          </cell>
          <cell r="AK173">
            <v>64264.899999999994</v>
          </cell>
          <cell r="AL173">
            <v>0</v>
          </cell>
          <cell r="AM173">
            <v>0</v>
          </cell>
          <cell r="AN173">
            <v>0</v>
          </cell>
          <cell r="AO173">
            <v>66071.921999999991</v>
          </cell>
          <cell r="AQ173">
            <v>0</v>
          </cell>
          <cell r="AR173">
            <v>66071.921999999991</v>
          </cell>
        </row>
        <row r="174">
          <cell r="U174">
            <v>-10910</v>
          </cell>
          <cell r="X174">
            <v>-10910</v>
          </cell>
          <cell r="Y174">
            <v>0</v>
          </cell>
          <cell r="AD174">
            <v>-10910</v>
          </cell>
          <cell r="AG174">
            <v>3818.5</v>
          </cell>
          <cell r="AH174">
            <v>0</v>
          </cell>
          <cell r="AI174">
            <v>0</v>
          </cell>
          <cell r="AJ174">
            <v>3818.5</v>
          </cell>
          <cell r="AK174">
            <v>0</v>
          </cell>
          <cell r="AL174">
            <v>0</v>
          </cell>
          <cell r="AM174">
            <v>0</v>
          </cell>
          <cell r="AN174">
            <v>0</v>
          </cell>
          <cell r="AO174">
            <v>3818.5</v>
          </cell>
          <cell r="AQ174">
            <v>0</v>
          </cell>
          <cell r="AR174">
            <v>3818.5</v>
          </cell>
        </row>
        <row r="175">
          <cell r="U175">
            <v>3300000</v>
          </cell>
          <cell r="X175">
            <v>3300000</v>
          </cell>
          <cell r="Y175">
            <v>0</v>
          </cell>
          <cell r="AD175">
            <v>3300000</v>
          </cell>
          <cell r="AG175">
            <v>-1155000</v>
          </cell>
          <cell r="AH175">
            <v>0</v>
          </cell>
          <cell r="AI175">
            <v>0</v>
          </cell>
          <cell r="AJ175">
            <v>-1155000</v>
          </cell>
          <cell r="AK175">
            <v>0</v>
          </cell>
          <cell r="AL175">
            <v>0</v>
          </cell>
          <cell r="AM175">
            <v>0</v>
          </cell>
          <cell r="AN175">
            <v>0</v>
          </cell>
          <cell r="AO175">
            <v>-1155000</v>
          </cell>
        </row>
        <row r="176">
          <cell r="U176">
            <v>5826301</v>
          </cell>
          <cell r="X176">
            <v>5826301</v>
          </cell>
          <cell r="Y176">
            <v>0</v>
          </cell>
          <cell r="AD176">
            <v>5826301</v>
          </cell>
          <cell r="AG176">
            <v>-2039205.35</v>
          </cell>
          <cell r="AH176">
            <v>0</v>
          </cell>
          <cell r="AI176">
            <v>0</v>
          </cell>
          <cell r="AJ176">
            <v>-2039205.35</v>
          </cell>
          <cell r="AK176">
            <v>0</v>
          </cell>
          <cell r="AL176">
            <v>0</v>
          </cell>
          <cell r="AM176">
            <v>0</v>
          </cell>
          <cell r="AN176">
            <v>0</v>
          </cell>
          <cell r="AO176">
            <v>-2039205.35</v>
          </cell>
          <cell r="AQ176">
            <v>0</v>
          </cell>
          <cell r="AR176">
            <v>-2039205.35</v>
          </cell>
        </row>
        <row r="177">
          <cell r="U177">
            <v>125936</v>
          </cell>
          <cell r="X177">
            <v>125936</v>
          </cell>
          <cell r="Y177">
            <v>0</v>
          </cell>
          <cell r="AD177">
            <v>125936</v>
          </cell>
          <cell r="AG177">
            <v>-44077.599999999999</v>
          </cell>
          <cell r="AH177">
            <v>0</v>
          </cell>
          <cell r="AI177">
            <v>0</v>
          </cell>
          <cell r="AJ177">
            <v>-44077.599999999999</v>
          </cell>
          <cell r="AK177">
            <v>0</v>
          </cell>
          <cell r="AL177">
            <v>0</v>
          </cell>
          <cell r="AM177">
            <v>0</v>
          </cell>
          <cell r="AN177">
            <v>0</v>
          </cell>
          <cell r="AO177">
            <v>-44077.599999999999</v>
          </cell>
          <cell r="AQ177">
            <v>0</v>
          </cell>
          <cell r="AR177">
            <v>-44077.599999999999</v>
          </cell>
        </row>
        <row r="178">
          <cell r="U178">
            <v>-1838071</v>
          </cell>
          <cell r="X178">
            <v>-1838071</v>
          </cell>
          <cell r="Y178">
            <v>0</v>
          </cell>
          <cell r="AD178">
            <v>-1838071</v>
          </cell>
          <cell r="AG178">
            <v>643324.85</v>
          </cell>
          <cell r="AH178">
            <v>0</v>
          </cell>
          <cell r="AI178">
            <v>0</v>
          </cell>
          <cell r="AJ178">
            <v>643324.85</v>
          </cell>
          <cell r="AK178">
            <v>0</v>
          </cell>
          <cell r="AL178">
            <v>0</v>
          </cell>
          <cell r="AM178">
            <v>0</v>
          </cell>
          <cell r="AN178">
            <v>0</v>
          </cell>
          <cell r="AO178">
            <v>643324.85</v>
          </cell>
          <cell r="AQ178">
            <v>0</v>
          </cell>
          <cell r="AR178">
            <v>643324.85</v>
          </cell>
        </row>
        <row r="179">
          <cell r="U179">
            <v>0</v>
          </cell>
          <cell r="X179">
            <v>0</v>
          </cell>
          <cell r="Y179">
            <v>-760165</v>
          </cell>
          <cell r="AD179">
            <v>-760165</v>
          </cell>
          <cell r="AH179">
            <v>0</v>
          </cell>
          <cell r="AI179">
            <v>0</v>
          </cell>
          <cell r="AJ179">
            <v>0</v>
          </cell>
          <cell r="AK179">
            <v>266057.75</v>
          </cell>
          <cell r="AL179">
            <v>0</v>
          </cell>
          <cell r="AM179">
            <v>0</v>
          </cell>
          <cell r="AN179">
            <v>0</v>
          </cell>
          <cell r="AO179">
            <v>266057.75</v>
          </cell>
        </row>
        <row r="180">
          <cell r="U180">
            <v>0</v>
          </cell>
          <cell r="X180">
            <v>0</v>
          </cell>
          <cell r="Y180">
            <v>7780187</v>
          </cell>
          <cell r="AD180">
            <v>7780187</v>
          </cell>
          <cell r="AG180">
            <v>0</v>
          </cell>
          <cell r="AH180">
            <v>0</v>
          </cell>
          <cell r="AI180">
            <v>0</v>
          </cell>
          <cell r="AJ180">
            <v>0</v>
          </cell>
          <cell r="AK180">
            <v>-2723065.4499999997</v>
          </cell>
          <cell r="AL180">
            <v>0</v>
          </cell>
          <cell r="AM180">
            <v>0</v>
          </cell>
          <cell r="AN180">
            <v>0</v>
          </cell>
          <cell r="AO180">
            <v>-2723065.4499999997</v>
          </cell>
        </row>
        <row r="181">
          <cell r="U181">
            <v>-653729</v>
          </cell>
          <cell r="X181">
            <v>-653729</v>
          </cell>
          <cell r="Y181">
            <v>-6296818</v>
          </cell>
          <cell r="AD181">
            <v>-6950547</v>
          </cell>
          <cell r="AG181">
            <v>228805.15</v>
          </cell>
          <cell r="AH181">
            <v>0</v>
          </cell>
          <cell r="AI181">
            <v>0</v>
          </cell>
          <cell r="AJ181">
            <v>228805.15</v>
          </cell>
          <cell r="AK181">
            <v>2203886.2999999998</v>
          </cell>
          <cell r="AL181">
            <v>0</v>
          </cell>
          <cell r="AM181">
            <v>0</v>
          </cell>
          <cell r="AN181">
            <v>0</v>
          </cell>
          <cell r="AO181">
            <v>2432691.4499999997</v>
          </cell>
          <cell r="AQ181">
            <v>0</v>
          </cell>
          <cell r="AR181">
            <v>2432691.4499999997</v>
          </cell>
        </row>
        <row r="182">
          <cell r="U182">
            <v>1940403</v>
          </cell>
          <cell r="X182">
            <v>1940403</v>
          </cell>
          <cell r="Y182">
            <v>749826</v>
          </cell>
          <cell r="AD182">
            <v>2690229</v>
          </cell>
          <cell r="AG182">
            <v>-679141.05</v>
          </cell>
          <cell r="AH182">
            <v>0</v>
          </cell>
          <cell r="AI182">
            <v>0</v>
          </cell>
          <cell r="AJ182">
            <v>-679141.05</v>
          </cell>
          <cell r="AK182">
            <v>-262439.09999999998</v>
          </cell>
          <cell r="AL182">
            <v>0</v>
          </cell>
          <cell r="AM182">
            <v>0</v>
          </cell>
          <cell r="AN182">
            <v>0</v>
          </cell>
          <cell r="AO182">
            <v>-941580.15</v>
          </cell>
          <cell r="AQ182">
            <v>0</v>
          </cell>
          <cell r="AR182">
            <v>-941580.15</v>
          </cell>
        </row>
        <row r="183">
          <cell r="X183">
            <v>0</v>
          </cell>
          <cell r="Y183">
            <v>-451655</v>
          </cell>
          <cell r="AD183">
            <v>-451655</v>
          </cell>
          <cell r="AH183">
            <v>0</v>
          </cell>
          <cell r="AI183">
            <v>0</v>
          </cell>
          <cell r="AJ183">
            <v>0</v>
          </cell>
          <cell r="AK183">
            <v>158079.25</v>
          </cell>
          <cell r="AL183">
            <v>0</v>
          </cell>
          <cell r="AM183">
            <v>0</v>
          </cell>
          <cell r="AN183">
            <v>0</v>
          </cell>
          <cell r="AO183">
            <v>158079.25</v>
          </cell>
          <cell r="AQ183">
            <v>0</v>
          </cell>
          <cell r="AR183">
            <v>158079.25</v>
          </cell>
        </row>
        <row r="184">
          <cell r="U184">
            <v>-1921335</v>
          </cell>
          <cell r="X184">
            <v>-1921335</v>
          </cell>
          <cell r="Y184">
            <v>0</v>
          </cell>
          <cell r="AD184">
            <v>-1921335</v>
          </cell>
          <cell r="AG184">
            <v>672467.25</v>
          </cell>
          <cell r="AH184">
            <v>0</v>
          </cell>
          <cell r="AI184">
            <v>0</v>
          </cell>
          <cell r="AJ184">
            <v>672467.25</v>
          </cell>
          <cell r="AK184">
            <v>0</v>
          </cell>
          <cell r="AL184">
            <v>0</v>
          </cell>
          <cell r="AM184">
            <v>0</v>
          </cell>
          <cell r="AN184">
            <v>0</v>
          </cell>
          <cell r="AO184">
            <v>672467.25</v>
          </cell>
        </row>
        <row r="185">
          <cell r="U185">
            <v>-37655</v>
          </cell>
          <cell r="X185">
            <v>-37655</v>
          </cell>
          <cell r="Y185">
            <v>0</v>
          </cell>
          <cell r="AD185">
            <v>-37655</v>
          </cell>
          <cell r="AG185">
            <v>13179.25</v>
          </cell>
          <cell r="AH185">
            <v>0</v>
          </cell>
          <cell r="AI185">
            <v>0</v>
          </cell>
          <cell r="AJ185">
            <v>13179.25</v>
          </cell>
          <cell r="AK185">
            <v>0</v>
          </cell>
          <cell r="AL185">
            <v>0</v>
          </cell>
          <cell r="AM185">
            <v>0</v>
          </cell>
          <cell r="AN185">
            <v>0</v>
          </cell>
          <cell r="AO185">
            <v>13179.25</v>
          </cell>
        </row>
        <row r="186">
          <cell r="U186">
            <v>0</v>
          </cell>
          <cell r="X186">
            <v>0</v>
          </cell>
          <cell r="Y186">
            <v>-501128</v>
          </cell>
          <cell r="AD186">
            <v>-501128</v>
          </cell>
          <cell r="AH186">
            <v>0</v>
          </cell>
          <cell r="AI186">
            <v>0</v>
          </cell>
          <cell r="AJ186">
            <v>0</v>
          </cell>
          <cell r="AK186">
            <v>175394.8</v>
          </cell>
          <cell r="AL186">
            <v>0</v>
          </cell>
          <cell r="AM186">
            <v>0</v>
          </cell>
          <cell r="AN186">
            <v>0</v>
          </cell>
          <cell r="AO186">
            <v>175394.8</v>
          </cell>
          <cell r="AQ186">
            <v>0</v>
          </cell>
          <cell r="AR186">
            <v>175394.8</v>
          </cell>
        </row>
        <row r="187">
          <cell r="U187">
            <v>229163</v>
          </cell>
          <cell r="X187">
            <v>229163</v>
          </cell>
          <cell r="Y187">
            <v>3517642</v>
          </cell>
          <cell r="AD187">
            <v>3746805</v>
          </cell>
          <cell r="AG187">
            <v>-80207.05</v>
          </cell>
          <cell r="AH187">
            <v>0</v>
          </cell>
          <cell r="AI187">
            <v>0</v>
          </cell>
          <cell r="AJ187">
            <v>-80207.05</v>
          </cell>
          <cell r="AK187">
            <v>-1231174.7</v>
          </cell>
          <cell r="AL187">
            <v>0</v>
          </cell>
          <cell r="AM187">
            <v>0</v>
          </cell>
          <cell r="AN187">
            <v>0</v>
          </cell>
          <cell r="AO187">
            <v>-1311381.75</v>
          </cell>
          <cell r="AQ187">
            <v>0</v>
          </cell>
          <cell r="AR187">
            <v>-1311381.75</v>
          </cell>
        </row>
        <row r="188">
          <cell r="U188">
            <v>0</v>
          </cell>
          <cell r="X188">
            <v>0</v>
          </cell>
          <cell r="Y188">
            <v>0</v>
          </cell>
          <cell r="AD188">
            <v>0</v>
          </cell>
          <cell r="AG188">
            <v>0</v>
          </cell>
          <cell r="AH188">
            <v>0</v>
          </cell>
          <cell r="AI188">
            <v>0</v>
          </cell>
          <cell r="AJ188">
            <v>0</v>
          </cell>
          <cell r="AK188">
            <v>0</v>
          </cell>
          <cell r="AL188">
            <v>0</v>
          </cell>
          <cell r="AM188">
            <v>0</v>
          </cell>
          <cell r="AN188">
            <v>0</v>
          </cell>
          <cell r="AO188">
            <v>0</v>
          </cell>
        </row>
        <row r="189">
          <cell r="U189">
            <v>-795097</v>
          </cell>
          <cell r="X189">
            <v>-795097</v>
          </cell>
          <cell r="Y189">
            <v>84467</v>
          </cell>
          <cell r="AD189">
            <v>-710630</v>
          </cell>
          <cell r="AG189">
            <v>278283.95</v>
          </cell>
          <cell r="AH189">
            <v>0</v>
          </cell>
          <cell r="AI189">
            <v>0</v>
          </cell>
          <cell r="AJ189">
            <v>278283.95</v>
          </cell>
          <cell r="AK189">
            <v>-29563.449999999997</v>
          </cell>
          <cell r="AL189">
            <v>0</v>
          </cell>
          <cell r="AM189">
            <v>0</v>
          </cell>
          <cell r="AN189">
            <v>0</v>
          </cell>
          <cell r="AO189">
            <v>248720.5</v>
          </cell>
        </row>
        <row r="190">
          <cell r="U190">
            <v>0</v>
          </cell>
          <cell r="X190">
            <v>0</v>
          </cell>
          <cell r="Y190">
            <v>0</v>
          </cell>
          <cell r="AD190">
            <v>0</v>
          </cell>
          <cell r="AG190">
            <v>0</v>
          </cell>
          <cell r="AH190">
            <v>0</v>
          </cell>
          <cell r="AI190">
            <v>0</v>
          </cell>
          <cell r="AJ190">
            <v>0</v>
          </cell>
          <cell r="AK190">
            <v>0</v>
          </cell>
          <cell r="AL190">
            <v>0</v>
          </cell>
          <cell r="AM190">
            <v>0</v>
          </cell>
          <cell r="AN190">
            <v>0</v>
          </cell>
          <cell r="AO190">
            <v>0</v>
          </cell>
        </row>
        <row r="191">
          <cell r="U191">
            <v>578306</v>
          </cell>
          <cell r="X191">
            <v>578306</v>
          </cell>
          <cell r="Y191">
            <v>0</v>
          </cell>
          <cell r="AD191">
            <v>578306</v>
          </cell>
          <cell r="AG191">
            <v>-202407.1</v>
          </cell>
          <cell r="AH191">
            <v>0</v>
          </cell>
          <cell r="AI191">
            <v>0</v>
          </cell>
          <cell r="AJ191">
            <v>-202407.1</v>
          </cell>
          <cell r="AK191">
            <v>0</v>
          </cell>
          <cell r="AL191">
            <v>0</v>
          </cell>
          <cell r="AM191">
            <v>0</v>
          </cell>
          <cell r="AN191">
            <v>0</v>
          </cell>
          <cell r="AO191">
            <v>-202407.1</v>
          </cell>
        </row>
        <row r="192">
          <cell r="U192">
            <v>-1175340</v>
          </cell>
          <cell r="X192">
            <v>-1175340</v>
          </cell>
          <cell r="Y192">
            <v>0</v>
          </cell>
          <cell r="AD192">
            <v>-1175340</v>
          </cell>
          <cell r="AG192">
            <v>411369</v>
          </cell>
          <cell r="AH192">
            <v>0</v>
          </cell>
          <cell r="AI192">
            <v>0</v>
          </cell>
          <cell r="AJ192">
            <v>411369</v>
          </cell>
          <cell r="AK192">
            <v>0</v>
          </cell>
          <cell r="AL192">
            <v>0</v>
          </cell>
          <cell r="AM192">
            <v>0</v>
          </cell>
          <cell r="AN192">
            <v>0</v>
          </cell>
          <cell r="AO192">
            <v>411369</v>
          </cell>
        </row>
        <row r="193">
          <cell r="U193">
            <v>-7500</v>
          </cell>
          <cell r="X193">
            <v>-7500</v>
          </cell>
          <cell r="Y193">
            <v>0</v>
          </cell>
          <cell r="AD193">
            <v>-7500</v>
          </cell>
          <cell r="AG193">
            <v>2625</v>
          </cell>
          <cell r="AH193">
            <v>0</v>
          </cell>
          <cell r="AI193">
            <v>0</v>
          </cell>
          <cell r="AJ193">
            <v>2625</v>
          </cell>
          <cell r="AK193">
            <v>0</v>
          </cell>
          <cell r="AL193">
            <v>0</v>
          </cell>
          <cell r="AM193">
            <v>0</v>
          </cell>
          <cell r="AN193">
            <v>0</v>
          </cell>
          <cell r="AO193">
            <v>2625</v>
          </cell>
        </row>
        <row r="194">
          <cell r="U194">
            <v>0</v>
          </cell>
          <cell r="X194">
            <v>0</v>
          </cell>
          <cell r="Y194">
            <v>0</v>
          </cell>
          <cell r="AD194">
            <v>0</v>
          </cell>
          <cell r="AG194">
            <v>0</v>
          </cell>
          <cell r="AH194">
            <v>0</v>
          </cell>
          <cell r="AI194">
            <v>0</v>
          </cell>
          <cell r="AJ194">
            <v>0</v>
          </cell>
          <cell r="AK194">
            <v>0</v>
          </cell>
          <cell r="AL194">
            <v>0</v>
          </cell>
          <cell r="AM194">
            <v>0</v>
          </cell>
          <cell r="AN194">
            <v>0</v>
          </cell>
          <cell r="AO194">
            <v>0</v>
          </cell>
          <cell r="AQ194">
            <v>0</v>
          </cell>
          <cell r="AR194">
            <v>0</v>
          </cell>
        </row>
        <row r="195">
          <cell r="U195">
            <v>-413069</v>
          </cell>
          <cell r="X195">
            <v>-413069</v>
          </cell>
          <cell r="Y195">
            <v>142629</v>
          </cell>
          <cell r="AD195">
            <v>-270440</v>
          </cell>
          <cell r="AG195">
            <v>144574.15</v>
          </cell>
          <cell r="AH195">
            <v>0</v>
          </cell>
          <cell r="AI195">
            <v>0</v>
          </cell>
          <cell r="AJ195">
            <v>144574.15</v>
          </cell>
          <cell r="AK195">
            <v>-49920.149999999994</v>
          </cell>
          <cell r="AL195">
            <v>0</v>
          </cell>
          <cell r="AM195">
            <v>0</v>
          </cell>
          <cell r="AN195">
            <v>0</v>
          </cell>
          <cell r="AO195">
            <v>94654</v>
          </cell>
        </row>
        <row r="196">
          <cell r="U196">
            <v>0</v>
          </cell>
          <cell r="X196">
            <v>0</v>
          </cell>
          <cell r="Y196">
            <v>0</v>
          </cell>
          <cell r="AD196">
            <v>0</v>
          </cell>
          <cell r="AG196">
            <v>0</v>
          </cell>
          <cell r="AH196">
            <v>0</v>
          </cell>
          <cell r="AI196">
            <v>0</v>
          </cell>
          <cell r="AJ196">
            <v>0</v>
          </cell>
          <cell r="AK196">
            <v>0</v>
          </cell>
          <cell r="AL196">
            <v>0</v>
          </cell>
          <cell r="AM196">
            <v>0</v>
          </cell>
          <cell r="AN196">
            <v>0</v>
          </cell>
          <cell r="AO196">
            <v>0</v>
          </cell>
        </row>
        <row r="197">
          <cell r="U197">
            <v>-809281</v>
          </cell>
          <cell r="X197">
            <v>-809281</v>
          </cell>
          <cell r="Y197">
            <v>0</v>
          </cell>
          <cell r="AD197">
            <v>-809281</v>
          </cell>
          <cell r="AG197">
            <v>283248.34999999998</v>
          </cell>
          <cell r="AH197">
            <v>0</v>
          </cell>
          <cell r="AI197">
            <v>0</v>
          </cell>
          <cell r="AJ197">
            <v>283248.34999999998</v>
          </cell>
          <cell r="AK197">
            <v>0</v>
          </cell>
          <cell r="AL197">
            <v>0</v>
          </cell>
          <cell r="AM197">
            <v>0</v>
          </cell>
          <cell r="AN197">
            <v>0</v>
          </cell>
          <cell r="AO197">
            <v>283248.34999999998</v>
          </cell>
        </row>
        <row r="198">
          <cell r="U198">
            <v>-2064289</v>
          </cell>
          <cell r="X198">
            <v>-2064289</v>
          </cell>
          <cell r="Y198">
            <v>0</v>
          </cell>
          <cell r="AD198">
            <v>-2064289</v>
          </cell>
          <cell r="AG198">
            <v>722501.15</v>
          </cell>
          <cell r="AH198">
            <v>0</v>
          </cell>
          <cell r="AI198">
            <v>0</v>
          </cell>
          <cell r="AJ198">
            <v>722501.15</v>
          </cell>
          <cell r="AK198">
            <v>0</v>
          </cell>
          <cell r="AL198">
            <v>0</v>
          </cell>
          <cell r="AM198">
            <v>0</v>
          </cell>
          <cell r="AN198">
            <v>0</v>
          </cell>
          <cell r="AO198">
            <v>722501.15</v>
          </cell>
        </row>
        <row r="199">
          <cell r="U199">
            <v>0</v>
          </cell>
          <cell r="X199">
            <v>0</v>
          </cell>
          <cell r="Y199">
            <v>0</v>
          </cell>
          <cell r="AD199">
            <v>0</v>
          </cell>
          <cell r="AG199">
            <v>0</v>
          </cell>
          <cell r="AJ199">
            <v>0</v>
          </cell>
          <cell r="AK199">
            <v>0</v>
          </cell>
          <cell r="AL199">
            <v>0</v>
          </cell>
          <cell r="AM199">
            <v>0</v>
          </cell>
          <cell r="AN199">
            <v>0</v>
          </cell>
          <cell r="AO199">
            <v>0</v>
          </cell>
        </row>
        <row r="200">
          <cell r="U200">
            <v>146863</v>
          </cell>
          <cell r="X200">
            <v>146863</v>
          </cell>
          <cell r="Y200">
            <v>0</v>
          </cell>
          <cell r="AD200">
            <v>146863</v>
          </cell>
          <cell r="AG200">
            <v>-51402.05</v>
          </cell>
          <cell r="AH200">
            <v>0</v>
          </cell>
          <cell r="AI200">
            <v>0</v>
          </cell>
          <cell r="AJ200">
            <v>-51402.05</v>
          </cell>
          <cell r="AK200">
            <v>0</v>
          </cell>
          <cell r="AL200">
            <v>0</v>
          </cell>
          <cell r="AM200">
            <v>0</v>
          </cell>
          <cell r="AN200">
            <v>0</v>
          </cell>
          <cell r="AO200">
            <v>-51402.05</v>
          </cell>
        </row>
        <row r="201">
          <cell r="U201">
            <v>155362</v>
          </cell>
          <cell r="X201">
            <v>155362</v>
          </cell>
          <cell r="Y201">
            <v>0</v>
          </cell>
          <cell r="AD201">
            <v>155362</v>
          </cell>
          <cell r="AG201">
            <v>-54376.7</v>
          </cell>
          <cell r="AH201">
            <v>0</v>
          </cell>
          <cell r="AI201">
            <v>0</v>
          </cell>
          <cell r="AJ201">
            <v>-54376.7</v>
          </cell>
          <cell r="AK201">
            <v>0</v>
          </cell>
          <cell r="AL201">
            <v>0</v>
          </cell>
          <cell r="AM201">
            <v>0</v>
          </cell>
          <cell r="AN201">
            <v>0</v>
          </cell>
          <cell r="AO201">
            <v>-54376.7</v>
          </cell>
          <cell r="AQ201">
            <v>0</v>
          </cell>
          <cell r="AR201">
            <v>-54376.7</v>
          </cell>
        </row>
        <row r="202">
          <cell r="U202">
            <v>113982.78</v>
          </cell>
          <cell r="X202">
            <v>113982.78</v>
          </cell>
          <cell r="Y202">
            <v>-0.35999999998603016</v>
          </cell>
          <cell r="AD202">
            <v>113982.42000000001</v>
          </cell>
          <cell r="AG202">
            <v>-39893.972999999969</v>
          </cell>
          <cell r="AH202">
            <v>0</v>
          </cell>
          <cell r="AI202">
            <v>0</v>
          </cell>
          <cell r="AJ202">
            <v>-39893.972999999969</v>
          </cell>
          <cell r="AK202">
            <v>0.12599999999511055</v>
          </cell>
          <cell r="AL202">
            <v>0</v>
          </cell>
          <cell r="AM202">
            <v>0</v>
          </cell>
          <cell r="AN202">
            <v>0</v>
          </cell>
          <cell r="AO202">
            <v>-39893.846999999972</v>
          </cell>
          <cell r="AQ202">
            <v>0</v>
          </cell>
          <cell r="AR202">
            <v>-39893.846999999972</v>
          </cell>
        </row>
        <row r="203">
          <cell r="U203">
            <v>-213593</v>
          </cell>
          <cell r="X203">
            <v>-213593</v>
          </cell>
          <cell r="Y203">
            <v>16759</v>
          </cell>
          <cell r="AD203">
            <v>-196834</v>
          </cell>
          <cell r="AG203">
            <v>74757.55</v>
          </cell>
          <cell r="AH203">
            <v>0</v>
          </cell>
          <cell r="AI203">
            <v>0</v>
          </cell>
          <cell r="AJ203">
            <v>74757.55</v>
          </cell>
          <cell r="AK203">
            <v>-5865.65</v>
          </cell>
          <cell r="AL203">
            <v>0</v>
          </cell>
          <cell r="AM203">
            <v>0</v>
          </cell>
          <cell r="AN203">
            <v>0</v>
          </cell>
          <cell r="AO203">
            <v>68891.900000000009</v>
          </cell>
        </row>
        <row r="204">
          <cell r="U204">
            <v>-4472902</v>
          </cell>
          <cell r="X204">
            <v>-4472902</v>
          </cell>
          <cell r="Y204">
            <v>0</v>
          </cell>
          <cell r="AD204">
            <v>-4472902</v>
          </cell>
          <cell r="AG204">
            <v>1565515.7</v>
          </cell>
          <cell r="AH204">
            <v>0</v>
          </cell>
          <cell r="AI204">
            <v>0</v>
          </cell>
          <cell r="AJ204">
            <v>1565515.7</v>
          </cell>
          <cell r="AK204">
            <v>0</v>
          </cell>
          <cell r="AL204">
            <v>0</v>
          </cell>
          <cell r="AM204">
            <v>0</v>
          </cell>
          <cell r="AN204">
            <v>0</v>
          </cell>
          <cell r="AO204">
            <v>1565515.7</v>
          </cell>
          <cell r="AR204">
            <v>1565515.7</v>
          </cell>
        </row>
        <row r="205">
          <cell r="U205">
            <v>-2288484</v>
          </cell>
          <cell r="X205">
            <v>-2288484</v>
          </cell>
          <cell r="Y205">
            <v>0</v>
          </cell>
          <cell r="AD205">
            <v>-2288484</v>
          </cell>
          <cell r="AG205">
            <v>800969.4</v>
          </cell>
          <cell r="AJ205">
            <v>800969.4</v>
          </cell>
          <cell r="AK205">
            <v>0</v>
          </cell>
          <cell r="AL205">
            <v>0</v>
          </cell>
          <cell r="AM205">
            <v>0</v>
          </cell>
          <cell r="AN205">
            <v>0</v>
          </cell>
          <cell r="AO205">
            <v>800969.4</v>
          </cell>
        </row>
        <row r="206">
          <cell r="U206">
            <v>0</v>
          </cell>
          <cell r="X206">
            <v>0</v>
          </cell>
          <cell r="AD206">
            <v>0</v>
          </cell>
          <cell r="AG206">
            <v>0</v>
          </cell>
          <cell r="AJ206">
            <v>0</v>
          </cell>
          <cell r="AK206">
            <v>0</v>
          </cell>
          <cell r="AL206">
            <v>0</v>
          </cell>
          <cell r="AM206">
            <v>0</v>
          </cell>
          <cell r="AN206">
            <v>0</v>
          </cell>
          <cell r="AO206">
            <v>0</v>
          </cell>
        </row>
        <row r="207">
          <cell r="U207" t="str">
            <v xml:space="preserve"> </v>
          </cell>
          <cell r="AL207">
            <v>0</v>
          </cell>
          <cell r="AM207">
            <v>0</v>
          </cell>
        </row>
        <row r="208">
          <cell r="U208">
            <v>-24791251.920000006</v>
          </cell>
          <cell r="V208">
            <v>0</v>
          </cell>
          <cell r="W208">
            <v>0</v>
          </cell>
          <cell r="X208">
            <v>-24791251.920000006</v>
          </cell>
          <cell r="Y208">
            <v>3252151.27</v>
          </cell>
          <cell r="Z208">
            <v>0</v>
          </cell>
          <cell r="AA208">
            <v>0</v>
          </cell>
          <cell r="AB208">
            <v>0</v>
          </cell>
          <cell r="AD208">
            <v>-21539100.650000006</v>
          </cell>
          <cell r="AE208">
            <v>0</v>
          </cell>
          <cell r="AF208">
            <v>0</v>
          </cell>
          <cell r="AG208">
            <v>8676938.1720000021</v>
          </cell>
          <cell r="AH208">
            <v>0</v>
          </cell>
          <cell r="AI208">
            <v>0</v>
          </cell>
          <cell r="AJ208">
            <v>8676938.1720000021</v>
          </cell>
          <cell r="AK208">
            <v>-1138252.9444999998</v>
          </cell>
          <cell r="AL208">
            <v>0</v>
          </cell>
          <cell r="AM208">
            <v>0</v>
          </cell>
          <cell r="AN208">
            <v>0</v>
          </cell>
          <cell r="AO208">
            <v>7538685.227500001</v>
          </cell>
          <cell r="AQ208">
            <v>-9054019.799999997</v>
          </cell>
          <cell r="AR208">
            <v>15505974.2775</v>
          </cell>
        </row>
        <row r="209">
          <cell r="AG209">
            <v>-8676938.1720000021</v>
          </cell>
        </row>
        <row r="210">
          <cell r="AO210">
            <v>-7538685.2275000019</v>
          </cell>
        </row>
        <row r="211">
          <cell r="AO211">
            <v>150773.70455000002</v>
          </cell>
        </row>
        <row r="215">
          <cell r="U215">
            <v>-24791251.920000006</v>
          </cell>
          <cell r="V215">
            <v>0</v>
          </cell>
          <cell r="W215">
            <v>0</v>
          </cell>
          <cell r="X215">
            <v>-24791251.920000006</v>
          </cell>
          <cell r="Y215">
            <v>3252151.27</v>
          </cell>
          <cell r="Z215">
            <v>0</v>
          </cell>
          <cell r="AA215">
            <v>0</v>
          </cell>
          <cell r="AB215">
            <v>0</v>
          </cell>
          <cell r="AC215">
            <v>0</v>
          </cell>
          <cell r="AD215">
            <v>-21539100.650000006</v>
          </cell>
          <cell r="AE215">
            <v>0</v>
          </cell>
          <cell r="AF215">
            <v>0</v>
          </cell>
          <cell r="AG215">
            <v>8676938.1720000021</v>
          </cell>
          <cell r="AH215">
            <v>0</v>
          </cell>
          <cell r="AI215">
            <v>0</v>
          </cell>
          <cell r="AJ215">
            <v>8676938.1720000021</v>
          </cell>
          <cell r="AK215">
            <v>-1138252.9444999998</v>
          </cell>
          <cell r="AL215">
            <v>0</v>
          </cell>
          <cell r="AM215">
            <v>0</v>
          </cell>
          <cell r="AN215">
            <v>0</v>
          </cell>
          <cell r="AO215">
            <v>150773.70454999909</v>
          </cell>
          <cell r="AP215">
            <v>0</v>
          </cell>
          <cell r="AQ215">
            <v>-9054019.799999997</v>
          </cell>
          <cell r="AR215">
            <v>15505974.2775</v>
          </cell>
        </row>
        <row r="225">
          <cell r="AQ225">
            <v>0</v>
          </cell>
          <cell r="AR225">
            <v>0</v>
          </cell>
        </row>
        <row r="226">
          <cell r="X226">
            <v>0</v>
          </cell>
        </row>
        <row r="227">
          <cell r="X227">
            <v>0</v>
          </cell>
          <cell r="AD227">
            <v>0</v>
          </cell>
        </row>
        <row r="228">
          <cell r="X228">
            <v>0</v>
          </cell>
          <cell r="Y228">
            <v>0</v>
          </cell>
          <cell r="AD228">
            <v>0</v>
          </cell>
          <cell r="AG228">
            <v>0</v>
          </cell>
          <cell r="AH228">
            <v>0</v>
          </cell>
          <cell r="AI228">
            <v>0</v>
          </cell>
          <cell r="AJ228">
            <v>0</v>
          </cell>
          <cell r="AK228">
            <v>0</v>
          </cell>
          <cell r="AO228">
            <v>0</v>
          </cell>
        </row>
        <row r="229">
          <cell r="X229">
            <v>0</v>
          </cell>
        </row>
        <row r="230">
          <cell r="X230">
            <v>0</v>
          </cell>
        </row>
        <row r="231">
          <cell r="X231">
            <v>0</v>
          </cell>
        </row>
        <row r="233">
          <cell r="U233">
            <v>0</v>
          </cell>
          <cell r="V233">
            <v>0</v>
          </cell>
          <cell r="W233">
            <v>0</v>
          </cell>
          <cell r="X233">
            <v>0</v>
          </cell>
          <cell r="Y233">
            <v>0</v>
          </cell>
          <cell r="Z233">
            <v>0</v>
          </cell>
          <cell r="AA233">
            <v>0</v>
          </cell>
          <cell r="AB233">
            <v>0</v>
          </cell>
          <cell r="AD233">
            <v>0</v>
          </cell>
          <cell r="AE233">
            <v>0</v>
          </cell>
          <cell r="AF233">
            <v>0</v>
          </cell>
          <cell r="AG233">
            <v>0</v>
          </cell>
          <cell r="AH233">
            <v>0</v>
          </cell>
          <cell r="AI233">
            <v>0</v>
          </cell>
          <cell r="AJ233">
            <v>0</v>
          </cell>
          <cell r="AK233">
            <v>0</v>
          </cell>
          <cell r="AL233">
            <v>0</v>
          </cell>
          <cell r="AM233">
            <v>0</v>
          </cell>
          <cell r="AN233">
            <v>0</v>
          </cell>
          <cell r="AO233">
            <v>0</v>
          </cell>
          <cell r="AQ233">
            <v>0</v>
          </cell>
          <cell r="AR233">
            <v>0</v>
          </cell>
        </row>
        <row r="235">
          <cell r="AG235">
            <v>0</v>
          </cell>
        </row>
        <row r="236">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55">
          <cell r="V255">
            <v>0</v>
          </cell>
          <cell r="W255">
            <v>0</v>
          </cell>
        </row>
        <row r="256">
          <cell r="AQ256">
            <v>0</v>
          </cell>
          <cell r="AR256">
            <v>0</v>
          </cell>
        </row>
        <row r="257">
          <cell r="X257">
            <v>0</v>
          </cell>
        </row>
        <row r="259">
          <cell r="U259">
            <v>0.42000000001280569</v>
          </cell>
          <cell r="X259">
            <v>0.42000000001280569</v>
          </cell>
          <cell r="Y259">
            <v>0</v>
          </cell>
          <cell r="AD259">
            <v>0.42000000001280569</v>
          </cell>
          <cell r="AG259">
            <v>-0.14700000000448199</v>
          </cell>
          <cell r="AH259">
            <v>0</v>
          </cell>
          <cell r="AI259">
            <v>0</v>
          </cell>
          <cell r="AJ259">
            <v>-0.14700000000448199</v>
          </cell>
          <cell r="AK259">
            <v>0</v>
          </cell>
          <cell r="AL259">
            <v>0</v>
          </cell>
          <cell r="AM259">
            <v>0</v>
          </cell>
          <cell r="AN259">
            <v>0</v>
          </cell>
          <cell r="AO259">
            <v>-0.14700000000448199</v>
          </cell>
          <cell r="AP259">
            <v>13</v>
          </cell>
          <cell r="AQ259">
            <v>0</v>
          </cell>
          <cell r="AR259">
            <v>-0.14700000000448199</v>
          </cell>
        </row>
        <row r="260">
          <cell r="U260">
            <v>-296591</v>
          </cell>
          <cell r="X260">
            <v>-296591</v>
          </cell>
          <cell r="Y260">
            <v>0</v>
          </cell>
          <cell r="AD260">
            <v>-296591</v>
          </cell>
          <cell r="AG260">
            <v>103806.85</v>
          </cell>
          <cell r="AH260">
            <v>0</v>
          </cell>
          <cell r="AI260">
            <v>0</v>
          </cell>
          <cell r="AJ260">
            <v>103806.85</v>
          </cell>
          <cell r="AK260">
            <v>0</v>
          </cell>
          <cell r="AL260">
            <v>0</v>
          </cell>
          <cell r="AM260">
            <v>0</v>
          </cell>
          <cell r="AN260">
            <v>0</v>
          </cell>
          <cell r="AO260">
            <v>103806.85</v>
          </cell>
          <cell r="AP260">
            <v>10</v>
          </cell>
          <cell r="AQ260">
            <v>0</v>
          </cell>
          <cell r="AR260">
            <v>103806.85</v>
          </cell>
        </row>
        <row r="261">
          <cell r="U261">
            <v>8849167</v>
          </cell>
          <cell r="X261">
            <v>8849167</v>
          </cell>
          <cell r="Y261">
            <v>-60643</v>
          </cell>
          <cell r="AD261">
            <v>8788524</v>
          </cell>
          <cell r="AG261">
            <v>-3097208.45</v>
          </cell>
          <cell r="AH261">
            <v>0</v>
          </cell>
          <cell r="AI261">
            <v>0</v>
          </cell>
          <cell r="AJ261">
            <v>-3097208.45</v>
          </cell>
          <cell r="AK261">
            <v>21225.05</v>
          </cell>
          <cell r="AL261">
            <v>0</v>
          </cell>
          <cell r="AM261">
            <v>0</v>
          </cell>
          <cell r="AN261">
            <v>0</v>
          </cell>
          <cell r="AO261">
            <v>-3075983.4000000004</v>
          </cell>
          <cell r="AP261">
            <v>1</v>
          </cell>
          <cell r="AQ261">
            <v>-3075983.4000000004</v>
          </cell>
          <cell r="AR261">
            <v>0</v>
          </cell>
        </row>
        <row r="262">
          <cell r="U262">
            <v>0</v>
          </cell>
          <cell r="X262">
            <v>0</v>
          </cell>
          <cell r="Y262">
            <v>0</v>
          </cell>
          <cell r="AD262">
            <v>0</v>
          </cell>
          <cell r="AG262">
            <v>0</v>
          </cell>
          <cell r="AH262">
            <v>0</v>
          </cell>
          <cell r="AI262">
            <v>0</v>
          </cell>
          <cell r="AJ262">
            <v>0</v>
          </cell>
          <cell r="AK262">
            <v>0</v>
          </cell>
          <cell r="AL262">
            <v>0</v>
          </cell>
          <cell r="AM262">
            <v>0</v>
          </cell>
          <cell r="AN262">
            <v>0</v>
          </cell>
          <cell r="AO262">
            <v>0</v>
          </cell>
          <cell r="AP262">
            <v>14</v>
          </cell>
          <cell r="AQ262">
            <v>0</v>
          </cell>
          <cell r="AR262">
            <v>0</v>
          </cell>
        </row>
        <row r="263">
          <cell r="U263">
            <v>-85755</v>
          </cell>
          <cell r="X263">
            <v>-85755</v>
          </cell>
          <cell r="Y263">
            <v>21864</v>
          </cell>
          <cell r="AD263">
            <v>-63891</v>
          </cell>
          <cell r="AG263">
            <v>30014.25</v>
          </cell>
          <cell r="AH263">
            <v>0</v>
          </cell>
          <cell r="AI263">
            <v>0</v>
          </cell>
          <cell r="AJ263">
            <v>30014.25</v>
          </cell>
          <cell r="AK263">
            <v>-7652.4</v>
          </cell>
          <cell r="AL263">
            <v>0</v>
          </cell>
          <cell r="AM263">
            <v>0</v>
          </cell>
          <cell r="AN263">
            <v>0</v>
          </cell>
          <cell r="AO263">
            <v>22361.85</v>
          </cell>
          <cell r="AP263">
            <v>11</v>
          </cell>
          <cell r="AQ263">
            <v>0</v>
          </cell>
          <cell r="AR263">
            <v>22361.85</v>
          </cell>
        </row>
        <row r="264">
          <cell r="U264">
            <v>-638836</v>
          </cell>
          <cell r="X264">
            <v>-638836</v>
          </cell>
          <cell r="Y264">
            <v>-243793</v>
          </cell>
          <cell r="AD264">
            <v>-882629</v>
          </cell>
          <cell r="AG264">
            <v>223592.6</v>
          </cell>
          <cell r="AH264">
            <v>0</v>
          </cell>
          <cell r="AI264">
            <v>0</v>
          </cell>
          <cell r="AJ264">
            <v>223592.6</v>
          </cell>
          <cell r="AK264">
            <v>85327.549999999988</v>
          </cell>
          <cell r="AL264">
            <v>0</v>
          </cell>
          <cell r="AM264">
            <v>0</v>
          </cell>
          <cell r="AN264">
            <v>0</v>
          </cell>
          <cell r="AO264">
            <v>308920.15000000002</v>
          </cell>
          <cell r="AP264">
            <v>2</v>
          </cell>
          <cell r="AQ264">
            <v>0</v>
          </cell>
          <cell r="AR264">
            <v>308920.15000000002</v>
          </cell>
        </row>
        <row r="265">
          <cell r="U265">
            <v>-2123328</v>
          </cell>
          <cell r="X265">
            <v>-2123328</v>
          </cell>
          <cell r="Y265">
            <v>1664052</v>
          </cell>
          <cell r="AD265">
            <v>-459276</v>
          </cell>
          <cell r="AG265">
            <v>743164.8</v>
          </cell>
          <cell r="AH265">
            <v>0</v>
          </cell>
          <cell r="AI265">
            <v>0</v>
          </cell>
          <cell r="AJ265">
            <v>743164.8</v>
          </cell>
          <cell r="AK265">
            <v>-582418.19999999995</v>
          </cell>
          <cell r="AL265">
            <v>0</v>
          </cell>
          <cell r="AM265">
            <v>0</v>
          </cell>
          <cell r="AN265">
            <v>0</v>
          </cell>
          <cell r="AO265">
            <v>160746.60000000009</v>
          </cell>
          <cell r="AP265">
            <v>16</v>
          </cell>
          <cell r="AQ265">
            <v>0</v>
          </cell>
          <cell r="AR265">
            <v>160746.60000000009</v>
          </cell>
        </row>
        <row r="266">
          <cell r="U266">
            <v>-132025</v>
          </cell>
          <cell r="X266">
            <v>-132025</v>
          </cell>
          <cell r="Y266">
            <v>0</v>
          </cell>
          <cell r="AD266">
            <v>-132025</v>
          </cell>
          <cell r="AG266">
            <v>46208.75</v>
          </cell>
          <cell r="AH266">
            <v>0</v>
          </cell>
          <cell r="AI266">
            <v>0</v>
          </cell>
          <cell r="AJ266">
            <v>46208.75</v>
          </cell>
          <cell r="AK266">
            <v>0</v>
          </cell>
          <cell r="AL266">
            <v>0</v>
          </cell>
          <cell r="AM266">
            <v>0</v>
          </cell>
          <cell r="AN266">
            <v>0</v>
          </cell>
          <cell r="AO266">
            <v>46208.75</v>
          </cell>
          <cell r="AP266">
            <v>17</v>
          </cell>
          <cell r="AQ266">
            <v>0</v>
          </cell>
          <cell r="AR266">
            <v>46208.75</v>
          </cell>
        </row>
        <row r="267">
          <cell r="U267">
            <v>0</v>
          </cell>
          <cell r="X267">
            <v>0</v>
          </cell>
          <cell r="Y267">
            <v>-827797</v>
          </cell>
          <cell r="AD267">
            <v>-827797</v>
          </cell>
          <cell r="AG267">
            <v>0</v>
          </cell>
          <cell r="AH267">
            <v>0</v>
          </cell>
          <cell r="AI267">
            <v>0</v>
          </cell>
          <cell r="AJ267">
            <v>0</v>
          </cell>
          <cell r="AK267">
            <v>289728.94999999995</v>
          </cell>
          <cell r="AL267">
            <v>0</v>
          </cell>
          <cell r="AM267">
            <v>0</v>
          </cell>
          <cell r="AN267">
            <v>0</v>
          </cell>
          <cell r="AO267">
            <v>289728.94999999995</v>
          </cell>
          <cell r="AP267">
            <v>8</v>
          </cell>
          <cell r="AQ267">
            <v>0</v>
          </cell>
          <cell r="AR267">
            <v>289728.94999999995</v>
          </cell>
        </row>
        <row r="268">
          <cell r="U268">
            <v>59004.160000000003</v>
          </cell>
          <cell r="V268">
            <v>-59004</v>
          </cell>
          <cell r="X268">
            <v>0.16000000000349246</v>
          </cell>
          <cell r="Y268">
            <v>-614718</v>
          </cell>
          <cell r="AD268">
            <v>-614717.84</v>
          </cell>
          <cell r="AG268">
            <v>-20651.455999999998</v>
          </cell>
          <cell r="AH268">
            <v>20651.399999999998</v>
          </cell>
          <cell r="AI268">
            <v>0</v>
          </cell>
          <cell r="AJ268">
            <v>-5.6000000000494765E-2</v>
          </cell>
          <cell r="AK268">
            <v>215151.3</v>
          </cell>
          <cell r="AL268">
            <v>0</v>
          </cell>
          <cell r="AM268">
            <v>0</v>
          </cell>
          <cell r="AN268">
            <v>0</v>
          </cell>
          <cell r="AO268">
            <v>215151.24399999998</v>
          </cell>
          <cell r="AP268">
            <v>15</v>
          </cell>
          <cell r="AQ268">
            <v>0</v>
          </cell>
          <cell r="AR268">
            <v>215151.24399999998</v>
          </cell>
        </row>
        <row r="269">
          <cell r="U269">
            <v>0</v>
          </cell>
          <cell r="X269">
            <v>0</v>
          </cell>
          <cell r="Y269">
            <v>0</v>
          </cell>
          <cell r="AD269">
            <v>0</v>
          </cell>
          <cell r="AG269">
            <v>0</v>
          </cell>
          <cell r="AH269">
            <v>0</v>
          </cell>
          <cell r="AI269">
            <v>0</v>
          </cell>
          <cell r="AJ269">
            <v>0</v>
          </cell>
          <cell r="AK269">
            <v>0</v>
          </cell>
          <cell r="AL269">
            <v>0</v>
          </cell>
          <cell r="AM269">
            <v>0</v>
          </cell>
          <cell r="AN269">
            <v>0</v>
          </cell>
          <cell r="AO269">
            <v>0</v>
          </cell>
          <cell r="AP269">
            <v>3</v>
          </cell>
          <cell r="AQ269">
            <v>0</v>
          </cell>
          <cell r="AR269">
            <v>0</v>
          </cell>
        </row>
        <row r="270">
          <cell r="U270">
            <v>0</v>
          </cell>
          <cell r="X270">
            <v>0</v>
          </cell>
          <cell r="Y270">
            <v>0</v>
          </cell>
          <cell r="AD270">
            <v>0</v>
          </cell>
          <cell r="AG270">
            <v>0</v>
          </cell>
          <cell r="AH270">
            <v>0</v>
          </cell>
          <cell r="AI270">
            <v>0</v>
          </cell>
          <cell r="AJ270">
            <v>0</v>
          </cell>
          <cell r="AK270">
            <v>0</v>
          </cell>
          <cell r="AL270">
            <v>0</v>
          </cell>
          <cell r="AM270">
            <v>0</v>
          </cell>
          <cell r="AN270">
            <v>0</v>
          </cell>
          <cell r="AO270">
            <v>0</v>
          </cell>
          <cell r="AP270">
            <v>6</v>
          </cell>
          <cell r="AQ270">
            <v>0</v>
          </cell>
          <cell r="AR270">
            <v>0</v>
          </cell>
        </row>
        <row r="271">
          <cell r="U271">
            <v>0</v>
          </cell>
          <cell r="X271">
            <v>0</v>
          </cell>
          <cell r="Y271">
            <v>0</v>
          </cell>
          <cell r="AD271">
            <v>0</v>
          </cell>
          <cell r="AG271">
            <v>0</v>
          </cell>
          <cell r="AH271">
            <v>0</v>
          </cell>
          <cell r="AI271">
            <v>0</v>
          </cell>
          <cell r="AJ271">
            <v>0</v>
          </cell>
          <cell r="AK271">
            <v>0</v>
          </cell>
          <cell r="AL271">
            <v>0</v>
          </cell>
          <cell r="AM271">
            <v>0</v>
          </cell>
          <cell r="AN271">
            <v>0</v>
          </cell>
          <cell r="AO271">
            <v>0</v>
          </cell>
          <cell r="AP271">
            <v>12</v>
          </cell>
          <cell r="AQ271">
            <v>0</v>
          </cell>
          <cell r="AR271">
            <v>0</v>
          </cell>
        </row>
        <row r="272">
          <cell r="U272">
            <v>-6032085</v>
          </cell>
          <cell r="X272">
            <v>-6032085</v>
          </cell>
          <cell r="Y272">
            <v>-156304</v>
          </cell>
          <cell r="AD272">
            <v>-6188389</v>
          </cell>
          <cell r="AG272">
            <v>2111229.75</v>
          </cell>
          <cell r="AH272">
            <v>0</v>
          </cell>
          <cell r="AI272">
            <v>0</v>
          </cell>
          <cell r="AJ272">
            <v>2111229.75</v>
          </cell>
          <cell r="AK272">
            <v>54706.399999999994</v>
          </cell>
          <cell r="AL272">
            <v>0</v>
          </cell>
          <cell r="AM272">
            <v>0</v>
          </cell>
          <cell r="AN272">
            <v>0</v>
          </cell>
          <cell r="AO272">
            <v>2165936.15</v>
          </cell>
        </row>
        <row r="273">
          <cell r="U273">
            <v>-323885</v>
          </cell>
          <cell r="X273">
            <v>-323885</v>
          </cell>
          <cell r="Y273">
            <v>0</v>
          </cell>
          <cell r="AD273">
            <v>-323885</v>
          </cell>
          <cell r="AG273">
            <v>113359.75</v>
          </cell>
          <cell r="AH273">
            <v>0</v>
          </cell>
          <cell r="AI273">
            <v>0</v>
          </cell>
          <cell r="AJ273">
            <v>113359.75</v>
          </cell>
          <cell r="AK273">
            <v>0</v>
          </cell>
          <cell r="AL273">
            <v>0</v>
          </cell>
          <cell r="AM273">
            <v>0</v>
          </cell>
          <cell r="AN273">
            <v>0</v>
          </cell>
          <cell r="AO273">
            <v>113359.75</v>
          </cell>
        </row>
        <row r="274">
          <cell r="U274">
            <v>-59004</v>
          </cell>
          <cell r="V274">
            <v>59004</v>
          </cell>
          <cell r="X274">
            <v>0</v>
          </cell>
          <cell r="Y274">
            <v>0</v>
          </cell>
          <cell r="AD274">
            <v>0</v>
          </cell>
          <cell r="AG274">
            <v>20651.400000000001</v>
          </cell>
          <cell r="AH274">
            <v>-20651.399999999998</v>
          </cell>
          <cell r="AI274">
            <v>0</v>
          </cell>
          <cell r="AJ274">
            <v>3.637978807091713E-12</v>
          </cell>
          <cell r="AK274">
            <v>0</v>
          </cell>
          <cell r="AL274">
            <v>0</v>
          </cell>
          <cell r="AM274">
            <v>0</v>
          </cell>
          <cell r="AN274">
            <v>0</v>
          </cell>
          <cell r="AO274">
            <v>3.637978807091713E-12</v>
          </cell>
        </row>
        <row r="275">
          <cell r="U275">
            <v>2.0000000018626451E-2</v>
          </cell>
          <cell r="X275">
            <v>2.0000000018626451E-2</v>
          </cell>
          <cell r="Y275">
            <v>0</v>
          </cell>
          <cell r="AD275">
            <v>2.0000000018626451E-2</v>
          </cell>
          <cell r="AG275">
            <v>-7.0000000065192575E-3</v>
          </cell>
          <cell r="AH275">
            <v>0</v>
          </cell>
          <cell r="AI275">
            <v>0</v>
          </cell>
          <cell r="AJ275">
            <v>-7.0000000065192575E-3</v>
          </cell>
          <cell r="AK275">
            <v>0</v>
          </cell>
          <cell r="AL275">
            <v>0</v>
          </cell>
          <cell r="AM275">
            <v>0</v>
          </cell>
          <cell r="AN275">
            <v>0</v>
          </cell>
          <cell r="AO275">
            <v>-7.0000000065192575E-3</v>
          </cell>
        </row>
        <row r="276">
          <cell r="U276">
            <v>0</v>
          </cell>
          <cell r="W276">
            <v>4966170</v>
          </cell>
          <cell r="X276">
            <v>4966170</v>
          </cell>
          <cell r="Y276">
            <v>0</v>
          </cell>
          <cell r="AD276">
            <v>4966170</v>
          </cell>
          <cell r="AG276">
            <v>0</v>
          </cell>
          <cell r="AH276">
            <v>0</v>
          </cell>
          <cell r="AI276">
            <v>-1738159.5</v>
          </cell>
          <cell r="AJ276">
            <v>-1738159.5</v>
          </cell>
          <cell r="AK276">
            <v>0</v>
          </cell>
          <cell r="AL276">
            <v>0</v>
          </cell>
          <cell r="AM276">
            <v>0</v>
          </cell>
          <cell r="AN276">
            <v>0</v>
          </cell>
          <cell r="AO276">
            <v>0</v>
          </cell>
        </row>
        <row r="277">
          <cell r="U277">
            <v>0</v>
          </cell>
          <cell r="Y277">
            <v>0</v>
          </cell>
          <cell r="AD277">
            <v>0</v>
          </cell>
          <cell r="AG277">
            <v>0</v>
          </cell>
          <cell r="AH277">
            <v>0</v>
          </cell>
          <cell r="AI277">
            <v>0</v>
          </cell>
          <cell r="AJ277">
            <v>0</v>
          </cell>
          <cell r="AK277">
            <v>0</v>
          </cell>
          <cell r="AL277">
            <v>0</v>
          </cell>
          <cell r="AM277">
            <v>0</v>
          </cell>
          <cell r="AN277">
            <v>0</v>
          </cell>
          <cell r="AO277">
            <v>0</v>
          </cell>
        </row>
        <row r="278">
          <cell r="U278">
            <v>0</v>
          </cell>
          <cell r="Y278">
            <v>0</v>
          </cell>
          <cell r="AD278">
            <v>0</v>
          </cell>
          <cell r="AG278">
            <v>0</v>
          </cell>
          <cell r="AH278">
            <v>0</v>
          </cell>
          <cell r="AI278">
            <v>0</v>
          </cell>
          <cell r="AJ278">
            <v>0</v>
          </cell>
          <cell r="AK278">
            <v>0</v>
          </cell>
          <cell r="AL278">
            <v>0</v>
          </cell>
          <cell r="AM278">
            <v>0</v>
          </cell>
          <cell r="AO278">
            <v>0</v>
          </cell>
        </row>
        <row r="279">
          <cell r="U279">
            <v>0</v>
          </cell>
          <cell r="Y279">
            <v>0</v>
          </cell>
          <cell r="AD279">
            <v>0</v>
          </cell>
          <cell r="AG279">
            <v>0</v>
          </cell>
          <cell r="AH279">
            <v>0</v>
          </cell>
          <cell r="AI279">
            <v>0</v>
          </cell>
          <cell r="AJ279">
            <v>0</v>
          </cell>
          <cell r="AK279">
            <v>0</v>
          </cell>
          <cell r="AL279">
            <v>0</v>
          </cell>
          <cell r="AM279">
            <v>0</v>
          </cell>
          <cell r="AO279">
            <v>0</v>
          </cell>
        </row>
        <row r="280">
          <cell r="AL280">
            <v>0</v>
          </cell>
          <cell r="AM280">
            <v>0</v>
          </cell>
        </row>
        <row r="281">
          <cell r="U281">
            <v>-783337.39999999991</v>
          </cell>
          <cell r="V281">
            <v>0</v>
          </cell>
          <cell r="W281">
            <v>4966170</v>
          </cell>
          <cell r="X281">
            <v>4182832.6</v>
          </cell>
          <cell r="Y281">
            <v>-217339</v>
          </cell>
          <cell r="Z281">
            <v>0</v>
          </cell>
          <cell r="AA281">
            <v>0</v>
          </cell>
          <cell r="AB281">
            <v>0</v>
          </cell>
          <cell r="AD281">
            <v>3965493.6</v>
          </cell>
          <cell r="AE281">
            <v>0</v>
          </cell>
          <cell r="AF281">
            <v>0</v>
          </cell>
          <cell r="AG281">
            <v>274168.0900000002</v>
          </cell>
          <cell r="AH281">
            <v>0</v>
          </cell>
          <cell r="AI281">
            <v>-1738159.5</v>
          </cell>
          <cell r="AJ281">
            <v>-1463991.41</v>
          </cell>
          <cell r="AK281">
            <v>76068.649999999936</v>
          </cell>
          <cell r="AL281">
            <v>0</v>
          </cell>
          <cell r="AM281">
            <v>0</v>
          </cell>
          <cell r="AN281">
            <v>0</v>
          </cell>
          <cell r="AO281">
            <v>350236.74</v>
          </cell>
          <cell r="AQ281">
            <v>-3075983.4000000004</v>
          </cell>
          <cell r="AR281">
            <v>1146924.247</v>
          </cell>
        </row>
        <row r="282">
          <cell r="AD282">
            <v>67016.841839999994</v>
          </cell>
          <cell r="AG282">
            <v>-274168.08999999997</v>
          </cell>
          <cell r="AK282">
            <v>0</v>
          </cell>
        </row>
        <row r="283">
          <cell r="AO283">
            <v>1387922.76</v>
          </cell>
        </row>
        <row r="288">
          <cell r="U288">
            <v>-783337.39999999991</v>
          </cell>
          <cell r="V288">
            <v>0</v>
          </cell>
          <cell r="W288">
            <v>4966170</v>
          </cell>
          <cell r="X288">
            <v>4182832.6</v>
          </cell>
          <cell r="Y288">
            <v>-217339</v>
          </cell>
          <cell r="Z288">
            <v>0</v>
          </cell>
          <cell r="AA288">
            <v>0</v>
          </cell>
          <cell r="AB288">
            <v>0</v>
          </cell>
          <cell r="AC288">
            <v>0</v>
          </cell>
          <cell r="AD288">
            <v>3965493.6</v>
          </cell>
          <cell r="AE288">
            <v>0</v>
          </cell>
          <cell r="AF288">
            <v>0</v>
          </cell>
          <cell r="AG288">
            <v>274168.0900000002</v>
          </cell>
          <cell r="AH288">
            <v>0</v>
          </cell>
          <cell r="AI288">
            <v>-1738159.5</v>
          </cell>
          <cell r="AJ288">
            <v>-1463991.41</v>
          </cell>
          <cell r="AK288">
            <v>76068.649999999936</v>
          </cell>
          <cell r="AL288">
            <v>0</v>
          </cell>
          <cell r="AM288">
            <v>0</v>
          </cell>
          <cell r="AN288">
            <v>0</v>
          </cell>
          <cell r="AO288">
            <v>1738159.5</v>
          </cell>
          <cell r="AP288">
            <v>0</v>
          </cell>
          <cell r="AQ288">
            <v>-3075983.4000000004</v>
          </cell>
          <cell r="AR288">
            <v>1146924.247</v>
          </cell>
        </row>
        <row r="297">
          <cell r="AQ297">
            <v>0</v>
          </cell>
          <cell r="AR297">
            <v>0</v>
          </cell>
        </row>
        <row r="302">
          <cell r="U302">
            <v>0</v>
          </cell>
          <cell r="V302">
            <v>0</v>
          </cell>
          <cell r="W302">
            <v>0</v>
          </cell>
          <cell r="X302">
            <v>0</v>
          </cell>
          <cell r="Y302">
            <v>0</v>
          </cell>
          <cell r="AB302">
            <v>0</v>
          </cell>
          <cell r="AD302">
            <v>0</v>
          </cell>
          <cell r="AE302">
            <v>0</v>
          </cell>
          <cell r="AF302">
            <v>0</v>
          </cell>
          <cell r="AG302">
            <v>0</v>
          </cell>
          <cell r="AK302">
            <v>0</v>
          </cell>
          <cell r="AL302">
            <v>0</v>
          </cell>
          <cell r="AM302">
            <v>0</v>
          </cell>
          <cell r="AN302">
            <v>0</v>
          </cell>
          <cell r="AO302">
            <v>0</v>
          </cell>
          <cell r="AQ302">
            <v>0</v>
          </cell>
          <cell r="AR302">
            <v>0</v>
          </cell>
        </row>
        <row r="305">
          <cell r="U305">
            <v>0</v>
          </cell>
          <cell r="V305">
            <v>0</v>
          </cell>
          <cell r="W305">
            <v>0</v>
          </cell>
          <cell r="X305">
            <v>0</v>
          </cell>
          <cell r="Y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18">
          <cell r="V318">
            <v>0</v>
          </cell>
          <cell r="W318">
            <v>0</v>
          </cell>
        </row>
        <row r="319">
          <cell r="AQ319">
            <v>0</v>
          </cell>
          <cell r="AR319">
            <v>0</v>
          </cell>
        </row>
        <row r="320">
          <cell r="X320">
            <v>0</v>
          </cell>
        </row>
        <row r="323">
          <cell r="U323">
            <v>-1599505</v>
          </cell>
          <cell r="X323">
            <v>-1599505</v>
          </cell>
          <cell r="Y323">
            <v>0</v>
          </cell>
          <cell r="AD323">
            <v>-1599505</v>
          </cell>
          <cell r="AG323">
            <v>559826.75</v>
          </cell>
          <cell r="AH323">
            <v>0</v>
          </cell>
          <cell r="AI323">
            <v>0</v>
          </cell>
          <cell r="AJ323">
            <v>559826.75</v>
          </cell>
          <cell r="AK323">
            <v>0</v>
          </cell>
          <cell r="AL323">
            <v>0</v>
          </cell>
          <cell r="AM323">
            <v>0</v>
          </cell>
          <cell r="AN323">
            <v>0</v>
          </cell>
          <cell r="AO323">
            <v>559826.75</v>
          </cell>
          <cell r="AQ323">
            <v>0</v>
          </cell>
          <cell r="AR323">
            <v>559826.75</v>
          </cell>
        </row>
        <row r="324">
          <cell r="U324">
            <v>0</v>
          </cell>
          <cell r="X324">
            <v>0</v>
          </cell>
          <cell r="Y324">
            <v>0</v>
          </cell>
          <cell r="AD324">
            <v>0</v>
          </cell>
          <cell r="AG324">
            <v>0</v>
          </cell>
          <cell r="AH324">
            <v>0</v>
          </cell>
          <cell r="AI324">
            <v>0</v>
          </cell>
          <cell r="AJ324">
            <v>0</v>
          </cell>
          <cell r="AK324">
            <v>0</v>
          </cell>
          <cell r="AL324">
            <v>0</v>
          </cell>
          <cell r="AM324">
            <v>0</v>
          </cell>
          <cell r="AN324">
            <v>0</v>
          </cell>
          <cell r="AO324">
            <v>0</v>
          </cell>
          <cell r="AQ324">
            <v>0</v>
          </cell>
          <cell r="AR324">
            <v>0</v>
          </cell>
        </row>
        <row r="325">
          <cell r="U325">
            <v>0</v>
          </cell>
          <cell r="X325">
            <v>0</v>
          </cell>
          <cell r="Y325">
            <v>0</v>
          </cell>
          <cell r="AD325">
            <v>0</v>
          </cell>
          <cell r="AG325">
            <v>0</v>
          </cell>
          <cell r="AH325">
            <v>0</v>
          </cell>
          <cell r="AI325">
            <v>0</v>
          </cell>
          <cell r="AJ325">
            <v>0</v>
          </cell>
          <cell r="AK325">
            <v>0</v>
          </cell>
          <cell r="AL325">
            <v>0</v>
          </cell>
          <cell r="AM325">
            <v>0</v>
          </cell>
          <cell r="AN325">
            <v>0</v>
          </cell>
          <cell r="AO325">
            <v>0</v>
          </cell>
          <cell r="AQ325">
            <v>0</v>
          </cell>
          <cell r="AR325">
            <v>0</v>
          </cell>
        </row>
        <row r="326">
          <cell r="U326">
            <v>695722</v>
          </cell>
          <cell r="X326">
            <v>695722</v>
          </cell>
          <cell r="Y326">
            <v>0</v>
          </cell>
          <cell r="AD326">
            <v>695722</v>
          </cell>
          <cell r="AG326">
            <v>-243502.7</v>
          </cell>
          <cell r="AH326">
            <v>0</v>
          </cell>
          <cell r="AI326">
            <v>0</v>
          </cell>
          <cell r="AJ326">
            <v>-243502.7</v>
          </cell>
          <cell r="AK326">
            <v>0</v>
          </cell>
          <cell r="AL326">
            <v>0</v>
          </cell>
          <cell r="AM326">
            <v>0</v>
          </cell>
          <cell r="AN326">
            <v>0</v>
          </cell>
          <cell r="AO326">
            <v>-243502.7</v>
          </cell>
          <cell r="AQ326">
            <v>0</v>
          </cell>
          <cell r="AR326">
            <v>-243502.7</v>
          </cell>
        </row>
        <row r="327">
          <cell r="U327">
            <v>0</v>
          </cell>
          <cell r="X327">
            <v>0</v>
          </cell>
          <cell r="Y327">
            <v>0</v>
          </cell>
          <cell r="AD327">
            <v>0</v>
          </cell>
          <cell r="AG327">
            <v>0</v>
          </cell>
          <cell r="AH327">
            <v>0</v>
          </cell>
          <cell r="AI327">
            <v>0</v>
          </cell>
          <cell r="AJ327">
            <v>0</v>
          </cell>
          <cell r="AK327">
            <v>0</v>
          </cell>
          <cell r="AL327">
            <v>0</v>
          </cell>
          <cell r="AM327">
            <v>0</v>
          </cell>
          <cell r="AN327">
            <v>0</v>
          </cell>
          <cell r="AO327">
            <v>0</v>
          </cell>
          <cell r="AQ327">
            <v>0</v>
          </cell>
          <cell r="AR327">
            <v>0</v>
          </cell>
        </row>
        <row r="328">
          <cell r="U328">
            <v>0</v>
          </cell>
          <cell r="X328">
            <v>0</v>
          </cell>
          <cell r="Y328">
            <v>0</v>
          </cell>
          <cell r="AD328">
            <v>0</v>
          </cell>
          <cell r="AG328">
            <v>0</v>
          </cell>
          <cell r="AH328">
            <v>0</v>
          </cell>
          <cell r="AI328">
            <v>0</v>
          </cell>
          <cell r="AJ328">
            <v>0</v>
          </cell>
          <cell r="AK328">
            <v>0</v>
          </cell>
          <cell r="AL328">
            <v>0</v>
          </cell>
          <cell r="AM328">
            <v>0</v>
          </cell>
          <cell r="AN328">
            <v>0</v>
          </cell>
          <cell r="AO328">
            <v>0</v>
          </cell>
          <cell r="AQ328">
            <v>0</v>
          </cell>
          <cell r="AR328">
            <v>0</v>
          </cell>
        </row>
        <row r="329">
          <cell r="U329">
            <v>0</v>
          </cell>
          <cell r="X329">
            <v>0</v>
          </cell>
          <cell r="Y329">
            <v>0</v>
          </cell>
          <cell r="AD329">
            <v>0</v>
          </cell>
          <cell r="AG329">
            <v>0</v>
          </cell>
          <cell r="AH329">
            <v>0</v>
          </cell>
          <cell r="AI329">
            <v>0</v>
          </cell>
          <cell r="AJ329">
            <v>0</v>
          </cell>
          <cell r="AK329">
            <v>0</v>
          </cell>
          <cell r="AL329">
            <v>0</v>
          </cell>
          <cell r="AM329">
            <v>0</v>
          </cell>
          <cell r="AN329">
            <v>0</v>
          </cell>
          <cell r="AO329">
            <v>0</v>
          </cell>
          <cell r="AQ329">
            <v>0</v>
          </cell>
          <cell r="AR329">
            <v>0</v>
          </cell>
        </row>
        <row r="330">
          <cell r="U330">
            <v>-237152</v>
          </cell>
          <cell r="X330">
            <v>-237152</v>
          </cell>
          <cell r="Y330">
            <v>0</v>
          </cell>
          <cell r="AD330">
            <v>-237152</v>
          </cell>
          <cell r="AG330">
            <v>83003.199999999997</v>
          </cell>
          <cell r="AH330">
            <v>0</v>
          </cell>
          <cell r="AI330">
            <v>0</v>
          </cell>
          <cell r="AJ330">
            <v>83003.199999999997</v>
          </cell>
          <cell r="AK330">
            <v>0</v>
          </cell>
          <cell r="AL330">
            <v>0</v>
          </cell>
          <cell r="AM330">
            <v>0</v>
          </cell>
          <cell r="AN330">
            <v>0</v>
          </cell>
          <cell r="AO330">
            <v>83003.199999999997</v>
          </cell>
          <cell r="AQ330">
            <v>0</v>
          </cell>
          <cell r="AR330">
            <v>83003.199999999997</v>
          </cell>
        </row>
        <row r="331">
          <cell r="U331">
            <v>0</v>
          </cell>
          <cell r="X331">
            <v>0</v>
          </cell>
          <cell r="Y331">
            <v>0</v>
          </cell>
          <cell r="AD331">
            <v>0</v>
          </cell>
          <cell r="AG331">
            <v>0</v>
          </cell>
          <cell r="AH331">
            <v>0</v>
          </cell>
          <cell r="AI331">
            <v>0</v>
          </cell>
          <cell r="AJ331">
            <v>0</v>
          </cell>
          <cell r="AK331">
            <v>0</v>
          </cell>
          <cell r="AL331">
            <v>0</v>
          </cell>
          <cell r="AM331">
            <v>0</v>
          </cell>
          <cell r="AN331">
            <v>0</v>
          </cell>
          <cell r="AO331">
            <v>0</v>
          </cell>
          <cell r="AQ331">
            <v>0</v>
          </cell>
          <cell r="AR331">
            <v>0</v>
          </cell>
        </row>
        <row r="332">
          <cell r="U332">
            <v>-373198</v>
          </cell>
          <cell r="X332">
            <v>-373198</v>
          </cell>
          <cell r="Y332">
            <v>0</v>
          </cell>
          <cell r="AD332">
            <v>-373198</v>
          </cell>
          <cell r="AG332">
            <v>130619.3</v>
          </cell>
          <cell r="AH332">
            <v>0</v>
          </cell>
          <cell r="AI332">
            <v>0</v>
          </cell>
          <cell r="AJ332">
            <v>130619.3</v>
          </cell>
          <cell r="AK332">
            <v>0</v>
          </cell>
          <cell r="AL332">
            <v>0</v>
          </cell>
          <cell r="AM332">
            <v>0</v>
          </cell>
          <cell r="AN332">
            <v>0</v>
          </cell>
          <cell r="AO332">
            <v>130619.3</v>
          </cell>
          <cell r="AQ332">
            <v>0</v>
          </cell>
          <cell r="AR332">
            <v>130619.3</v>
          </cell>
        </row>
        <row r="333">
          <cell r="U333">
            <v>0</v>
          </cell>
          <cell r="X333">
            <v>0</v>
          </cell>
          <cell r="Y333">
            <v>0</v>
          </cell>
          <cell r="AD333">
            <v>0</v>
          </cell>
          <cell r="AG333">
            <v>0</v>
          </cell>
          <cell r="AH333">
            <v>0</v>
          </cell>
          <cell r="AI333">
            <v>0</v>
          </cell>
          <cell r="AJ333">
            <v>0</v>
          </cell>
          <cell r="AK333">
            <v>0</v>
          </cell>
          <cell r="AL333">
            <v>0</v>
          </cell>
          <cell r="AM333">
            <v>0</v>
          </cell>
          <cell r="AN333">
            <v>0</v>
          </cell>
          <cell r="AO333">
            <v>0</v>
          </cell>
          <cell r="AQ333">
            <v>0</v>
          </cell>
          <cell r="AR333">
            <v>0</v>
          </cell>
        </row>
        <row r="334">
          <cell r="U334">
            <v>0</v>
          </cell>
          <cell r="X334">
            <v>0</v>
          </cell>
          <cell r="Y334">
            <v>0</v>
          </cell>
          <cell r="AD334">
            <v>0</v>
          </cell>
          <cell r="AG334">
            <v>0</v>
          </cell>
          <cell r="AH334">
            <v>0</v>
          </cell>
          <cell r="AI334">
            <v>0</v>
          </cell>
          <cell r="AJ334">
            <v>0</v>
          </cell>
          <cell r="AK334">
            <v>0</v>
          </cell>
          <cell r="AL334">
            <v>0</v>
          </cell>
          <cell r="AM334">
            <v>0</v>
          </cell>
          <cell r="AN334">
            <v>0</v>
          </cell>
          <cell r="AO334">
            <v>0</v>
          </cell>
          <cell r="AP334">
            <v>1</v>
          </cell>
          <cell r="AQ334">
            <v>0</v>
          </cell>
          <cell r="AR334">
            <v>0</v>
          </cell>
        </row>
        <row r="335">
          <cell r="U335">
            <v>-1335473</v>
          </cell>
          <cell r="X335">
            <v>-1335473</v>
          </cell>
          <cell r="Y335">
            <v>0</v>
          </cell>
          <cell r="AD335">
            <v>-1335473</v>
          </cell>
          <cell r="AG335">
            <v>467415.55</v>
          </cell>
          <cell r="AH335">
            <v>0</v>
          </cell>
          <cell r="AI335">
            <v>0</v>
          </cell>
          <cell r="AJ335">
            <v>467415.55</v>
          </cell>
          <cell r="AK335">
            <v>0</v>
          </cell>
          <cell r="AL335">
            <v>0</v>
          </cell>
          <cell r="AM335">
            <v>0</v>
          </cell>
          <cell r="AN335">
            <v>0</v>
          </cell>
          <cell r="AO335">
            <v>467415.55</v>
          </cell>
          <cell r="AQ335">
            <v>0</v>
          </cell>
          <cell r="AR335">
            <v>467415.55</v>
          </cell>
        </row>
        <row r="336">
          <cell r="U336">
            <v>-1756675</v>
          </cell>
          <cell r="X336">
            <v>-1756675</v>
          </cell>
          <cell r="Y336">
            <v>0</v>
          </cell>
          <cell r="AD336">
            <v>-1756675</v>
          </cell>
          <cell r="AG336">
            <v>614836.25</v>
          </cell>
          <cell r="AH336">
            <v>0</v>
          </cell>
          <cell r="AI336">
            <v>0</v>
          </cell>
          <cell r="AJ336">
            <v>614836.25</v>
          </cell>
          <cell r="AK336">
            <v>0</v>
          </cell>
          <cell r="AL336">
            <v>0</v>
          </cell>
          <cell r="AM336">
            <v>0</v>
          </cell>
          <cell r="AN336">
            <v>0</v>
          </cell>
          <cell r="AO336">
            <v>614836.25</v>
          </cell>
          <cell r="AQ336">
            <v>0</v>
          </cell>
          <cell r="AR336">
            <v>614836.25</v>
          </cell>
        </row>
        <row r="337">
          <cell r="U337">
            <v>0</v>
          </cell>
          <cell r="X337">
            <v>0</v>
          </cell>
          <cell r="Y337">
            <v>0</v>
          </cell>
          <cell r="AD337">
            <v>0</v>
          </cell>
          <cell r="AG337">
            <v>0</v>
          </cell>
          <cell r="AH337">
            <v>0</v>
          </cell>
          <cell r="AI337">
            <v>0</v>
          </cell>
          <cell r="AJ337">
            <v>0</v>
          </cell>
          <cell r="AK337">
            <v>0</v>
          </cell>
          <cell r="AL337">
            <v>0</v>
          </cell>
          <cell r="AM337">
            <v>0</v>
          </cell>
          <cell r="AN337">
            <v>0</v>
          </cell>
          <cell r="AO337">
            <v>0</v>
          </cell>
        </row>
        <row r="338">
          <cell r="U338">
            <v>0</v>
          </cell>
          <cell r="X338">
            <v>0</v>
          </cell>
          <cell r="Y338">
            <v>0</v>
          </cell>
          <cell r="AD338">
            <v>0</v>
          </cell>
          <cell r="AG338">
            <v>0</v>
          </cell>
          <cell r="AH338">
            <v>0</v>
          </cell>
          <cell r="AI338">
            <v>0</v>
          </cell>
          <cell r="AJ338">
            <v>0</v>
          </cell>
          <cell r="AK338">
            <v>0</v>
          </cell>
          <cell r="AL338">
            <v>0</v>
          </cell>
          <cell r="AM338">
            <v>0</v>
          </cell>
          <cell r="AN338">
            <v>0</v>
          </cell>
          <cell r="AO338">
            <v>0</v>
          </cell>
        </row>
        <row r="339">
          <cell r="U339">
            <v>0</v>
          </cell>
          <cell r="X339">
            <v>0</v>
          </cell>
          <cell r="Y339">
            <v>0</v>
          </cell>
          <cell r="AD339">
            <v>0</v>
          </cell>
          <cell r="AG339">
            <v>0</v>
          </cell>
          <cell r="AH339">
            <v>0</v>
          </cell>
          <cell r="AI339">
            <v>0</v>
          </cell>
          <cell r="AJ339">
            <v>0</v>
          </cell>
          <cell r="AK339">
            <v>0</v>
          </cell>
          <cell r="AL339">
            <v>0</v>
          </cell>
          <cell r="AM339">
            <v>0</v>
          </cell>
          <cell r="AN339">
            <v>0</v>
          </cell>
          <cell r="AO339">
            <v>0</v>
          </cell>
        </row>
        <row r="340">
          <cell r="U340">
            <v>0</v>
          </cell>
          <cell r="X340">
            <v>0</v>
          </cell>
          <cell r="Y340">
            <v>0</v>
          </cell>
          <cell r="AD340">
            <v>0</v>
          </cell>
          <cell r="AG340">
            <v>0</v>
          </cell>
          <cell r="AH340">
            <v>0</v>
          </cell>
          <cell r="AI340">
            <v>0</v>
          </cell>
          <cell r="AJ340">
            <v>0</v>
          </cell>
          <cell r="AK340">
            <v>0</v>
          </cell>
          <cell r="AL340">
            <v>0</v>
          </cell>
          <cell r="AM340">
            <v>0</v>
          </cell>
          <cell r="AN340">
            <v>0</v>
          </cell>
          <cell r="AO340">
            <v>0</v>
          </cell>
        </row>
        <row r="341">
          <cell r="U341">
            <v>0</v>
          </cell>
          <cell r="X341">
            <v>0</v>
          </cell>
          <cell r="Y341">
            <v>0</v>
          </cell>
          <cell r="AD341">
            <v>0</v>
          </cell>
          <cell r="AG341">
            <v>0</v>
          </cell>
          <cell r="AJ341">
            <v>0</v>
          </cell>
          <cell r="AK341">
            <v>0</v>
          </cell>
          <cell r="AL341">
            <v>0</v>
          </cell>
          <cell r="AM341">
            <v>0</v>
          </cell>
          <cell r="AN341">
            <v>0</v>
          </cell>
          <cell r="AO341">
            <v>0</v>
          </cell>
          <cell r="AQ341">
            <v>0</v>
          </cell>
          <cell r="AR341">
            <v>0</v>
          </cell>
        </row>
        <row r="342">
          <cell r="AL342">
            <v>0</v>
          </cell>
          <cell r="AM342">
            <v>0</v>
          </cell>
        </row>
        <row r="343">
          <cell r="U343">
            <v>-4606281</v>
          </cell>
          <cell r="V343">
            <v>0</v>
          </cell>
          <cell r="W343">
            <v>0</v>
          </cell>
          <cell r="X343">
            <v>-4606281</v>
          </cell>
          <cell r="Y343">
            <v>0</v>
          </cell>
          <cell r="Z343">
            <v>0</v>
          </cell>
          <cell r="AA343">
            <v>0</v>
          </cell>
          <cell r="AB343">
            <v>0</v>
          </cell>
          <cell r="AD343">
            <v>-4606281</v>
          </cell>
          <cell r="AE343">
            <v>0</v>
          </cell>
          <cell r="AF343">
            <v>0</v>
          </cell>
          <cell r="AG343">
            <v>1612198.35</v>
          </cell>
          <cell r="AH343">
            <v>0</v>
          </cell>
          <cell r="AI343">
            <v>0</v>
          </cell>
          <cell r="AJ343">
            <v>1612198.35</v>
          </cell>
          <cell r="AK343">
            <v>0</v>
          </cell>
          <cell r="AL343">
            <v>0</v>
          </cell>
          <cell r="AM343">
            <v>0</v>
          </cell>
          <cell r="AN343">
            <v>0</v>
          </cell>
          <cell r="AO343">
            <v>1612198.35</v>
          </cell>
          <cell r="AQ343">
            <v>0</v>
          </cell>
          <cell r="AR343">
            <v>1612198.35</v>
          </cell>
        </row>
        <row r="344">
          <cell r="AG344">
            <v>-1612198.3499999999</v>
          </cell>
          <cell r="AO344">
            <v>-1612198.3499999999</v>
          </cell>
        </row>
        <row r="345">
          <cell r="X345">
            <v>0</v>
          </cell>
          <cell r="AD345">
            <v>0</v>
          </cell>
          <cell r="AN345">
            <v>0</v>
          </cell>
          <cell r="AO345">
            <v>0</v>
          </cell>
          <cell r="AQ345">
            <v>0</v>
          </cell>
          <cell r="AR345">
            <v>0</v>
          </cell>
        </row>
        <row r="346">
          <cell r="X346">
            <v>0</v>
          </cell>
          <cell r="AD346">
            <v>0</v>
          </cell>
          <cell r="AN346">
            <v>0</v>
          </cell>
          <cell r="AO346">
            <v>0</v>
          </cell>
          <cell r="AQ346">
            <v>0</v>
          </cell>
          <cell r="AR346">
            <v>0</v>
          </cell>
        </row>
        <row r="347">
          <cell r="X347">
            <v>0</v>
          </cell>
          <cell r="AD347">
            <v>0</v>
          </cell>
          <cell r="AN347">
            <v>0</v>
          </cell>
          <cell r="AO347">
            <v>0</v>
          </cell>
          <cell r="AQ347">
            <v>0</v>
          </cell>
          <cell r="AR347">
            <v>0</v>
          </cell>
        </row>
        <row r="348">
          <cell r="X348">
            <v>0</v>
          </cell>
          <cell r="AD348">
            <v>0</v>
          </cell>
          <cell r="AO348">
            <v>0</v>
          </cell>
          <cell r="AQ348">
            <v>0</v>
          </cell>
          <cell r="AR348">
            <v>0</v>
          </cell>
        </row>
        <row r="349">
          <cell r="U349">
            <v>0</v>
          </cell>
          <cell r="Y349">
            <v>0</v>
          </cell>
          <cell r="Z349">
            <v>0</v>
          </cell>
          <cell r="AA349">
            <v>0</v>
          </cell>
          <cell r="AB349">
            <v>0</v>
          </cell>
          <cell r="AD349">
            <v>0</v>
          </cell>
          <cell r="AE349">
            <v>0</v>
          </cell>
          <cell r="AF349">
            <v>0</v>
          </cell>
          <cell r="AK349">
            <v>0</v>
          </cell>
          <cell r="AL349">
            <v>0</v>
          </cell>
          <cell r="AM349">
            <v>0</v>
          </cell>
          <cell r="AN349">
            <v>0</v>
          </cell>
          <cell r="AO349">
            <v>0</v>
          </cell>
          <cell r="AQ349">
            <v>0</v>
          </cell>
          <cell r="AR349">
            <v>0</v>
          </cell>
        </row>
        <row r="350">
          <cell r="U350">
            <v>-4606281</v>
          </cell>
          <cell r="V350">
            <v>0</v>
          </cell>
          <cell r="W350">
            <v>0</v>
          </cell>
          <cell r="X350">
            <v>-4606281</v>
          </cell>
          <cell r="Y350">
            <v>0</v>
          </cell>
          <cell r="Z350">
            <v>0</v>
          </cell>
          <cell r="AA350">
            <v>0</v>
          </cell>
          <cell r="AB350">
            <v>0</v>
          </cell>
          <cell r="AD350">
            <v>-4606281</v>
          </cell>
          <cell r="AE350">
            <v>0</v>
          </cell>
          <cell r="AF350">
            <v>0</v>
          </cell>
          <cell r="AG350">
            <v>1612198.35</v>
          </cell>
          <cell r="AH350">
            <v>0</v>
          </cell>
          <cell r="AI350">
            <v>0</v>
          </cell>
          <cell r="AJ350">
            <v>1612198.35</v>
          </cell>
          <cell r="AK350">
            <v>0</v>
          </cell>
          <cell r="AL350">
            <v>0</v>
          </cell>
          <cell r="AM350">
            <v>0</v>
          </cell>
          <cell r="AN350">
            <v>0</v>
          </cell>
          <cell r="AO350">
            <v>1612198.35</v>
          </cell>
          <cell r="AQ350">
            <v>0</v>
          </cell>
          <cell r="AR350">
            <v>1612198.35</v>
          </cell>
        </row>
        <row r="352">
          <cell r="AO352">
            <v>-1612198.3499999999</v>
          </cell>
        </row>
        <row r="356">
          <cell r="U356">
            <v>-4606281</v>
          </cell>
          <cell r="V356">
            <v>0</v>
          </cell>
          <cell r="W356">
            <v>0</v>
          </cell>
          <cell r="X356">
            <v>-4606281</v>
          </cell>
          <cell r="Y356">
            <v>0</v>
          </cell>
          <cell r="Z356">
            <v>0</v>
          </cell>
          <cell r="AA356">
            <v>0</v>
          </cell>
          <cell r="AB356">
            <v>0</v>
          </cell>
          <cell r="AC356">
            <v>0</v>
          </cell>
          <cell r="AD356">
            <v>-4606281</v>
          </cell>
          <cell r="AE356">
            <v>0</v>
          </cell>
          <cell r="AF356">
            <v>0</v>
          </cell>
          <cell r="AG356">
            <v>1612198.35</v>
          </cell>
          <cell r="AH356">
            <v>0</v>
          </cell>
          <cell r="AI356">
            <v>0</v>
          </cell>
          <cell r="AJ356">
            <v>1612198.35</v>
          </cell>
          <cell r="AK356">
            <v>0</v>
          </cell>
          <cell r="AL356">
            <v>0</v>
          </cell>
          <cell r="AM356">
            <v>0</v>
          </cell>
          <cell r="AN356">
            <v>0</v>
          </cell>
          <cell r="AO356">
            <v>2.3283064365386963E-10</v>
          </cell>
          <cell r="AP356">
            <v>0</v>
          </cell>
          <cell r="AQ356">
            <v>0</v>
          </cell>
          <cell r="AR356">
            <v>1612198.35</v>
          </cell>
        </row>
        <row r="376">
          <cell r="V376">
            <v>0</v>
          </cell>
          <cell r="W376">
            <v>0</v>
          </cell>
        </row>
        <row r="377">
          <cell r="AQ377">
            <v>0</v>
          </cell>
          <cell r="AR377">
            <v>0</v>
          </cell>
        </row>
        <row r="378">
          <cell r="X378">
            <v>0</v>
          </cell>
        </row>
        <row r="379">
          <cell r="X379">
            <v>0</v>
          </cell>
        </row>
        <row r="380">
          <cell r="U380">
            <v>0</v>
          </cell>
          <cell r="X380">
            <v>0</v>
          </cell>
          <cell r="Y380">
            <v>0</v>
          </cell>
          <cell r="AD380">
            <v>0</v>
          </cell>
          <cell r="AG380">
            <v>0</v>
          </cell>
          <cell r="AH380">
            <v>0</v>
          </cell>
          <cell r="AI380">
            <v>0</v>
          </cell>
          <cell r="AJ380">
            <v>0</v>
          </cell>
          <cell r="AK380">
            <v>0</v>
          </cell>
          <cell r="AL380">
            <v>0</v>
          </cell>
          <cell r="AM380">
            <v>0</v>
          </cell>
          <cell r="AN380">
            <v>0</v>
          </cell>
          <cell r="AO380">
            <v>0</v>
          </cell>
          <cell r="AP380">
            <v>1</v>
          </cell>
          <cell r="AQ380">
            <v>0</v>
          </cell>
          <cell r="AR380">
            <v>0</v>
          </cell>
        </row>
        <row r="381">
          <cell r="U381">
            <v>-577677</v>
          </cell>
          <cell r="W381">
            <v>577677</v>
          </cell>
          <cell r="X381">
            <v>0</v>
          </cell>
          <cell r="Y381">
            <v>0</v>
          </cell>
          <cell r="AD381">
            <v>0</v>
          </cell>
          <cell r="AG381">
            <v>202186.95</v>
          </cell>
          <cell r="AH381">
            <v>0</v>
          </cell>
          <cell r="AI381">
            <v>-202186.94999999998</v>
          </cell>
          <cell r="AJ381">
            <v>0</v>
          </cell>
          <cell r="AK381">
            <v>0</v>
          </cell>
          <cell r="AL381">
            <v>0</v>
          </cell>
          <cell r="AM381">
            <v>0</v>
          </cell>
          <cell r="AN381">
            <v>0</v>
          </cell>
          <cell r="AO381">
            <v>0</v>
          </cell>
          <cell r="AQ381">
            <v>0</v>
          </cell>
          <cell r="AR381">
            <v>0</v>
          </cell>
        </row>
        <row r="382">
          <cell r="U382">
            <v>-200000</v>
          </cell>
          <cell r="W382">
            <v>889249</v>
          </cell>
          <cell r="X382">
            <v>689249</v>
          </cell>
          <cell r="Y382">
            <v>-689249</v>
          </cell>
          <cell r="AD382">
            <v>0</v>
          </cell>
          <cell r="AG382">
            <v>70000</v>
          </cell>
          <cell r="AH382">
            <v>0</v>
          </cell>
          <cell r="AI382">
            <v>-311237.14999999997</v>
          </cell>
          <cell r="AJ382">
            <v>-241237.14999999997</v>
          </cell>
          <cell r="AK382">
            <v>241237.15</v>
          </cell>
          <cell r="AL382">
            <v>0</v>
          </cell>
          <cell r="AM382">
            <v>0</v>
          </cell>
          <cell r="AN382">
            <v>0</v>
          </cell>
          <cell r="AO382">
            <v>2.9103830456733704E-11</v>
          </cell>
        </row>
        <row r="383">
          <cell r="U383">
            <v>0</v>
          </cell>
          <cell r="W383">
            <v>-1466926</v>
          </cell>
          <cell r="X383">
            <v>-1466926</v>
          </cell>
          <cell r="Y383">
            <v>277749</v>
          </cell>
          <cell r="AD383">
            <v>-1189177</v>
          </cell>
          <cell r="AG383">
            <v>0</v>
          </cell>
          <cell r="AH383">
            <v>0</v>
          </cell>
          <cell r="AI383">
            <v>513424.1</v>
          </cell>
          <cell r="AJ383">
            <v>513424.1</v>
          </cell>
          <cell r="AK383">
            <v>-97212.15</v>
          </cell>
          <cell r="AL383">
            <v>0</v>
          </cell>
          <cell r="AM383">
            <v>0</v>
          </cell>
          <cell r="AN383">
            <v>0</v>
          </cell>
          <cell r="AO383">
            <v>416211.94999999995</v>
          </cell>
        </row>
        <row r="384">
          <cell r="U384">
            <v>0</v>
          </cell>
          <cell r="X384">
            <v>0</v>
          </cell>
          <cell r="Y384">
            <v>-89485</v>
          </cell>
          <cell r="AD384">
            <v>-89485</v>
          </cell>
          <cell r="AG384">
            <v>0</v>
          </cell>
          <cell r="AH384">
            <v>0</v>
          </cell>
          <cell r="AI384">
            <v>0</v>
          </cell>
          <cell r="AJ384">
            <v>0</v>
          </cell>
          <cell r="AK384">
            <v>31319.749999999996</v>
          </cell>
          <cell r="AL384">
            <v>0</v>
          </cell>
          <cell r="AM384">
            <v>0</v>
          </cell>
          <cell r="AN384">
            <v>0</v>
          </cell>
          <cell r="AO384">
            <v>31319.749999999996</v>
          </cell>
          <cell r="AQ384">
            <v>0</v>
          </cell>
          <cell r="AR384">
            <v>31319.749999999996</v>
          </cell>
        </row>
        <row r="385">
          <cell r="U385">
            <v>-146251</v>
          </cell>
          <cell r="X385">
            <v>-146251</v>
          </cell>
          <cell r="Y385">
            <v>0</v>
          </cell>
          <cell r="AD385">
            <v>-146251</v>
          </cell>
          <cell r="AG385">
            <v>51187.85</v>
          </cell>
          <cell r="AH385">
            <v>0</v>
          </cell>
          <cell r="AI385">
            <v>0</v>
          </cell>
          <cell r="AJ385">
            <v>51187.85</v>
          </cell>
          <cell r="AK385">
            <v>0</v>
          </cell>
          <cell r="AL385">
            <v>0</v>
          </cell>
          <cell r="AM385">
            <v>0</v>
          </cell>
          <cell r="AO385">
            <v>51187.85</v>
          </cell>
        </row>
        <row r="386">
          <cell r="U386">
            <v>95616</v>
          </cell>
          <cell r="X386">
            <v>95616</v>
          </cell>
          <cell r="Y386">
            <v>1</v>
          </cell>
          <cell r="AD386">
            <v>95617</v>
          </cell>
          <cell r="AG386">
            <v>-33465.599999999999</v>
          </cell>
          <cell r="AH386">
            <v>0</v>
          </cell>
          <cell r="AI386">
            <v>0</v>
          </cell>
          <cell r="AJ386">
            <v>-33465.599999999999</v>
          </cell>
          <cell r="AK386">
            <v>-0.35</v>
          </cell>
          <cell r="AL386">
            <v>0</v>
          </cell>
          <cell r="AM386">
            <v>0</v>
          </cell>
          <cell r="AO386">
            <v>-33465.949999999997</v>
          </cell>
        </row>
        <row r="387">
          <cell r="U387">
            <v>-539000</v>
          </cell>
          <cell r="X387">
            <v>-539000</v>
          </cell>
          <cell r="Y387">
            <v>-576000</v>
          </cell>
          <cell r="AD387">
            <v>-1115000</v>
          </cell>
          <cell r="AG387">
            <v>188650</v>
          </cell>
          <cell r="AH387">
            <v>0</v>
          </cell>
          <cell r="AI387">
            <v>0</v>
          </cell>
          <cell r="AJ387">
            <v>188650</v>
          </cell>
          <cell r="AK387">
            <v>201600</v>
          </cell>
          <cell r="AL387">
            <v>0</v>
          </cell>
          <cell r="AM387">
            <v>0</v>
          </cell>
          <cell r="AO387">
            <v>390250</v>
          </cell>
        </row>
        <row r="388">
          <cell r="U388">
            <v>-76000</v>
          </cell>
          <cell r="X388">
            <v>-76000</v>
          </cell>
          <cell r="Y388">
            <v>0</v>
          </cell>
          <cell r="AD388">
            <v>-76000</v>
          </cell>
          <cell r="AG388">
            <v>26600</v>
          </cell>
          <cell r="AH388">
            <v>0</v>
          </cell>
          <cell r="AI388">
            <v>0</v>
          </cell>
          <cell r="AJ388">
            <v>26600</v>
          </cell>
          <cell r="AK388">
            <v>0</v>
          </cell>
          <cell r="AL388">
            <v>0</v>
          </cell>
          <cell r="AM388">
            <v>0</v>
          </cell>
          <cell r="AO388">
            <v>26600</v>
          </cell>
        </row>
        <row r="389">
          <cell r="U389">
            <v>-1846359</v>
          </cell>
          <cell r="X389">
            <v>-1846359</v>
          </cell>
          <cell r="Y389">
            <v>0</v>
          </cell>
          <cell r="AD389">
            <v>-1846359</v>
          </cell>
          <cell r="AG389">
            <v>646225.65</v>
          </cell>
          <cell r="AH389">
            <v>0</v>
          </cell>
          <cell r="AI389">
            <v>0</v>
          </cell>
          <cell r="AJ389">
            <v>646225.65</v>
          </cell>
          <cell r="AK389">
            <v>0</v>
          </cell>
          <cell r="AL389">
            <v>0</v>
          </cell>
          <cell r="AM389">
            <v>0</v>
          </cell>
          <cell r="AN389">
            <v>0</v>
          </cell>
          <cell r="AO389">
            <v>646225.65</v>
          </cell>
        </row>
        <row r="390">
          <cell r="U390">
            <v>-1783948</v>
          </cell>
          <cell r="X390">
            <v>-1783948</v>
          </cell>
          <cell r="Y390">
            <v>22819</v>
          </cell>
          <cell r="AD390">
            <v>-1761129</v>
          </cell>
          <cell r="AG390">
            <v>624381.80000000005</v>
          </cell>
          <cell r="AH390">
            <v>0</v>
          </cell>
          <cell r="AI390">
            <v>0</v>
          </cell>
          <cell r="AJ390">
            <v>624381.80000000005</v>
          </cell>
          <cell r="AK390">
            <v>-7986.65</v>
          </cell>
          <cell r="AL390">
            <v>0</v>
          </cell>
          <cell r="AM390">
            <v>0</v>
          </cell>
          <cell r="AN390">
            <v>0</v>
          </cell>
          <cell r="AO390">
            <v>616395.15</v>
          </cell>
        </row>
        <row r="391">
          <cell r="U391">
            <v>3464924</v>
          </cell>
          <cell r="V391">
            <v>-322000</v>
          </cell>
          <cell r="X391">
            <v>3142924</v>
          </cell>
          <cell r="Y391">
            <v>-793571</v>
          </cell>
          <cell r="AD391">
            <v>2349353</v>
          </cell>
          <cell r="AG391">
            <v>-1212723.3999999999</v>
          </cell>
          <cell r="AH391">
            <v>112700</v>
          </cell>
          <cell r="AI391">
            <v>0</v>
          </cell>
          <cell r="AJ391">
            <v>-1100023.3999999999</v>
          </cell>
          <cell r="AK391">
            <v>277749.84999999998</v>
          </cell>
          <cell r="AL391">
            <v>0</v>
          </cell>
          <cell r="AM391">
            <v>0</v>
          </cell>
          <cell r="AN391">
            <v>0</v>
          </cell>
          <cell r="AO391">
            <v>-822273.54999999993</v>
          </cell>
        </row>
        <row r="392">
          <cell r="U392">
            <v>0</v>
          </cell>
          <cell r="X392">
            <v>0</v>
          </cell>
          <cell r="Y392">
            <v>-61000</v>
          </cell>
          <cell r="AD392">
            <v>-61000</v>
          </cell>
          <cell r="AG392">
            <v>0</v>
          </cell>
          <cell r="AH392">
            <v>0</v>
          </cell>
          <cell r="AI392">
            <v>0</v>
          </cell>
          <cell r="AJ392">
            <v>0</v>
          </cell>
          <cell r="AK392">
            <v>21350</v>
          </cell>
          <cell r="AL392">
            <v>0</v>
          </cell>
          <cell r="AM392">
            <v>0</v>
          </cell>
          <cell r="AN392">
            <v>0</v>
          </cell>
          <cell r="AO392">
            <v>21350</v>
          </cell>
        </row>
        <row r="393">
          <cell r="U393">
            <v>-379000</v>
          </cell>
          <cell r="X393">
            <v>-379000</v>
          </cell>
          <cell r="Y393">
            <v>0</v>
          </cell>
          <cell r="AD393">
            <v>-379000</v>
          </cell>
          <cell r="AG393">
            <v>132650</v>
          </cell>
          <cell r="AH393">
            <v>0</v>
          </cell>
          <cell r="AI393">
            <v>0</v>
          </cell>
          <cell r="AJ393">
            <v>132650</v>
          </cell>
          <cell r="AK393">
            <v>0</v>
          </cell>
          <cell r="AL393">
            <v>0</v>
          </cell>
          <cell r="AM393">
            <v>0</v>
          </cell>
          <cell r="AN393">
            <v>0</v>
          </cell>
          <cell r="AO393">
            <v>132650</v>
          </cell>
        </row>
        <row r="394">
          <cell r="U394">
            <v>-3941376.62</v>
          </cell>
          <cell r="V394">
            <v>322000</v>
          </cell>
          <cell r="X394">
            <v>-3619376.62</v>
          </cell>
          <cell r="Y394">
            <v>-45195</v>
          </cell>
          <cell r="AD394">
            <v>-3664571.62</v>
          </cell>
          <cell r="AG394">
            <v>1379481.817</v>
          </cell>
          <cell r="AH394">
            <v>-112700</v>
          </cell>
          <cell r="AI394">
            <v>0</v>
          </cell>
          <cell r="AJ394">
            <v>1266781.817</v>
          </cell>
          <cell r="AK394">
            <v>15818.249999999998</v>
          </cell>
          <cell r="AL394">
            <v>0</v>
          </cell>
          <cell r="AM394">
            <v>0</v>
          </cell>
          <cell r="AN394">
            <v>0</v>
          </cell>
          <cell r="AO394">
            <v>1282600.067</v>
          </cell>
        </row>
        <row r="395">
          <cell r="U395">
            <v>143805</v>
          </cell>
          <cell r="X395">
            <v>143805</v>
          </cell>
          <cell r="Y395">
            <v>-143805</v>
          </cell>
          <cell r="AD395">
            <v>0</v>
          </cell>
          <cell r="AG395">
            <v>-50331.75</v>
          </cell>
          <cell r="AH395">
            <v>0</v>
          </cell>
          <cell r="AI395">
            <v>0</v>
          </cell>
          <cell r="AJ395">
            <v>-50331.75</v>
          </cell>
          <cell r="AK395">
            <v>50331.75</v>
          </cell>
          <cell r="AL395">
            <v>0</v>
          </cell>
          <cell r="AM395">
            <v>0</v>
          </cell>
          <cell r="AN395">
            <v>0</v>
          </cell>
          <cell r="AO395">
            <v>0</v>
          </cell>
        </row>
        <row r="396">
          <cell r="U396">
            <v>-1361669</v>
          </cell>
          <cell r="X396">
            <v>-1361669</v>
          </cell>
          <cell r="Y396">
            <v>98500</v>
          </cell>
          <cell r="AD396">
            <v>-1263169</v>
          </cell>
          <cell r="AG396">
            <v>476584.15</v>
          </cell>
          <cell r="AH396">
            <v>0</v>
          </cell>
          <cell r="AI396">
            <v>0</v>
          </cell>
          <cell r="AJ396">
            <v>476584.15</v>
          </cell>
          <cell r="AK396">
            <v>-34475</v>
          </cell>
          <cell r="AL396">
            <v>0</v>
          </cell>
          <cell r="AM396">
            <v>0</v>
          </cell>
          <cell r="AN396">
            <v>0</v>
          </cell>
          <cell r="AO396">
            <v>442109.15</v>
          </cell>
          <cell r="AQ396">
            <v>0</v>
          </cell>
          <cell r="AR396">
            <v>442109.15</v>
          </cell>
        </row>
        <row r="397">
          <cell r="U397">
            <v>-28437</v>
          </cell>
          <cell r="X397">
            <v>-28437</v>
          </cell>
          <cell r="Y397">
            <v>0</v>
          </cell>
          <cell r="AD397">
            <v>-28437</v>
          </cell>
          <cell r="AG397">
            <v>9952.9500000000007</v>
          </cell>
          <cell r="AH397">
            <v>0</v>
          </cell>
          <cell r="AI397">
            <v>0</v>
          </cell>
          <cell r="AJ397">
            <v>9952.9500000000007</v>
          </cell>
          <cell r="AK397">
            <v>0</v>
          </cell>
          <cell r="AL397">
            <v>0</v>
          </cell>
          <cell r="AM397">
            <v>0</v>
          </cell>
          <cell r="AN397">
            <v>0</v>
          </cell>
          <cell r="AO397">
            <v>9952.9500000000007</v>
          </cell>
        </row>
        <row r="398">
          <cell r="U398">
            <v>-4448503</v>
          </cell>
          <cell r="X398">
            <v>-4448503</v>
          </cell>
          <cell r="Y398">
            <v>0</v>
          </cell>
          <cell r="AD398">
            <v>-4448503</v>
          </cell>
          <cell r="AG398">
            <v>1556976.05</v>
          </cell>
          <cell r="AH398">
            <v>0</v>
          </cell>
          <cell r="AI398">
            <v>0</v>
          </cell>
          <cell r="AJ398">
            <v>1556976.05</v>
          </cell>
          <cell r="AK398">
            <v>0</v>
          </cell>
          <cell r="AL398">
            <v>0</v>
          </cell>
          <cell r="AM398">
            <v>0</v>
          </cell>
          <cell r="AN398">
            <v>0</v>
          </cell>
          <cell r="AO398">
            <v>1556976.05</v>
          </cell>
        </row>
        <row r="399">
          <cell r="U399">
            <v>0</v>
          </cell>
          <cell r="X399">
            <v>0</v>
          </cell>
          <cell r="Y399">
            <v>-727253</v>
          </cell>
          <cell r="AD399">
            <v>-727253</v>
          </cell>
          <cell r="AG399">
            <v>0</v>
          </cell>
          <cell r="AH399">
            <v>0</v>
          </cell>
          <cell r="AI399">
            <v>0</v>
          </cell>
          <cell r="AJ399">
            <v>0</v>
          </cell>
          <cell r="AK399">
            <v>254538.55</v>
          </cell>
          <cell r="AL399">
            <v>0</v>
          </cell>
          <cell r="AM399">
            <v>0</v>
          </cell>
          <cell r="AN399">
            <v>0</v>
          </cell>
          <cell r="AO399">
            <v>254538.55</v>
          </cell>
        </row>
        <row r="400">
          <cell r="U400">
            <v>0</v>
          </cell>
          <cell r="Y400">
            <v>0</v>
          </cell>
          <cell r="AD400">
            <v>0</v>
          </cell>
          <cell r="AG400">
            <v>0</v>
          </cell>
          <cell r="AJ400">
            <v>0</v>
          </cell>
          <cell r="AK400">
            <v>0</v>
          </cell>
          <cell r="AN400">
            <v>0</v>
          </cell>
          <cell r="AO400">
            <v>0</v>
          </cell>
        </row>
        <row r="401">
          <cell r="U401">
            <v>0</v>
          </cell>
          <cell r="Y401">
            <v>0</v>
          </cell>
          <cell r="AD401">
            <v>0</v>
          </cell>
          <cell r="AG401">
            <v>0</v>
          </cell>
          <cell r="AJ401">
            <v>0</v>
          </cell>
          <cell r="AK401">
            <v>0</v>
          </cell>
          <cell r="AN401">
            <v>0</v>
          </cell>
          <cell r="AO401">
            <v>0</v>
          </cell>
        </row>
        <row r="402">
          <cell r="U402">
            <v>0</v>
          </cell>
          <cell r="Y402">
            <v>0</v>
          </cell>
          <cell r="AD402">
            <v>0</v>
          </cell>
          <cell r="AG402">
            <v>0</v>
          </cell>
          <cell r="AJ402">
            <v>0</v>
          </cell>
          <cell r="AK402">
            <v>0</v>
          </cell>
          <cell r="AN402">
            <v>0</v>
          </cell>
          <cell r="AO402">
            <v>0</v>
          </cell>
        </row>
        <row r="403">
          <cell r="U403">
            <v>0</v>
          </cell>
          <cell r="Y403">
            <v>0</v>
          </cell>
          <cell r="AD403">
            <v>0</v>
          </cell>
          <cell r="AG403">
            <v>0</v>
          </cell>
          <cell r="AJ403">
            <v>0</v>
          </cell>
          <cell r="AK403">
            <v>0</v>
          </cell>
          <cell r="AN403">
            <v>0</v>
          </cell>
          <cell r="AO403">
            <v>0</v>
          </cell>
        </row>
        <row r="404">
          <cell r="U404">
            <v>-11623875.620000001</v>
          </cell>
          <cell r="V404">
            <v>0</v>
          </cell>
          <cell r="W404">
            <v>0</v>
          </cell>
          <cell r="X404">
            <v>-11623875.620000001</v>
          </cell>
          <cell r="Y404">
            <v>-2726489</v>
          </cell>
          <cell r="Z404">
            <v>0</v>
          </cell>
          <cell r="AA404">
            <v>0</v>
          </cell>
          <cell r="AB404">
            <v>0</v>
          </cell>
          <cell r="AD404">
            <v>-14350364.620000001</v>
          </cell>
          <cell r="AE404">
            <v>0</v>
          </cell>
          <cell r="AF404">
            <v>0</v>
          </cell>
          <cell r="AG404">
            <v>4068356.4670000002</v>
          </cell>
          <cell r="AH404">
            <v>0</v>
          </cell>
          <cell r="AI404">
            <v>0</v>
          </cell>
          <cell r="AJ404">
            <v>4068356.4670000002</v>
          </cell>
          <cell r="AK404">
            <v>954271.14999999991</v>
          </cell>
          <cell r="AL404">
            <v>0</v>
          </cell>
          <cell r="AM404">
            <v>0</v>
          </cell>
          <cell r="AN404">
            <v>0</v>
          </cell>
          <cell r="AO404">
            <v>5022627.6170000006</v>
          </cell>
          <cell r="AQ404">
            <v>0</v>
          </cell>
          <cell r="AR404">
            <v>473428.9</v>
          </cell>
        </row>
        <row r="405">
          <cell r="AD405">
            <v>-242521.16207799999</v>
          </cell>
          <cell r="AG405">
            <v>-4068356.4670000002</v>
          </cell>
        </row>
        <row r="406">
          <cell r="AO406">
            <v>-5022627.6169999996</v>
          </cell>
        </row>
        <row r="411">
          <cell r="U411">
            <v>-11623875.620000001</v>
          </cell>
          <cell r="V411">
            <v>0</v>
          </cell>
          <cell r="W411">
            <v>0</v>
          </cell>
          <cell r="X411">
            <v>-11623875.620000001</v>
          </cell>
          <cell r="Y411">
            <v>-2726489</v>
          </cell>
          <cell r="Z411">
            <v>0</v>
          </cell>
          <cell r="AA411">
            <v>0</v>
          </cell>
          <cell r="AB411">
            <v>0</v>
          </cell>
          <cell r="AC411">
            <v>0</v>
          </cell>
          <cell r="AD411">
            <v>-14350364.620000001</v>
          </cell>
          <cell r="AE411">
            <v>0</v>
          </cell>
          <cell r="AF411">
            <v>0</v>
          </cell>
          <cell r="AG411">
            <v>4068356.4670000002</v>
          </cell>
          <cell r="AH411">
            <v>0</v>
          </cell>
          <cell r="AI411">
            <v>0</v>
          </cell>
          <cell r="AJ411">
            <v>4068356.4670000002</v>
          </cell>
          <cell r="AK411">
            <v>954271.14999999991</v>
          </cell>
          <cell r="AL411">
            <v>0</v>
          </cell>
          <cell r="AM411">
            <v>0</v>
          </cell>
          <cell r="AN411">
            <v>0</v>
          </cell>
          <cell r="AO411">
            <v>9.3132257461547852E-10</v>
          </cell>
          <cell r="AP411">
            <v>0</v>
          </cell>
          <cell r="AQ411">
            <v>0</v>
          </cell>
          <cell r="AR411">
            <v>473428.9</v>
          </cell>
        </row>
        <row r="427">
          <cell r="V427">
            <v>0</v>
          </cell>
          <cell r="W427">
            <v>0</v>
          </cell>
        </row>
        <row r="428">
          <cell r="AQ428">
            <v>0</v>
          </cell>
          <cell r="AR428">
            <v>0</v>
          </cell>
        </row>
        <row r="429">
          <cell r="X429">
            <v>0</v>
          </cell>
        </row>
        <row r="430">
          <cell r="X430">
            <v>0</v>
          </cell>
        </row>
        <row r="431">
          <cell r="U431">
            <v>-6076</v>
          </cell>
          <cell r="X431">
            <v>-6076</v>
          </cell>
          <cell r="Y431">
            <v>0</v>
          </cell>
          <cell r="AD431">
            <v>-6076</v>
          </cell>
          <cell r="AG431">
            <v>2126.6</v>
          </cell>
          <cell r="AH431">
            <v>0</v>
          </cell>
          <cell r="AI431">
            <v>0</v>
          </cell>
          <cell r="AJ431">
            <v>2126.6</v>
          </cell>
          <cell r="AK431">
            <v>0</v>
          </cell>
          <cell r="AL431">
            <v>0</v>
          </cell>
          <cell r="AM431">
            <v>0</v>
          </cell>
          <cell r="AN431">
            <v>0</v>
          </cell>
          <cell r="AO431">
            <v>2126.6</v>
          </cell>
          <cell r="AP431">
            <v>1</v>
          </cell>
          <cell r="AQ431">
            <v>2126.6</v>
          </cell>
          <cell r="AR431">
            <v>0</v>
          </cell>
        </row>
        <row r="432">
          <cell r="U432">
            <v>0</v>
          </cell>
          <cell r="X432">
            <v>0</v>
          </cell>
          <cell r="Y432">
            <v>0</v>
          </cell>
          <cell r="AD432">
            <v>0</v>
          </cell>
          <cell r="AG432">
            <v>0</v>
          </cell>
          <cell r="AH432">
            <v>0</v>
          </cell>
          <cell r="AI432">
            <v>0</v>
          </cell>
          <cell r="AJ432">
            <v>0</v>
          </cell>
          <cell r="AK432">
            <v>0</v>
          </cell>
          <cell r="AL432">
            <v>0</v>
          </cell>
          <cell r="AM432">
            <v>0</v>
          </cell>
          <cell r="AN432">
            <v>0</v>
          </cell>
          <cell r="AO432">
            <v>0</v>
          </cell>
          <cell r="AQ432">
            <v>0</v>
          </cell>
          <cell r="AR432">
            <v>0</v>
          </cell>
        </row>
        <row r="433">
          <cell r="U433">
            <v>-15000</v>
          </cell>
          <cell r="X433">
            <v>-15000</v>
          </cell>
          <cell r="Y433">
            <v>0</v>
          </cell>
          <cell r="AD433">
            <v>-15000</v>
          </cell>
          <cell r="AG433">
            <v>5250</v>
          </cell>
          <cell r="AH433">
            <v>0</v>
          </cell>
          <cell r="AI433">
            <v>0</v>
          </cell>
          <cell r="AJ433">
            <v>5250</v>
          </cell>
          <cell r="AK433">
            <v>0</v>
          </cell>
          <cell r="AL433">
            <v>0</v>
          </cell>
          <cell r="AM433">
            <v>0</v>
          </cell>
          <cell r="AN433">
            <v>0</v>
          </cell>
          <cell r="AO433">
            <v>5250</v>
          </cell>
          <cell r="AQ433">
            <v>0</v>
          </cell>
          <cell r="AR433">
            <v>5250</v>
          </cell>
        </row>
        <row r="434">
          <cell r="U434">
            <v>0</v>
          </cell>
          <cell r="X434">
            <v>0</v>
          </cell>
          <cell r="Y434">
            <v>0</v>
          </cell>
          <cell r="AD434">
            <v>0</v>
          </cell>
          <cell r="AG434">
            <v>0</v>
          </cell>
          <cell r="AH434">
            <v>0</v>
          </cell>
          <cell r="AI434">
            <v>0</v>
          </cell>
          <cell r="AJ434">
            <v>0</v>
          </cell>
          <cell r="AK434">
            <v>0</v>
          </cell>
          <cell r="AL434">
            <v>0</v>
          </cell>
          <cell r="AM434">
            <v>0</v>
          </cell>
          <cell r="AN434">
            <v>0</v>
          </cell>
          <cell r="AO434">
            <v>0</v>
          </cell>
        </row>
        <row r="435">
          <cell r="U435">
            <v>-2265313</v>
          </cell>
          <cell r="X435">
            <v>-2265313</v>
          </cell>
          <cell r="Y435">
            <v>676101</v>
          </cell>
          <cell r="AD435">
            <v>-1589212</v>
          </cell>
          <cell r="AG435">
            <v>792859.55</v>
          </cell>
          <cell r="AH435">
            <v>0</v>
          </cell>
          <cell r="AI435">
            <v>0</v>
          </cell>
          <cell r="AJ435">
            <v>792859.55</v>
          </cell>
          <cell r="AK435">
            <v>-236635.34999999998</v>
          </cell>
          <cell r="AL435">
            <v>0</v>
          </cell>
          <cell r="AM435">
            <v>0</v>
          </cell>
          <cell r="AN435">
            <v>0</v>
          </cell>
          <cell r="AO435">
            <v>556224.20000000007</v>
          </cell>
        </row>
        <row r="436">
          <cell r="U436">
            <v>0</v>
          </cell>
          <cell r="X436">
            <v>0</v>
          </cell>
          <cell r="Y436">
            <v>0</v>
          </cell>
          <cell r="AD436">
            <v>0</v>
          </cell>
          <cell r="AG436">
            <v>0</v>
          </cell>
          <cell r="AH436">
            <v>0</v>
          </cell>
          <cell r="AI436">
            <v>0</v>
          </cell>
          <cell r="AJ436">
            <v>0</v>
          </cell>
          <cell r="AK436">
            <v>0</v>
          </cell>
          <cell r="AL436">
            <v>0</v>
          </cell>
          <cell r="AM436">
            <v>0</v>
          </cell>
          <cell r="AN436">
            <v>0</v>
          </cell>
          <cell r="AO436">
            <v>0</v>
          </cell>
        </row>
        <row r="437">
          <cell r="U437">
            <v>0</v>
          </cell>
          <cell r="X437">
            <v>0</v>
          </cell>
          <cell r="Y437">
            <v>0</v>
          </cell>
          <cell r="AD437">
            <v>0</v>
          </cell>
          <cell r="AG437">
            <v>0</v>
          </cell>
          <cell r="AH437">
            <v>0</v>
          </cell>
          <cell r="AI437">
            <v>0</v>
          </cell>
          <cell r="AJ437">
            <v>0</v>
          </cell>
          <cell r="AK437">
            <v>0</v>
          </cell>
          <cell r="AL437">
            <v>0</v>
          </cell>
          <cell r="AM437">
            <v>0</v>
          </cell>
          <cell r="AN437">
            <v>0</v>
          </cell>
          <cell r="AO437">
            <v>0</v>
          </cell>
        </row>
        <row r="438">
          <cell r="U438">
            <v>0</v>
          </cell>
          <cell r="X438">
            <v>0</v>
          </cell>
          <cell r="Y438">
            <v>0</v>
          </cell>
          <cell r="AD438">
            <v>0</v>
          </cell>
          <cell r="AG438">
            <v>0</v>
          </cell>
          <cell r="AJ438">
            <v>0</v>
          </cell>
          <cell r="AK438">
            <v>0</v>
          </cell>
          <cell r="AL438">
            <v>0</v>
          </cell>
          <cell r="AM438">
            <v>0</v>
          </cell>
          <cell r="AN438">
            <v>0</v>
          </cell>
          <cell r="AO438">
            <v>0</v>
          </cell>
        </row>
        <row r="439">
          <cell r="U439">
            <v>0</v>
          </cell>
          <cell r="X439">
            <v>0</v>
          </cell>
          <cell r="Y439">
            <v>0</v>
          </cell>
          <cell r="AD439">
            <v>0</v>
          </cell>
          <cell r="AG439">
            <v>0</v>
          </cell>
          <cell r="AJ439">
            <v>0</v>
          </cell>
          <cell r="AK439">
            <v>0</v>
          </cell>
          <cell r="AL439">
            <v>0</v>
          </cell>
          <cell r="AM439">
            <v>0</v>
          </cell>
          <cell r="AN439">
            <v>0</v>
          </cell>
          <cell r="AO439">
            <v>0</v>
          </cell>
        </row>
        <row r="440">
          <cell r="U440">
            <v>0</v>
          </cell>
          <cell r="X440">
            <v>0</v>
          </cell>
          <cell r="Y440">
            <v>0</v>
          </cell>
          <cell r="AD440">
            <v>0</v>
          </cell>
          <cell r="AG440">
            <v>0</v>
          </cell>
          <cell r="AJ440">
            <v>0</v>
          </cell>
          <cell r="AK440">
            <v>0</v>
          </cell>
          <cell r="AL440">
            <v>0</v>
          </cell>
          <cell r="AM440">
            <v>0</v>
          </cell>
          <cell r="AN440">
            <v>0</v>
          </cell>
          <cell r="AO440">
            <v>0</v>
          </cell>
        </row>
        <row r="441">
          <cell r="U441">
            <v>0</v>
          </cell>
          <cell r="X441">
            <v>0</v>
          </cell>
          <cell r="Y441">
            <v>0</v>
          </cell>
          <cell r="AD441">
            <v>0</v>
          </cell>
          <cell r="AG441">
            <v>0</v>
          </cell>
          <cell r="AJ441">
            <v>0</v>
          </cell>
          <cell r="AK441">
            <v>0</v>
          </cell>
          <cell r="AL441">
            <v>0</v>
          </cell>
          <cell r="AM441">
            <v>0</v>
          </cell>
          <cell r="AN441">
            <v>0</v>
          </cell>
          <cell r="AO441">
            <v>0</v>
          </cell>
          <cell r="AQ441">
            <v>0</v>
          </cell>
          <cell r="AR441">
            <v>0</v>
          </cell>
        </row>
        <row r="442">
          <cell r="AL442">
            <v>0</v>
          </cell>
          <cell r="AM442">
            <v>0</v>
          </cell>
        </row>
        <row r="443">
          <cell r="U443">
            <v>-2286389</v>
          </cell>
          <cell r="V443">
            <v>0</v>
          </cell>
          <cell r="W443">
            <v>0</v>
          </cell>
          <cell r="X443">
            <v>-2286389</v>
          </cell>
          <cell r="Y443">
            <v>676101</v>
          </cell>
          <cell r="Z443">
            <v>0</v>
          </cell>
          <cell r="AA443">
            <v>0</v>
          </cell>
          <cell r="AB443">
            <v>0</v>
          </cell>
          <cell r="AD443">
            <v>-1610288</v>
          </cell>
          <cell r="AE443">
            <v>0</v>
          </cell>
          <cell r="AF443">
            <v>0</v>
          </cell>
          <cell r="AG443">
            <v>800236.15</v>
          </cell>
          <cell r="AH443">
            <v>0</v>
          </cell>
          <cell r="AI443">
            <v>0</v>
          </cell>
          <cell r="AJ443">
            <v>800236.15</v>
          </cell>
          <cell r="AK443">
            <v>-236635.34999999998</v>
          </cell>
          <cell r="AL443">
            <v>0</v>
          </cell>
          <cell r="AM443">
            <v>0</v>
          </cell>
          <cell r="AN443">
            <v>0</v>
          </cell>
          <cell r="AO443">
            <v>563600.80000000005</v>
          </cell>
          <cell r="AQ443">
            <v>2126.6</v>
          </cell>
          <cell r="AR443">
            <v>5250</v>
          </cell>
        </row>
        <row r="444">
          <cell r="AD444">
            <v>-27213.867199999997</v>
          </cell>
          <cell r="AG444">
            <v>-800236.14999999991</v>
          </cell>
        </row>
        <row r="445">
          <cell r="AO445">
            <v>-563600.79999999993</v>
          </cell>
        </row>
        <row r="450">
          <cell r="U450">
            <v>-2286389</v>
          </cell>
          <cell r="V450">
            <v>0</v>
          </cell>
          <cell r="W450">
            <v>0</v>
          </cell>
          <cell r="X450">
            <v>-2286389</v>
          </cell>
          <cell r="Y450">
            <v>676101</v>
          </cell>
          <cell r="Z450">
            <v>0</v>
          </cell>
          <cell r="AA450">
            <v>0</v>
          </cell>
          <cell r="AB450">
            <v>0</v>
          </cell>
          <cell r="AC450">
            <v>0</v>
          </cell>
          <cell r="AD450">
            <v>-1610288</v>
          </cell>
          <cell r="AE450">
            <v>0</v>
          </cell>
          <cell r="AF450">
            <v>0</v>
          </cell>
          <cell r="AG450">
            <v>800236.15</v>
          </cell>
          <cell r="AH450">
            <v>0</v>
          </cell>
          <cell r="AI450">
            <v>0</v>
          </cell>
          <cell r="AJ450">
            <v>800236.15</v>
          </cell>
          <cell r="AK450">
            <v>-236635.34999999998</v>
          </cell>
          <cell r="AL450">
            <v>0</v>
          </cell>
          <cell r="AM450">
            <v>0</v>
          </cell>
          <cell r="AN450">
            <v>0</v>
          </cell>
          <cell r="AO450">
            <v>1.1641532182693481E-10</v>
          </cell>
          <cell r="AP450">
            <v>0</v>
          </cell>
          <cell r="AQ450">
            <v>2126.6</v>
          </cell>
          <cell r="AR450">
            <v>5250</v>
          </cell>
        </row>
        <row r="456">
          <cell r="AL456">
            <v>0</v>
          </cell>
          <cell r="AM456">
            <v>0</v>
          </cell>
        </row>
        <row r="463">
          <cell r="V463">
            <v>0</v>
          </cell>
          <cell r="W463">
            <v>0</v>
          </cell>
        </row>
        <row r="465">
          <cell r="X465">
            <v>0</v>
          </cell>
        </row>
        <row r="466">
          <cell r="X466">
            <v>0</v>
          </cell>
        </row>
        <row r="467">
          <cell r="U467">
            <v>-778419</v>
          </cell>
          <cell r="X467">
            <v>-778419</v>
          </cell>
          <cell r="Y467">
            <v>0</v>
          </cell>
          <cell r="AD467">
            <v>-778419</v>
          </cell>
          <cell r="AE467" t="e">
            <v>#REF!</v>
          </cell>
          <cell r="AF467" t="e">
            <v>#REF!</v>
          </cell>
          <cell r="AG467">
            <v>272446.65000000002</v>
          </cell>
          <cell r="AH467">
            <v>0</v>
          </cell>
          <cell r="AI467">
            <v>0</v>
          </cell>
          <cell r="AJ467">
            <v>272446.65000000002</v>
          </cell>
          <cell r="AK467">
            <v>0</v>
          </cell>
          <cell r="AL467">
            <v>0</v>
          </cell>
          <cell r="AM467">
            <v>0</v>
          </cell>
          <cell r="AN467">
            <v>0</v>
          </cell>
          <cell r="AO467">
            <v>272446.65000000002</v>
          </cell>
        </row>
        <row r="468">
          <cell r="U468">
            <v>0</v>
          </cell>
          <cell r="X468">
            <v>0</v>
          </cell>
          <cell r="Y468">
            <v>0</v>
          </cell>
          <cell r="AD468">
            <v>0</v>
          </cell>
          <cell r="AE468" t="e">
            <v>#REF!</v>
          </cell>
          <cell r="AF468" t="e">
            <v>#REF!</v>
          </cell>
          <cell r="AG468">
            <v>0</v>
          </cell>
          <cell r="AH468">
            <v>0</v>
          </cell>
          <cell r="AI468">
            <v>0</v>
          </cell>
          <cell r="AJ468">
            <v>0</v>
          </cell>
          <cell r="AK468">
            <v>0</v>
          </cell>
          <cell r="AL468">
            <v>0</v>
          </cell>
          <cell r="AM468">
            <v>0</v>
          </cell>
          <cell r="AN468">
            <v>0</v>
          </cell>
          <cell r="AO468">
            <v>0</v>
          </cell>
          <cell r="AQ468">
            <v>0</v>
          </cell>
          <cell r="AR468">
            <v>0</v>
          </cell>
        </row>
        <row r="469">
          <cell r="U469">
            <v>-2306</v>
          </cell>
          <cell r="X469">
            <v>-2306</v>
          </cell>
          <cell r="Y469">
            <v>56442</v>
          </cell>
          <cell r="AD469">
            <v>54136</v>
          </cell>
          <cell r="AE469" t="e">
            <v>#REF!</v>
          </cell>
          <cell r="AF469" t="e">
            <v>#REF!</v>
          </cell>
          <cell r="AG469">
            <v>807.1</v>
          </cell>
          <cell r="AH469">
            <v>0</v>
          </cell>
          <cell r="AI469">
            <v>0</v>
          </cell>
          <cell r="AJ469">
            <v>807.1</v>
          </cell>
          <cell r="AK469">
            <v>-19754.699999999997</v>
          </cell>
          <cell r="AL469">
            <v>0</v>
          </cell>
          <cell r="AM469">
            <v>0</v>
          </cell>
          <cell r="AN469">
            <v>0</v>
          </cell>
          <cell r="AO469">
            <v>-18947.599999999999</v>
          </cell>
          <cell r="AQ469">
            <v>0</v>
          </cell>
          <cell r="AR469">
            <v>-18947.599999999999</v>
          </cell>
        </row>
        <row r="470">
          <cell r="U470">
            <v>0</v>
          </cell>
          <cell r="X470">
            <v>0</v>
          </cell>
          <cell r="Y470">
            <v>0</v>
          </cell>
          <cell r="AD470">
            <v>0</v>
          </cell>
          <cell r="AE470" t="e">
            <v>#REF!</v>
          </cell>
          <cell r="AF470" t="e">
            <v>#REF!</v>
          </cell>
          <cell r="AG470">
            <v>0</v>
          </cell>
          <cell r="AH470">
            <v>0</v>
          </cell>
          <cell r="AI470">
            <v>0</v>
          </cell>
          <cell r="AJ470">
            <v>0</v>
          </cell>
          <cell r="AK470">
            <v>0</v>
          </cell>
          <cell r="AL470">
            <v>0</v>
          </cell>
          <cell r="AM470">
            <v>0</v>
          </cell>
          <cell r="AN470">
            <v>0</v>
          </cell>
          <cell r="AO470">
            <v>0</v>
          </cell>
          <cell r="AQ470">
            <v>0</v>
          </cell>
          <cell r="AR470">
            <v>0</v>
          </cell>
        </row>
        <row r="471">
          <cell r="U471">
            <v>0</v>
          </cell>
          <cell r="X471">
            <v>0</v>
          </cell>
          <cell r="Y471">
            <v>0</v>
          </cell>
          <cell r="AD471">
            <v>0</v>
          </cell>
          <cell r="AE471" t="e">
            <v>#REF!</v>
          </cell>
          <cell r="AF471" t="e">
            <v>#REF!</v>
          </cell>
          <cell r="AG471">
            <v>0</v>
          </cell>
          <cell r="AH471">
            <v>0</v>
          </cell>
          <cell r="AI471">
            <v>0</v>
          </cell>
          <cell r="AJ471">
            <v>0</v>
          </cell>
          <cell r="AK471">
            <v>0</v>
          </cell>
          <cell r="AL471">
            <v>0</v>
          </cell>
          <cell r="AM471">
            <v>0</v>
          </cell>
          <cell r="AN471">
            <v>0</v>
          </cell>
          <cell r="AO471">
            <v>0</v>
          </cell>
          <cell r="AQ471">
            <v>0</v>
          </cell>
          <cell r="AR471">
            <v>0</v>
          </cell>
        </row>
        <row r="472">
          <cell r="U472">
            <v>0</v>
          </cell>
          <cell r="X472">
            <v>0</v>
          </cell>
          <cell r="Y472">
            <v>0</v>
          </cell>
          <cell r="AD472">
            <v>0</v>
          </cell>
          <cell r="AE472" t="e">
            <v>#REF!</v>
          </cell>
          <cell r="AF472" t="e">
            <v>#REF!</v>
          </cell>
          <cell r="AG472">
            <v>0</v>
          </cell>
          <cell r="AH472">
            <v>0</v>
          </cell>
          <cell r="AI472">
            <v>0</v>
          </cell>
          <cell r="AJ472">
            <v>0</v>
          </cell>
          <cell r="AK472">
            <v>0</v>
          </cell>
          <cell r="AL472">
            <v>0</v>
          </cell>
          <cell r="AM472">
            <v>0</v>
          </cell>
          <cell r="AN472">
            <v>0</v>
          </cell>
          <cell r="AO472">
            <v>0</v>
          </cell>
          <cell r="AQ472">
            <v>0</v>
          </cell>
          <cell r="AR472">
            <v>0</v>
          </cell>
        </row>
        <row r="473">
          <cell r="U473">
            <v>0</v>
          </cell>
          <cell r="X473">
            <v>0</v>
          </cell>
          <cell r="Y473">
            <v>0</v>
          </cell>
          <cell r="AD473">
            <v>0</v>
          </cell>
          <cell r="AE473" t="e">
            <v>#REF!</v>
          </cell>
          <cell r="AF473" t="e">
            <v>#REF!</v>
          </cell>
          <cell r="AG473">
            <v>0</v>
          </cell>
          <cell r="AH473">
            <v>0</v>
          </cell>
          <cell r="AI473">
            <v>0</v>
          </cell>
          <cell r="AJ473">
            <v>0</v>
          </cell>
          <cell r="AK473">
            <v>0</v>
          </cell>
          <cell r="AL473">
            <v>0</v>
          </cell>
          <cell r="AM473">
            <v>0</v>
          </cell>
          <cell r="AN473">
            <v>0</v>
          </cell>
          <cell r="AO473">
            <v>0</v>
          </cell>
          <cell r="AQ473">
            <v>0</v>
          </cell>
          <cell r="AR473">
            <v>0</v>
          </cell>
        </row>
        <row r="474">
          <cell r="U474">
            <v>0</v>
          </cell>
          <cell r="X474">
            <v>0</v>
          </cell>
          <cell r="Y474">
            <v>0</v>
          </cell>
          <cell r="AD474">
            <v>0</v>
          </cell>
          <cell r="AE474" t="e">
            <v>#REF!</v>
          </cell>
          <cell r="AF474" t="e">
            <v>#REF!</v>
          </cell>
          <cell r="AG474">
            <v>0</v>
          </cell>
          <cell r="AH474">
            <v>0</v>
          </cell>
          <cell r="AI474">
            <v>0</v>
          </cell>
          <cell r="AJ474">
            <v>0</v>
          </cell>
          <cell r="AK474">
            <v>0</v>
          </cell>
          <cell r="AL474">
            <v>0</v>
          </cell>
          <cell r="AM474">
            <v>0</v>
          </cell>
          <cell r="AN474">
            <v>0</v>
          </cell>
          <cell r="AO474">
            <v>0</v>
          </cell>
          <cell r="AQ474">
            <v>0</v>
          </cell>
          <cell r="AR474">
            <v>0</v>
          </cell>
        </row>
        <row r="475">
          <cell r="U475">
            <v>0</v>
          </cell>
          <cell r="X475">
            <v>0</v>
          </cell>
          <cell r="Y475">
            <v>0</v>
          </cell>
          <cell r="AD475">
            <v>0</v>
          </cell>
          <cell r="AE475" t="e">
            <v>#REF!</v>
          </cell>
          <cell r="AF475" t="e">
            <v>#REF!</v>
          </cell>
          <cell r="AG475">
            <v>0</v>
          </cell>
          <cell r="AH475">
            <v>0</v>
          </cell>
          <cell r="AI475">
            <v>0</v>
          </cell>
          <cell r="AJ475">
            <v>0</v>
          </cell>
          <cell r="AK475">
            <v>0</v>
          </cell>
          <cell r="AL475">
            <v>0</v>
          </cell>
          <cell r="AM475">
            <v>0</v>
          </cell>
          <cell r="AN475">
            <v>0</v>
          </cell>
          <cell r="AO475">
            <v>0</v>
          </cell>
        </row>
        <row r="476">
          <cell r="U476">
            <v>0</v>
          </cell>
          <cell r="X476">
            <v>0</v>
          </cell>
          <cell r="Y476">
            <v>0</v>
          </cell>
          <cell r="AD476">
            <v>0</v>
          </cell>
          <cell r="AE476" t="e">
            <v>#REF!</v>
          </cell>
          <cell r="AF476" t="e">
            <v>#REF!</v>
          </cell>
          <cell r="AG476">
            <v>0</v>
          </cell>
          <cell r="AH476">
            <v>0</v>
          </cell>
          <cell r="AI476">
            <v>0</v>
          </cell>
          <cell r="AJ476">
            <v>0</v>
          </cell>
          <cell r="AK476">
            <v>0</v>
          </cell>
          <cell r="AL476">
            <v>0</v>
          </cell>
          <cell r="AM476">
            <v>0</v>
          </cell>
          <cell r="AN476">
            <v>0</v>
          </cell>
          <cell r="AO476">
            <v>0</v>
          </cell>
        </row>
        <row r="477">
          <cell r="U477">
            <v>0</v>
          </cell>
          <cell r="X477">
            <v>0</v>
          </cell>
          <cell r="Y477">
            <v>0</v>
          </cell>
          <cell r="AD477">
            <v>0</v>
          </cell>
          <cell r="AE477" t="e">
            <v>#REF!</v>
          </cell>
          <cell r="AF477" t="e">
            <v>#REF!</v>
          </cell>
          <cell r="AG477">
            <v>0</v>
          </cell>
          <cell r="AJ477">
            <v>0</v>
          </cell>
          <cell r="AK477">
            <v>0</v>
          </cell>
          <cell r="AL477">
            <v>0</v>
          </cell>
          <cell r="AM477">
            <v>0</v>
          </cell>
          <cell r="AN477">
            <v>0</v>
          </cell>
          <cell r="AO477">
            <v>0</v>
          </cell>
        </row>
        <row r="479">
          <cell r="U479">
            <v>-780725</v>
          </cell>
          <cell r="V479">
            <v>0</v>
          </cell>
          <cell r="W479">
            <v>0</v>
          </cell>
          <cell r="X479">
            <v>-780725</v>
          </cell>
          <cell r="Y479">
            <v>56442</v>
          </cell>
          <cell r="Z479">
            <v>0</v>
          </cell>
          <cell r="AA479">
            <v>0</v>
          </cell>
          <cell r="AB479">
            <v>0</v>
          </cell>
          <cell r="AD479">
            <v>-724283</v>
          </cell>
          <cell r="AE479" t="e">
            <v>#REF!</v>
          </cell>
          <cell r="AF479" t="e">
            <v>#REF!</v>
          </cell>
          <cell r="AG479">
            <v>273253.75</v>
          </cell>
          <cell r="AH479">
            <v>0</v>
          </cell>
          <cell r="AI479">
            <v>0</v>
          </cell>
          <cell r="AJ479">
            <v>273253.75</v>
          </cell>
          <cell r="AK479">
            <v>-19754.699999999997</v>
          </cell>
          <cell r="AL479">
            <v>0</v>
          </cell>
          <cell r="AM479">
            <v>0</v>
          </cell>
          <cell r="AN479">
            <v>0</v>
          </cell>
          <cell r="AO479">
            <v>253499.05000000002</v>
          </cell>
          <cell r="AQ479">
            <v>0</v>
          </cell>
          <cell r="AR479">
            <v>-18947.599999999999</v>
          </cell>
        </row>
        <row r="480">
          <cell r="AD480">
            <v>-12240.382699999998</v>
          </cell>
        </row>
        <row r="481">
          <cell r="AQ481">
            <v>0</v>
          </cell>
          <cell r="AR481">
            <v>0</v>
          </cell>
        </row>
        <row r="482">
          <cell r="AQ482">
            <v>0</v>
          </cell>
          <cell r="AR482">
            <v>0</v>
          </cell>
        </row>
        <row r="483">
          <cell r="AO483">
            <v>0</v>
          </cell>
          <cell r="AQ483">
            <v>0</v>
          </cell>
          <cell r="AR483">
            <v>0</v>
          </cell>
        </row>
        <row r="485">
          <cell r="AN485">
            <v>0</v>
          </cell>
          <cell r="AO485">
            <v>0</v>
          </cell>
          <cell r="AR485">
            <v>0</v>
          </cell>
        </row>
        <row r="488">
          <cell r="U488">
            <v>-780725</v>
          </cell>
          <cell r="X488">
            <v>-780725</v>
          </cell>
          <cell r="Y488">
            <v>56442</v>
          </cell>
          <cell r="Z488">
            <v>0</v>
          </cell>
          <cell r="AA488">
            <v>0</v>
          </cell>
          <cell r="AB488">
            <v>0</v>
          </cell>
          <cell r="AC488">
            <v>0</v>
          </cell>
          <cell r="AD488">
            <v>-724283</v>
          </cell>
          <cell r="AG488">
            <v>273253.75</v>
          </cell>
          <cell r="AJ488">
            <v>273253.75</v>
          </cell>
          <cell r="AK488">
            <v>-19754.699999999997</v>
          </cell>
          <cell r="AL488">
            <v>0</v>
          </cell>
          <cell r="AM488">
            <v>0</v>
          </cell>
          <cell r="AN488">
            <v>0</v>
          </cell>
          <cell r="AO488">
            <v>253499.05000000002</v>
          </cell>
          <cell r="AQ488">
            <v>0</v>
          </cell>
          <cell r="AR488">
            <v>-18947.599999999999</v>
          </cell>
        </row>
        <row r="489">
          <cell r="U489">
            <v>-780725</v>
          </cell>
          <cell r="V489">
            <v>0</v>
          </cell>
          <cell r="W489">
            <v>0</v>
          </cell>
          <cell r="X489">
            <v>-780725</v>
          </cell>
          <cell r="Y489">
            <v>56442</v>
          </cell>
          <cell r="Z489">
            <v>0</v>
          </cell>
          <cell r="AA489">
            <v>0</v>
          </cell>
          <cell r="AB489">
            <v>0</v>
          </cell>
          <cell r="AC489">
            <v>0</v>
          </cell>
          <cell r="AD489">
            <v>-724283</v>
          </cell>
          <cell r="AE489" t="e">
            <v>#REF!</v>
          </cell>
          <cell r="AF489" t="e">
            <v>#REF!</v>
          </cell>
          <cell r="AG489">
            <v>273253.75</v>
          </cell>
          <cell r="AH489">
            <v>0</v>
          </cell>
          <cell r="AI489">
            <v>0</v>
          </cell>
          <cell r="AJ489">
            <v>273253.75</v>
          </cell>
          <cell r="AK489">
            <v>-19754.699999999997</v>
          </cell>
          <cell r="AL489">
            <v>0</v>
          </cell>
          <cell r="AM489">
            <v>0</v>
          </cell>
          <cell r="AN489">
            <v>0</v>
          </cell>
          <cell r="AO489">
            <v>253499.05000000002</v>
          </cell>
          <cell r="AP489">
            <v>0</v>
          </cell>
          <cell r="AQ489">
            <v>0</v>
          </cell>
          <cell r="AR489">
            <v>-18947.599999999999</v>
          </cell>
        </row>
        <row r="490">
          <cell r="AO490">
            <v>-253499.05</v>
          </cell>
        </row>
        <row r="501">
          <cell r="V501">
            <v>0</v>
          </cell>
          <cell r="W501">
            <v>0</v>
          </cell>
        </row>
        <row r="502">
          <cell r="AQ502">
            <v>0</v>
          </cell>
          <cell r="AR502">
            <v>0</v>
          </cell>
        </row>
        <row r="503">
          <cell r="X503">
            <v>0</v>
          </cell>
        </row>
        <row r="504">
          <cell r="X504">
            <v>0</v>
          </cell>
        </row>
        <row r="505">
          <cell r="U505">
            <v>-5000</v>
          </cell>
          <cell r="X505">
            <v>-5000</v>
          </cell>
          <cell r="Y505">
            <v>0</v>
          </cell>
          <cell r="AD505">
            <v>-5000</v>
          </cell>
          <cell r="AF505">
            <v>1750</v>
          </cell>
          <cell r="AG505">
            <v>1750</v>
          </cell>
          <cell r="AJ505">
            <v>1750</v>
          </cell>
          <cell r="AK505">
            <v>0</v>
          </cell>
          <cell r="AL505">
            <v>0</v>
          </cell>
          <cell r="AM505">
            <v>0</v>
          </cell>
          <cell r="AN505">
            <v>0</v>
          </cell>
          <cell r="AO505">
            <v>1750</v>
          </cell>
        </row>
        <row r="506">
          <cell r="U506">
            <v>0</v>
          </cell>
          <cell r="X506">
            <v>0</v>
          </cell>
          <cell r="Y506">
            <v>0</v>
          </cell>
          <cell r="AD506">
            <v>0</v>
          </cell>
          <cell r="AF506">
            <v>0</v>
          </cell>
          <cell r="AG506">
            <v>0</v>
          </cell>
          <cell r="AJ506">
            <v>0</v>
          </cell>
          <cell r="AK506">
            <v>0</v>
          </cell>
          <cell r="AL506">
            <v>0</v>
          </cell>
          <cell r="AM506">
            <v>0</v>
          </cell>
          <cell r="AN506">
            <v>0</v>
          </cell>
          <cell r="AO506">
            <v>0</v>
          </cell>
        </row>
        <row r="507">
          <cell r="U507">
            <v>-1236</v>
          </cell>
          <cell r="X507">
            <v>-1236</v>
          </cell>
          <cell r="Y507">
            <v>-6180</v>
          </cell>
          <cell r="AD507">
            <v>-7416</v>
          </cell>
          <cell r="AF507">
            <v>432.6</v>
          </cell>
          <cell r="AG507">
            <v>432.6</v>
          </cell>
          <cell r="AJ507">
            <v>432.6</v>
          </cell>
          <cell r="AK507">
            <v>2163</v>
          </cell>
          <cell r="AL507">
            <v>0</v>
          </cell>
          <cell r="AM507">
            <v>0</v>
          </cell>
          <cell r="AN507">
            <v>0</v>
          </cell>
          <cell r="AO507">
            <v>2595.6</v>
          </cell>
          <cell r="AP507">
            <v>1</v>
          </cell>
          <cell r="AQ507">
            <v>2595.6</v>
          </cell>
          <cell r="AR507">
            <v>0</v>
          </cell>
        </row>
        <row r="508">
          <cell r="U508">
            <v>0</v>
          </cell>
          <cell r="X508">
            <v>0</v>
          </cell>
          <cell r="Y508">
            <v>0</v>
          </cell>
          <cell r="AD508">
            <v>0</v>
          </cell>
          <cell r="AF508">
            <v>0</v>
          </cell>
          <cell r="AG508">
            <v>0</v>
          </cell>
          <cell r="AJ508">
            <v>0</v>
          </cell>
          <cell r="AK508">
            <v>0</v>
          </cell>
          <cell r="AL508">
            <v>0</v>
          </cell>
          <cell r="AM508">
            <v>0</v>
          </cell>
          <cell r="AN508">
            <v>0</v>
          </cell>
          <cell r="AO508">
            <v>0</v>
          </cell>
        </row>
        <row r="509">
          <cell r="U509">
            <v>0</v>
          </cell>
          <cell r="X509">
            <v>0</v>
          </cell>
          <cell r="Y509">
            <v>0</v>
          </cell>
          <cell r="AD509">
            <v>0</v>
          </cell>
          <cell r="AF509">
            <v>0</v>
          </cell>
          <cell r="AG509">
            <v>0</v>
          </cell>
          <cell r="AJ509">
            <v>0</v>
          </cell>
          <cell r="AK509">
            <v>0</v>
          </cell>
          <cell r="AL509">
            <v>0</v>
          </cell>
          <cell r="AM509">
            <v>0</v>
          </cell>
          <cell r="AN509">
            <v>0</v>
          </cell>
          <cell r="AO509">
            <v>0</v>
          </cell>
        </row>
        <row r="510">
          <cell r="U510">
            <v>0</v>
          </cell>
          <cell r="X510">
            <v>0</v>
          </cell>
          <cell r="Y510">
            <v>0</v>
          </cell>
          <cell r="AD510">
            <v>0</v>
          </cell>
          <cell r="AF510">
            <v>0</v>
          </cell>
          <cell r="AG510">
            <v>0</v>
          </cell>
          <cell r="AK510">
            <v>0</v>
          </cell>
          <cell r="AL510">
            <v>0</v>
          </cell>
          <cell r="AM510">
            <v>0</v>
          </cell>
          <cell r="AN510">
            <v>0</v>
          </cell>
          <cell r="AO510">
            <v>0</v>
          </cell>
        </row>
        <row r="511">
          <cell r="U511">
            <v>0</v>
          </cell>
          <cell r="X511">
            <v>0</v>
          </cell>
          <cell r="Y511">
            <v>0</v>
          </cell>
          <cell r="AD511">
            <v>0</v>
          </cell>
          <cell r="AF511">
            <v>0</v>
          </cell>
          <cell r="AG511">
            <v>0</v>
          </cell>
          <cell r="AK511">
            <v>0</v>
          </cell>
          <cell r="AL511">
            <v>0</v>
          </cell>
          <cell r="AM511">
            <v>0</v>
          </cell>
          <cell r="AN511">
            <v>0</v>
          </cell>
          <cell r="AO511">
            <v>0</v>
          </cell>
        </row>
        <row r="512">
          <cell r="AL512">
            <v>0</v>
          </cell>
          <cell r="AM512">
            <v>0</v>
          </cell>
        </row>
        <row r="513">
          <cell r="U513">
            <v>-6236</v>
          </cell>
          <cell r="V513">
            <v>0</v>
          </cell>
          <cell r="W513">
            <v>0</v>
          </cell>
          <cell r="X513">
            <v>-6236</v>
          </cell>
          <cell r="Y513">
            <v>-6180</v>
          </cell>
          <cell r="Z513">
            <v>0</v>
          </cell>
          <cell r="AA513">
            <v>0</v>
          </cell>
          <cell r="AB513">
            <v>0</v>
          </cell>
          <cell r="AD513">
            <v>-12416</v>
          </cell>
          <cell r="AE513">
            <v>0</v>
          </cell>
          <cell r="AF513">
            <v>2182.6</v>
          </cell>
          <cell r="AG513">
            <v>2182.6</v>
          </cell>
          <cell r="AH513">
            <v>0</v>
          </cell>
          <cell r="AI513">
            <v>0</v>
          </cell>
          <cell r="AJ513">
            <v>2182.6</v>
          </cell>
          <cell r="AK513">
            <v>2163</v>
          </cell>
          <cell r="AL513">
            <v>0</v>
          </cell>
          <cell r="AM513">
            <v>0</v>
          </cell>
          <cell r="AN513">
            <v>0</v>
          </cell>
          <cell r="AO513">
            <v>4345.6000000000004</v>
          </cell>
          <cell r="AQ513">
            <v>2595.6</v>
          </cell>
          <cell r="AR513">
            <v>0</v>
          </cell>
        </row>
        <row r="514">
          <cell r="AG514">
            <v>-2182.6</v>
          </cell>
        </row>
        <row r="515">
          <cell r="AO515">
            <v>-4345.5999999999995</v>
          </cell>
        </row>
        <row r="520">
          <cell r="U520">
            <v>-6236</v>
          </cell>
          <cell r="V520">
            <v>0</v>
          </cell>
          <cell r="W520">
            <v>0</v>
          </cell>
          <cell r="X520">
            <v>-6236</v>
          </cell>
          <cell r="Y520">
            <v>-6180</v>
          </cell>
          <cell r="Z520">
            <v>0</v>
          </cell>
          <cell r="AA520">
            <v>0</v>
          </cell>
          <cell r="AB520">
            <v>0</v>
          </cell>
          <cell r="AC520">
            <v>0</v>
          </cell>
          <cell r="AD520">
            <v>-12416</v>
          </cell>
          <cell r="AE520">
            <v>0</v>
          </cell>
          <cell r="AF520">
            <v>2182.6</v>
          </cell>
          <cell r="AG520">
            <v>2182.6</v>
          </cell>
          <cell r="AH520">
            <v>0</v>
          </cell>
          <cell r="AI520">
            <v>0</v>
          </cell>
          <cell r="AJ520">
            <v>2182.6</v>
          </cell>
          <cell r="AK520">
            <v>2163</v>
          </cell>
          <cell r="AL520">
            <v>0</v>
          </cell>
          <cell r="AM520">
            <v>0</v>
          </cell>
          <cell r="AN520">
            <v>0</v>
          </cell>
          <cell r="AO520">
            <v>9.0949470177292824E-13</v>
          </cell>
          <cell r="AP520">
            <v>0</v>
          </cell>
          <cell r="AQ520">
            <v>2595.6</v>
          </cell>
          <cell r="AR520">
            <v>0</v>
          </cell>
        </row>
        <row r="521">
          <cell r="AD521">
            <v>-209.83039999999997</v>
          </cell>
        </row>
        <row r="535">
          <cell r="V535">
            <v>0</v>
          </cell>
          <cell r="W535">
            <v>0</v>
          </cell>
        </row>
        <row r="536">
          <cell r="AQ536">
            <v>0</v>
          </cell>
          <cell r="AR536">
            <v>0</v>
          </cell>
        </row>
        <row r="537">
          <cell r="X537">
            <v>0</v>
          </cell>
        </row>
        <row r="538">
          <cell r="X538">
            <v>0</v>
          </cell>
        </row>
        <row r="539">
          <cell r="U539">
            <v>0</v>
          </cell>
          <cell r="X539">
            <v>0</v>
          </cell>
          <cell r="Y539">
            <v>0</v>
          </cell>
          <cell r="AD539">
            <v>0</v>
          </cell>
          <cell r="AF539">
            <v>0</v>
          </cell>
          <cell r="AG539">
            <v>0</v>
          </cell>
          <cell r="AK539">
            <v>0</v>
          </cell>
          <cell r="AL539">
            <v>0</v>
          </cell>
          <cell r="AM539">
            <v>0</v>
          </cell>
          <cell r="AN539">
            <v>0</v>
          </cell>
          <cell r="AO539">
            <v>0</v>
          </cell>
          <cell r="AP539">
            <v>1</v>
          </cell>
          <cell r="AQ539">
            <v>0</v>
          </cell>
          <cell r="AR539">
            <v>0</v>
          </cell>
        </row>
        <row r="540">
          <cell r="U540">
            <v>-1079523</v>
          </cell>
          <cell r="X540">
            <v>-1079523</v>
          </cell>
          <cell r="Y540">
            <v>85598</v>
          </cell>
          <cell r="AD540">
            <v>-993925</v>
          </cell>
          <cell r="AF540">
            <v>377833.05</v>
          </cell>
          <cell r="AG540">
            <v>377833.05</v>
          </cell>
          <cell r="AJ540">
            <v>377833.05</v>
          </cell>
          <cell r="AK540">
            <v>-29959.3</v>
          </cell>
          <cell r="AL540">
            <v>0</v>
          </cell>
          <cell r="AM540">
            <v>0</v>
          </cell>
          <cell r="AN540">
            <v>0</v>
          </cell>
          <cell r="AO540">
            <v>347873.75</v>
          </cell>
        </row>
        <row r="541">
          <cell r="U541">
            <v>0</v>
          </cell>
          <cell r="X541">
            <v>0</v>
          </cell>
          <cell r="Y541">
            <v>0</v>
          </cell>
          <cell r="AD541">
            <v>0</v>
          </cell>
          <cell r="AF541">
            <v>0</v>
          </cell>
          <cell r="AG541">
            <v>0</v>
          </cell>
          <cell r="AJ541">
            <v>0</v>
          </cell>
          <cell r="AK541">
            <v>0</v>
          </cell>
          <cell r="AL541">
            <v>0</v>
          </cell>
          <cell r="AM541">
            <v>0</v>
          </cell>
          <cell r="AN541">
            <v>0</v>
          </cell>
          <cell r="AO541">
            <v>0</v>
          </cell>
        </row>
        <row r="542">
          <cell r="U542">
            <v>0</v>
          </cell>
          <cell r="X542">
            <v>0</v>
          </cell>
          <cell r="Y542">
            <v>0</v>
          </cell>
          <cell r="AD542">
            <v>0</v>
          </cell>
          <cell r="AF542">
            <v>0</v>
          </cell>
          <cell r="AG542">
            <v>0</v>
          </cell>
          <cell r="AJ542">
            <v>0</v>
          </cell>
          <cell r="AK542">
            <v>0</v>
          </cell>
          <cell r="AL542">
            <v>0</v>
          </cell>
          <cell r="AM542">
            <v>0</v>
          </cell>
          <cell r="AN542">
            <v>0</v>
          </cell>
          <cell r="AO542">
            <v>0</v>
          </cell>
        </row>
        <row r="543">
          <cell r="U543">
            <v>0</v>
          </cell>
          <cell r="X543">
            <v>0</v>
          </cell>
          <cell r="Y543">
            <v>0</v>
          </cell>
          <cell r="AD543">
            <v>0</v>
          </cell>
          <cell r="AF543">
            <v>0</v>
          </cell>
          <cell r="AG543">
            <v>0</v>
          </cell>
          <cell r="AK543">
            <v>0</v>
          </cell>
          <cell r="AL543">
            <v>0</v>
          </cell>
          <cell r="AM543">
            <v>0</v>
          </cell>
          <cell r="AN543">
            <v>0</v>
          </cell>
          <cell r="AO543">
            <v>0</v>
          </cell>
        </row>
        <row r="544">
          <cell r="U544">
            <v>0</v>
          </cell>
          <cell r="X544">
            <v>0</v>
          </cell>
          <cell r="Y544">
            <v>0</v>
          </cell>
          <cell r="AD544">
            <v>0</v>
          </cell>
          <cell r="AF544">
            <v>0</v>
          </cell>
          <cell r="AG544">
            <v>0</v>
          </cell>
          <cell r="AK544">
            <v>0</v>
          </cell>
          <cell r="AL544">
            <v>0</v>
          </cell>
          <cell r="AM544">
            <v>0</v>
          </cell>
          <cell r="AN544">
            <v>0</v>
          </cell>
          <cell r="AO544">
            <v>0</v>
          </cell>
        </row>
        <row r="545">
          <cell r="U545">
            <v>0</v>
          </cell>
          <cell r="X545">
            <v>0</v>
          </cell>
          <cell r="Y545">
            <v>0</v>
          </cell>
          <cell r="AD545">
            <v>0</v>
          </cell>
          <cell r="AF545">
            <v>0</v>
          </cell>
          <cell r="AG545">
            <v>0</v>
          </cell>
          <cell r="AK545">
            <v>0</v>
          </cell>
          <cell r="AL545">
            <v>0</v>
          </cell>
          <cell r="AM545">
            <v>0</v>
          </cell>
          <cell r="AN545">
            <v>0</v>
          </cell>
          <cell r="AO545">
            <v>0</v>
          </cell>
        </row>
        <row r="546">
          <cell r="AL546">
            <v>0</v>
          </cell>
          <cell r="AM546">
            <v>0</v>
          </cell>
        </row>
        <row r="547">
          <cell r="U547">
            <v>-1079523</v>
          </cell>
          <cell r="V547">
            <v>0</v>
          </cell>
          <cell r="W547">
            <v>0</v>
          </cell>
          <cell r="X547">
            <v>-1079523</v>
          </cell>
          <cell r="Y547">
            <v>85598</v>
          </cell>
          <cell r="Z547">
            <v>0</v>
          </cell>
          <cell r="AA547">
            <v>0</v>
          </cell>
          <cell r="AB547">
            <v>0</v>
          </cell>
          <cell r="AD547">
            <v>-993925</v>
          </cell>
          <cell r="AE547">
            <v>0</v>
          </cell>
          <cell r="AF547">
            <v>377833.05</v>
          </cell>
          <cell r="AG547">
            <v>377833.05</v>
          </cell>
          <cell r="AH547">
            <v>0</v>
          </cell>
          <cell r="AI547">
            <v>0</v>
          </cell>
          <cell r="AJ547">
            <v>377833.05</v>
          </cell>
          <cell r="AK547">
            <v>-29959.3</v>
          </cell>
          <cell r="AL547">
            <v>0</v>
          </cell>
          <cell r="AM547">
            <v>0</v>
          </cell>
          <cell r="AN547">
            <v>0</v>
          </cell>
          <cell r="AO547">
            <v>347873.75</v>
          </cell>
          <cell r="AQ547">
            <v>0</v>
          </cell>
          <cell r="AR547">
            <v>0</v>
          </cell>
        </row>
        <row r="548">
          <cell r="AD548">
            <v>-19878.5</v>
          </cell>
          <cell r="AG548">
            <v>-377833.05</v>
          </cell>
        </row>
        <row r="554">
          <cell r="U554">
            <v>-1079523</v>
          </cell>
          <cell r="V554">
            <v>0</v>
          </cell>
          <cell r="W554">
            <v>0</v>
          </cell>
          <cell r="X554">
            <v>-1079523</v>
          </cell>
          <cell r="Y554">
            <v>85598</v>
          </cell>
          <cell r="Z554">
            <v>0</v>
          </cell>
          <cell r="AA554">
            <v>0</v>
          </cell>
          <cell r="AB554">
            <v>0</v>
          </cell>
          <cell r="AC554">
            <v>0</v>
          </cell>
          <cell r="AD554">
            <v>-993925</v>
          </cell>
          <cell r="AE554">
            <v>0</v>
          </cell>
          <cell r="AF554">
            <v>377833.05</v>
          </cell>
          <cell r="AG554">
            <v>377833.05</v>
          </cell>
          <cell r="AH554">
            <v>0</v>
          </cell>
          <cell r="AI554">
            <v>0</v>
          </cell>
          <cell r="AJ554">
            <v>377833.05</v>
          </cell>
          <cell r="AK554">
            <v>-29959.3</v>
          </cell>
          <cell r="AL554">
            <v>0</v>
          </cell>
          <cell r="AM554">
            <v>0</v>
          </cell>
          <cell r="AN554">
            <v>0</v>
          </cell>
          <cell r="AO554">
            <v>347873.75</v>
          </cell>
          <cell r="AP554">
            <v>0</v>
          </cell>
          <cell r="AQ554">
            <v>0</v>
          </cell>
          <cell r="AR554">
            <v>0</v>
          </cell>
        </row>
        <row r="557">
          <cell r="AE557" t="e">
            <v>#REF!</v>
          </cell>
          <cell r="AF557" t="e">
            <v>#REF!</v>
          </cell>
        </row>
        <row r="558">
          <cell r="AE558" t="e">
            <v>#REF!</v>
          </cell>
          <cell r="AF558" t="e">
            <v>#REF!</v>
          </cell>
        </row>
        <row r="559">
          <cell r="AE559" t="e">
            <v>#REF!</v>
          </cell>
          <cell r="AF559" t="e">
            <v>#REF!</v>
          </cell>
        </row>
        <row r="560">
          <cell r="AE560" t="e">
            <v>#REF!</v>
          </cell>
          <cell r="AF560" t="e">
            <v>#REF!</v>
          </cell>
        </row>
        <row r="561">
          <cell r="AE561" t="e">
            <v>#REF!</v>
          </cell>
          <cell r="AF561" t="e">
            <v>#REF!</v>
          </cell>
        </row>
        <row r="562">
          <cell r="AE562" t="e">
            <v>#REF!</v>
          </cell>
          <cell r="AF562" t="e">
            <v>#REF!</v>
          </cell>
        </row>
        <row r="563">
          <cell r="AE563" t="e">
            <v>#REF!</v>
          </cell>
          <cell r="AF563" t="e">
            <v>#REF!</v>
          </cell>
        </row>
        <row r="564">
          <cell r="AE564" t="e">
            <v>#REF!</v>
          </cell>
          <cell r="AF564" t="e">
            <v>#REF!</v>
          </cell>
        </row>
        <row r="565">
          <cell r="AE565" t="e">
            <v>#REF!</v>
          </cell>
          <cell r="AF565" t="e">
            <v>#REF!</v>
          </cell>
        </row>
        <row r="566">
          <cell r="AE566" t="e">
            <v>#REF!</v>
          </cell>
          <cell r="AF566" t="e">
            <v>#REF!</v>
          </cell>
        </row>
        <row r="567">
          <cell r="AE567" t="e">
            <v>#REF!</v>
          </cell>
          <cell r="AF567" t="e">
            <v>#REF!</v>
          </cell>
        </row>
        <row r="568">
          <cell r="V568">
            <v>0</v>
          </cell>
          <cell r="W568">
            <v>0</v>
          </cell>
        </row>
        <row r="569">
          <cell r="AQ569">
            <v>0</v>
          </cell>
          <cell r="AR569">
            <v>0</v>
          </cell>
        </row>
        <row r="570">
          <cell r="X570">
            <v>0</v>
          </cell>
        </row>
        <row r="571">
          <cell r="X571">
            <v>0</v>
          </cell>
          <cell r="AE571" t="e">
            <v>#REF!</v>
          </cell>
          <cell r="AF571" t="e">
            <v>#REF!</v>
          </cell>
          <cell r="AP571" t="e">
            <v>#REF!</v>
          </cell>
          <cell r="AQ571" t="e">
            <v>#REF!</v>
          </cell>
          <cell r="AR571" t="e">
            <v>#REF!</v>
          </cell>
        </row>
        <row r="572">
          <cell r="U572">
            <v>0</v>
          </cell>
          <cell r="X572">
            <v>0</v>
          </cell>
          <cell r="Y572">
            <v>0</v>
          </cell>
          <cell r="AD572">
            <v>0</v>
          </cell>
          <cell r="AE572" t="e">
            <v>#REF!</v>
          </cell>
          <cell r="AF572" t="e">
            <v>#REF!</v>
          </cell>
          <cell r="AG572">
            <v>0</v>
          </cell>
          <cell r="AJ572">
            <v>0</v>
          </cell>
          <cell r="AK572">
            <v>0</v>
          </cell>
          <cell r="AN572">
            <v>0</v>
          </cell>
          <cell r="AO572">
            <v>0</v>
          </cell>
          <cell r="AP572" t="e">
            <v>#REF!</v>
          </cell>
          <cell r="AQ572" t="e">
            <v>#REF!</v>
          </cell>
          <cell r="AR572" t="e">
            <v>#REF!</v>
          </cell>
        </row>
        <row r="573">
          <cell r="U573">
            <v>-14684130</v>
          </cell>
          <cell r="X573">
            <v>-14684130</v>
          </cell>
          <cell r="Y573">
            <v>0</v>
          </cell>
          <cell r="AD573">
            <v>-14684130</v>
          </cell>
          <cell r="AE573" t="e">
            <v>#REF!</v>
          </cell>
          <cell r="AF573" t="e">
            <v>#REF!</v>
          </cell>
          <cell r="AG573">
            <v>5139445.5</v>
          </cell>
          <cell r="AH573">
            <v>0</v>
          </cell>
          <cell r="AI573">
            <v>0</v>
          </cell>
          <cell r="AJ573">
            <v>5139445.5</v>
          </cell>
          <cell r="AK573">
            <v>0</v>
          </cell>
          <cell r="AN573">
            <v>0</v>
          </cell>
          <cell r="AO573">
            <v>5139445.5</v>
          </cell>
          <cell r="AP573" t="e">
            <v>#REF!</v>
          </cell>
          <cell r="AQ573" t="e">
            <v>#REF!</v>
          </cell>
          <cell r="AR573" t="e">
            <v>#REF!</v>
          </cell>
        </row>
        <row r="574">
          <cell r="U574">
            <v>0</v>
          </cell>
          <cell r="X574">
            <v>0</v>
          </cell>
          <cell r="Y574">
            <v>0</v>
          </cell>
          <cell r="AD574">
            <v>0</v>
          </cell>
          <cell r="AE574" t="e">
            <v>#REF!</v>
          </cell>
          <cell r="AF574" t="e">
            <v>#REF!</v>
          </cell>
          <cell r="AG574">
            <v>0</v>
          </cell>
          <cell r="AJ574">
            <v>0</v>
          </cell>
          <cell r="AK574">
            <v>0</v>
          </cell>
          <cell r="AN574">
            <v>0</v>
          </cell>
          <cell r="AO574">
            <v>0</v>
          </cell>
          <cell r="AP574" t="e">
            <v>#REF!</v>
          </cell>
          <cell r="AQ574" t="e">
            <v>#REF!</v>
          </cell>
          <cell r="AR574" t="e">
            <v>#REF!</v>
          </cell>
        </row>
        <row r="575">
          <cell r="U575">
            <v>-22271</v>
          </cell>
          <cell r="X575">
            <v>-22271</v>
          </cell>
          <cell r="Y575">
            <v>30190</v>
          </cell>
          <cell r="AD575">
            <v>7919</v>
          </cell>
          <cell r="AE575" t="e">
            <v>#REF!</v>
          </cell>
          <cell r="AF575" t="e">
            <v>#REF!</v>
          </cell>
          <cell r="AG575">
            <v>7794.85</v>
          </cell>
          <cell r="AH575">
            <v>0</v>
          </cell>
          <cell r="AI575">
            <v>0</v>
          </cell>
          <cell r="AJ575">
            <v>7794.85</v>
          </cell>
          <cell r="AK575">
            <v>-10566.5</v>
          </cell>
          <cell r="AN575">
            <v>0</v>
          </cell>
          <cell r="AO575">
            <v>-2771.6499999999996</v>
          </cell>
          <cell r="AP575" t="e">
            <v>#REF!</v>
          </cell>
          <cell r="AQ575" t="e">
            <v>#REF!</v>
          </cell>
          <cell r="AR575" t="e">
            <v>#REF!</v>
          </cell>
        </row>
        <row r="576">
          <cell r="U576">
            <v>0</v>
          </cell>
          <cell r="X576">
            <v>0</v>
          </cell>
          <cell r="Y576">
            <v>0</v>
          </cell>
          <cell r="AD576">
            <v>0</v>
          </cell>
          <cell r="AE576" t="e">
            <v>#REF!</v>
          </cell>
          <cell r="AF576" t="e">
            <v>#REF!</v>
          </cell>
          <cell r="AG576">
            <v>0</v>
          </cell>
          <cell r="AH576">
            <v>0</v>
          </cell>
          <cell r="AI576">
            <v>0</v>
          </cell>
          <cell r="AJ576">
            <v>0</v>
          </cell>
          <cell r="AK576">
            <v>0</v>
          </cell>
          <cell r="AN576">
            <v>0</v>
          </cell>
          <cell r="AO576">
            <v>0</v>
          </cell>
          <cell r="AP576" t="e">
            <v>#REF!</v>
          </cell>
          <cell r="AQ576" t="e">
            <v>#REF!</v>
          </cell>
          <cell r="AR576" t="e">
            <v>#REF!</v>
          </cell>
        </row>
        <row r="577">
          <cell r="U577">
            <v>0</v>
          </cell>
          <cell r="X577">
            <v>0</v>
          </cell>
          <cell r="Y577">
            <v>0</v>
          </cell>
          <cell r="AD577">
            <v>0</v>
          </cell>
          <cell r="AE577" t="e">
            <v>#REF!</v>
          </cell>
          <cell r="AF577" t="e">
            <v>#REF!</v>
          </cell>
          <cell r="AG577">
            <v>0</v>
          </cell>
          <cell r="AH577">
            <v>0</v>
          </cell>
          <cell r="AI577">
            <v>0</v>
          </cell>
          <cell r="AJ577">
            <v>0</v>
          </cell>
          <cell r="AK577">
            <v>0</v>
          </cell>
          <cell r="AN577">
            <v>0</v>
          </cell>
          <cell r="AO577">
            <v>0</v>
          </cell>
          <cell r="AP577" t="e">
            <v>#REF!</v>
          </cell>
          <cell r="AQ577" t="e">
            <v>#REF!</v>
          </cell>
          <cell r="AR577" t="e">
            <v>#REF!</v>
          </cell>
        </row>
        <row r="578">
          <cell r="U578">
            <v>-109288</v>
          </cell>
          <cell r="X578">
            <v>-109288</v>
          </cell>
          <cell r="Y578">
            <v>0</v>
          </cell>
          <cell r="AD578">
            <v>-109288</v>
          </cell>
          <cell r="AE578" t="e">
            <v>#REF!</v>
          </cell>
          <cell r="AF578" t="e">
            <v>#REF!</v>
          </cell>
          <cell r="AG578">
            <v>38250.800000000003</v>
          </cell>
          <cell r="AH578">
            <v>0</v>
          </cell>
          <cell r="AI578">
            <v>0</v>
          </cell>
          <cell r="AJ578">
            <v>38250.800000000003</v>
          </cell>
          <cell r="AK578">
            <v>0</v>
          </cell>
          <cell r="AN578">
            <v>0</v>
          </cell>
          <cell r="AO578">
            <v>38250.800000000003</v>
          </cell>
          <cell r="AP578" t="e">
            <v>#REF!</v>
          </cell>
          <cell r="AQ578" t="e">
            <v>#REF!</v>
          </cell>
          <cell r="AR578" t="e">
            <v>#REF!</v>
          </cell>
        </row>
        <row r="579">
          <cell r="U579">
            <v>0.61999999999534339</v>
          </cell>
          <cell r="X579">
            <v>0.61999999999534339</v>
          </cell>
          <cell r="Y579">
            <v>0.38000000000465661</v>
          </cell>
          <cell r="AD579">
            <v>1</v>
          </cell>
          <cell r="AE579" t="e">
            <v>#REF!</v>
          </cell>
          <cell r="AF579" t="e">
            <v>#REF!</v>
          </cell>
          <cell r="AG579">
            <v>-0.21700000000419095</v>
          </cell>
          <cell r="AH579">
            <v>0</v>
          </cell>
          <cell r="AI579">
            <v>0</v>
          </cell>
          <cell r="AJ579">
            <v>-0.21700000000419095</v>
          </cell>
          <cell r="AK579">
            <v>-0.13300000000162981</v>
          </cell>
          <cell r="AN579">
            <v>0</v>
          </cell>
          <cell r="AO579">
            <v>-0.35000000000582077</v>
          </cell>
          <cell r="AP579" t="e">
            <v>#REF!</v>
          </cell>
          <cell r="AQ579" t="e">
            <v>#REF!</v>
          </cell>
          <cell r="AR579" t="e">
            <v>#REF!</v>
          </cell>
        </row>
        <row r="580">
          <cell r="U580">
            <v>0</v>
          </cell>
          <cell r="X580">
            <v>0</v>
          </cell>
          <cell r="Y580">
            <v>0</v>
          </cell>
          <cell r="AD580">
            <v>0</v>
          </cell>
          <cell r="AE580" t="e">
            <v>#REF!</v>
          </cell>
          <cell r="AF580" t="e">
            <v>#REF!</v>
          </cell>
          <cell r="AG580">
            <v>0</v>
          </cell>
          <cell r="AJ580">
            <v>0</v>
          </cell>
          <cell r="AK580">
            <v>0</v>
          </cell>
          <cell r="AN580">
            <v>0</v>
          </cell>
          <cell r="AO580">
            <v>0</v>
          </cell>
          <cell r="AP580" t="e">
            <v>#REF!</v>
          </cell>
          <cell r="AQ580" t="e">
            <v>#REF!</v>
          </cell>
          <cell r="AR580" t="e">
            <v>#REF!</v>
          </cell>
        </row>
        <row r="581">
          <cell r="U581">
            <v>0</v>
          </cell>
          <cell r="X581">
            <v>0</v>
          </cell>
          <cell r="Y581">
            <v>0</v>
          </cell>
          <cell r="AD581">
            <v>0</v>
          </cell>
          <cell r="AE581" t="e">
            <v>#REF!</v>
          </cell>
          <cell r="AF581" t="e">
            <v>#REF!</v>
          </cell>
          <cell r="AG581">
            <v>0</v>
          </cell>
          <cell r="AH581">
            <v>0</v>
          </cell>
          <cell r="AI581">
            <v>0</v>
          </cell>
          <cell r="AJ581">
            <v>0</v>
          </cell>
          <cell r="AK581">
            <v>0</v>
          </cell>
          <cell r="AN581">
            <v>0</v>
          </cell>
          <cell r="AO581">
            <v>0</v>
          </cell>
          <cell r="AP581" t="e">
            <v>#REF!</v>
          </cell>
          <cell r="AQ581" t="e">
            <v>#REF!</v>
          </cell>
          <cell r="AR581" t="e">
            <v>#REF!</v>
          </cell>
        </row>
        <row r="582">
          <cell r="U582">
            <v>0</v>
          </cell>
          <cell r="X582">
            <v>0</v>
          </cell>
          <cell r="Y582">
            <v>0</v>
          </cell>
          <cell r="AD582">
            <v>0</v>
          </cell>
          <cell r="AE582" t="e">
            <v>#REF!</v>
          </cell>
          <cell r="AF582" t="e">
            <v>#REF!</v>
          </cell>
          <cell r="AG582">
            <v>0</v>
          </cell>
          <cell r="AH582">
            <v>0</v>
          </cell>
          <cell r="AI582">
            <v>0</v>
          </cell>
          <cell r="AJ582">
            <v>0</v>
          </cell>
          <cell r="AK582">
            <v>0</v>
          </cell>
          <cell r="AN582">
            <v>0</v>
          </cell>
          <cell r="AO582">
            <v>0</v>
          </cell>
          <cell r="AP582" t="e">
            <v>#REF!</v>
          </cell>
          <cell r="AQ582" t="e">
            <v>#REF!</v>
          </cell>
          <cell r="AR582" t="e">
            <v>#REF!</v>
          </cell>
        </row>
        <row r="583">
          <cell r="U583">
            <v>0</v>
          </cell>
          <cell r="X583">
            <v>0</v>
          </cell>
          <cell r="Y583">
            <v>0</v>
          </cell>
          <cell r="AD583">
            <v>0</v>
          </cell>
          <cell r="AE583" t="e">
            <v>#REF!</v>
          </cell>
          <cell r="AF583" t="e">
            <v>#REF!</v>
          </cell>
          <cell r="AG583">
            <v>0</v>
          </cell>
          <cell r="AH583">
            <v>0</v>
          </cell>
          <cell r="AI583">
            <v>0</v>
          </cell>
          <cell r="AJ583">
            <v>0</v>
          </cell>
          <cell r="AK583">
            <v>0</v>
          </cell>
          <cell r="AN583">
            <v>0</v>
          </cell>
          <cell r="AO583">
            <v>0</v>
          </cell>
          <cell r="AP583" t="e">
            <v>#REF!</v>
          </cell>
          <cell r="AQ583" t="e">
            <v>#REF!</v>
          </cell>
          <cell r="AR583" t="e">
            <v>#REF!</v>
          </cell>
        </row>
        <row r="584">
          <cell r="U584">
            <v>0</v>
          </cell>
          <cell r="X584">
            <v>0</v>
          </cell>
          <cell r="Y584">
            <v>0</v>
          </cell>
          <cell r="AD584">
            <v>0</v>
          </cell>
          <cell r="AE584" t="e">
            <v>#REF!</v>
          </cell>
          <cell r="AF584" t="e">
            <v>#REF!</v>
          </cell>
          <cell r="AG584">
            <v>0</v>
          </cell>
          <cell r="AH584">
            <v>0</v>
          </cell>
          <cell r="AI584">
            <v>0</v>
          </cell>
          <cell r="AK584">
            <v>0</v>
          </cell>
          <cell r="AN584">
            <v>0</v>
          </cell>
          <cell r="AO584">
            <v>0</v>
          </cell>
          <cell r="AP584" t="e">
            <v>#REF!</v>
          </cell>
          <cell r="AQ584" t="e">
            <v>#REF!</v>
          </cell>
          <cell r="AR584" t="e">
            <v>#REF!</v>
          </cell>
        </row>
        <row r="585">
          <cell r="U585">
            <v>0</v>
          </cell>
          <cell r="X585">
            <v>0</v>
          </cell>
          <cell r="Y585">
            <v>0</v>
          </cell>
          <cell r="AD585">
            <v>0</v>
          </cell>
          <cell r="AE585" t="e">
            <v>#REF!</v>
          </cell>
          <cell r="AF585" t="e">
            <v>#REF!</v>
          </cell>
          <cell r="AG585">
            <v>0</v>
          </cell>
          <cell r="AK585">
            <v>0</v>
          </cell>
          <cell r="AN585">
            <v>0</v>
          </cell>
          <cell r="AO585">
            <v>0</v>
          </cell>
          <cell r="AP585" t="e">
            <v>#REF!</v>
          </cell>
          <cell r="AQ585" t="e">
            <v>#REF!</v>
          </cell>
          <cell r="AR585" t="e">
            <v>#REF!</v>
          </cell>
        </row>
        <row r="586">
          <cell r="AE586" t="e">
            <v>#REF!</v>
          </cell>
          <cell r="AF586" t="e">
            <v>#REF!</v>
          </cell>
          <cell r="AP586" t="e">
            <v>#REF!</v>
          </cell>
          <cell r="AQ586" t="e">
            <v>#REF!</v>
          </cell>
          <cell r="AR586" t="e">
            <v>#REF!</v>
          </cell>
        </row>
        <row r="587">
          <cell r="U587">
            <v>-14815688.380000001</v>
          </cell>
          <cell r="V587">
            <v>0</v>
          </cell>
          <cell r="W587">
            <v>0</v>
          </cell>
          <cell r="X587">
            <v>-14815688.380000001</v>
          </cell>
          <cell r="Y587">
            <v>30190.380000000005</v>
          </cell>
          <cell r="Z587">
            <v>0</v>
          </cell>
          <cell r="AA587">
            <v>0</v>
          </cell>
          <cell r="AB587">
            <v>0</v>
          </cell>
          <cell r="AD587">
            <v>-14785498</v>
          </cell>
          <cell r="AE587" t="e">
            <v>#REF!</v>
          </cell>
          <cell r="AF587" t="e">
            <v>#REF!</v>
          </cell>
          <cell r="AG587">
            <v>5185490.9329999993</v>
          </cell>
          <cell r="AH587">
            <v>0</v>
          </cell>
          <cell r="AI587">
            <v>0</v>
          </cell>
          <cell r="AJ587">
            <v>5185490.9329999993</v>
          </cell>
          <cell r="AK587">
            <v>-10566.633000000002</v>
          </cell>
          <cell r="AL587">
            <v>0</v>
          </cell>
          <cell r="AM587">
            <v>0</v>
          </cell>
          <cell r="AN587">
            <v>0</v>
          </cell>
          <cell r="AO587">
            <v>5174924.3</v>
          </cell>
          <cell r="AQ587" t="e">
            <v>#REF!</v>
          </cell>
          <cell r="AR587" t="e">
            <v>#REF!</v>
          </cell>
        </row>
        <row r="588">
          <cell r="AD588">
            <v>-249874.91619999998</v>
          </cell>
          <cell r="AE588" t="e">
            <v>#REF!</v>
          </cell>
          <cell r="AF588" t="e">
            <v>#REF!</v>
          </cell>
          <cell r="AG588">
            <v>-5185490.9330000002</v>
          </cell>
          <cell r="AP588" t="e">
            <v>#REF!</v>
          </cell>
          <cell r="AQ588" t="e">
            <v>#REF!</v>
          </cell>
          <cell r="AR588" t="e">
            <v>#REF!</v>
          </cell>
        </row>
        <row r="589">
          <cell r="X589">
            <v>0</v>
          </cell>
          <cell r="AE589" t="e">
            <v>#REF!</v>
          </cell>
          <cell r="AF589" t="e">
            <v>#REF!</v>
          </cell>
          <cell r="AO589">
            <v>-5174924.3</v>
          </cell>
          <cell r="AP589" t="e">
            <v>#REF!</v>
          </cell>
          <cell r="AQ589" t="e">
            <v>#REF!</v>
          </cell>
          <cell r="AR589" t="e">
            <v>#REF!</v>
          </cell>
        </row>
        <row r="590">
          <cell r="X590">
            <v>0</v>
          </cell>
          <cell r="AE590" t="e">
            <v>#REF!</v>
          </cell>
          <cell r="AF590" t="e">
            <v>#REF!</v>
          </cell>
          <cell r="AP590" t="e">
            <v>#REF!</v>
          </cell>
          <cell r="AQ590" t="e">
            <v>#REF!</v>
          </cell>
          <cell r="AR590" t="e">
            <v>#REF!</v>
          </cell>
        </row>
        <row r="591">
          <cell r="X591">
            <v>0</v>
          </cell>
          <cell r="AE591" t="e">
            <v>#REF!</v>
          </cell>
          <cell r="AF591" t="e">
            <v>#REF!</v>
          </cell>
          <cell r="AP591" t="e">
            <v>#REF!</v>
          </cell>
          <cell r="AQ591" t="e">
            <v>#REF!</v>
          </cell>
          <cell r="AR591" t="e">
            <v>#REF!</v>
          </cell>
        </row>
        <row r="592">
          <cell r="AE592" t="e">
            <v>#REF!</v>
          </cell>
          <cell r="AF592" t="e">
            <v>#REF!</v>
          </cell>
        </row>
        <row r="593">
          <cell r="AE593" t="e">
            <v>#REF!</v>
          </cell>
          <cell r="AF593" t="e">
            <v>#REF!</v>
          </cell>
          <cell r="AP593" t="e">
            <v>#REF!</v>
          </cell>
          <cell r="AQ593" t="e">
            <v>#REF!</v>
          </cell>
          <cell r="AR593" t="e">
            <v>#REF!</v>
          </cell>
        </row>
        <row r="594">
          <cell r="U594">
            <v>-14815688.380000001</v>
          </cell>
          <cell r="V594">
            <v>0</v>
          </cell>
          <cell r="W594">
            <v>0</v>
          </cell>
          <cell r="X594">
            <v>-14815688.380000001</v>
          </cell>
          <cell r="Y594">
            <v>30190.380000000005</v>
          </cell>
          <cell r="Z594">
            <v>0</v>
          </cell>
          <cell r="AA594">
            <v>0</v>
          </cell>
          <cell r="AB594">
            <v>0</v>
          </cell>
          <cell r="AC594">
            <v>0</v>
          </cell>
          <cell r="AD594">
            <v>-14785498</v>
          </cell>
          <cell r="AE594" t="e">
            <v>#REF!</v>
          </cell>
          <cell r="AF594" t="e">
            <v>#REF!</v>
          </cell>
          <cell r="AG594">
            <v>5185490.9329999993</v>
          </cell>
          <cell r="AH594">
            <v>0</v>
          </cell>
          <cell r="AI594">
            <v>0</v>
          </cell>
          <cell r="AJ594">
            <v>5185490.9329999993</v>
          </cell>
          <cell r="AK594">
            <v>-10566.633000000002</v>
          </cell>
          <cell r="AL594">
            <v>0</v>
          </cell>
          <cell r="AM594">
            <v>0</v>
          </cell>
          <cell r="AN594">
            <v>0</v>
          </cell>
          <cell r="AO594">
            <v>0</v>
          </cell>
          <cell r="AP594" t="e">
            <v>#REF!</v>
          </cell>
          <cell r="AQ594" t="e">
            <v>#REF!</v>
          </cell>
          <cell r="AR594" t="e">
            <v>#REF!</v>
          </cell>
        </row>
        <row r="595">
          <cell r="AD595">
            <v>-249874.91619999998</v>
          </cell>
        </row>
        <row r="597">
          <cell r="Y597">
            <v>510.21742200000006</v>
          </cell>
        </row>
        <row r="608">
          <cell r="X608">
            <v>0</v>
          </cell>
        </row>
        <row r="609">
          <cell r="X609">
            <v>0</v>
          </cell>
        </row>
        <row r="610">
          <cell r="U610">
            <v>54637270</v>
          </cell>
          <cell r="X610">
            <v>54637270</v>
          </cell>
          <cell r="Y610">
            <v>0</v>
          </cell>
          <cell r="AD610">
            <v>54637270</v>
          </cell>
          <cell r="AE610" t="e">
            <v>#REF!</v>
          </cell>
          <cell r="AF610" t="e">
            <v>#REF!</v>
          </cell>
          <cell r="AG610">
            <v>-19123044.5</v>
          </cell>
          <cell r="AH610">
            <v>0</v>
          </cell>
          <cell r="AI610">
            <v>0</v>
          </cell>
          <cell r="AJ610">
            <v>-19123044.5</v>
          </cell>
          <cell r="AK610">
            <v>0</v>
          </cell>
          <cell r="AL610">
            <v>0</v>
          </cell>
          <cell r="AM610">
            <v>0</v>
          </cell>
          <cell r="AN610">
            <v>0</v>
          </cell>
          <cell r="AO610">
            <v>-19123044.5</v>
          </cell>
          <cell r="AQ610">
            <v>0</v>
          </cell>
          <cell r="AR610">
            <v>-19123044.5</v>
          </cell>
        </row>
        <row r="611">
          <cell r="U611">
            <v>-4631084</v>
          </cell>
          <cell r="X611">
            <v>-4631084</v>
          </cell>
          <cell r="Y611">
            <v>0</v>
          </cell>
          <cell r="AD611">
            <v>-4631084</v>
          </cell>
          <cell r="AG611">
            <v>1620879.4</v>
          </cell>
          <cell r="AH611">
            <v>0</v>
          </cell>
          <cell r="AI611">
            <v>0</v>
          </cell>
          <cell r="AJ611">
            <v>1620879.4</v>
          </cell>
          <cell r="AK611">
            <v>0</v>
          </cell>
          <cell r="AL611">
            <v>0</v>
          </cell>
          <cell r="AM611">
            <v>0</v>
          </cell>
          <cell r="AN611">
            <v>0</v>
          </cell>
          <cell r="AO611">
            <v>1620879.4</v>
          </cell>
        </row>
        <row r="612">
          <cell r="U612">
            <v>-4462517</v>
          </cell>
          <cell r="X612">
            <v>-4462517</v>
          </cell>
          <cell r="Y612">
            <v>-7107</v>
          </cell>
          <cell r="AD612">
            <v>-4469624</v>
          </cell>
          <cell r="AG612">
            <v>1561880.95</v>
          </cell>
          <cell r="AH612">
            <v>0</v>
          </cell>
          <cell r="AI612">
            <v>0</v>
          </cell>
          <cell r="AJ612">
            <v>1561880.95</v>
          </cell>
          <cell r="AK612">
            <v>2487.4499999999998</v>
          </cell>
          <cell r="AL612">
            <v>0</v>
          </cell>
          <cell r="AM612">
            <v>0</v>
          </cell>
          <cell r="AN612">
            <v>0</v>
          </cell>
          <cell r="AO612">
            <v>1564368.4</v>
          </cell>
        </row>
        <row r="613">
          <cell r="U613">
            <v>0</v>
          </cell>
          <cell r="X613">
            <v>0</v>
          </cell>
          <cell r="Y613">
            <v>0</v>
          </cell>
          <cell r="AD613">
            <v>0</v>
          </cell>
          <cell r="AG613">
            <v>0</v>
          </cell>
          <cell r="AH613">
            <v>0</v>
          </cell>
          <cell r="AI613">
            <v>0</v>
          </cell>
          <cell r="AJ613">
            <v>0</v>
          </cell>
          <cell r="AK613">
            <v>0</v>
          </cell>
          <cell r="AL613">
            <v>0</v>
          </cell>
          <cell r="AM613">
            <v>0</v>
          </cell>
          <cell r="AN613">
            <v>0</v>
          </cell>
          <cell r="AO613">
            <v>0</v>
          </cell>
        </row>
        <row r="614">
          <cell r="U614">
            <v>3839591</v>
          </cell>
          <cell r="X614">
            <v>3839591</v>
          </cell>
          <cell r="Y614">
            <v>-16953</v>
          </cell>
          <cell r="AD614">
            <v>3822638</v>
          </cell>
          <cell r="AG614">
            <v>-1343856.85</v>
          </cell>
          <cell r="AH614">
            <v>0</v>
          </cell>
          <cell r="AI614">
            <v>0</v>
          </cell>
          <cell r="AJ614">
            <v>-1343856.85</v>
          </cell>
          <cell r="AK614">
            <v>5933.5499999999993</v>
          </cell>
          <cell r="AL614">
            <v>0</v>
          </cell>
          <cell r="AM614">
            <v>0</v>
          </cell>
          <cell r="AN614">
            <v>0</v>
          </cell>
          <cell r="AO614">
            <v>-1337923.3</v>
          </cell>
          <cell r="AQ614">
            <v>0</v>
          </cell>
          <cell r="AR614">
            <v>-1337923.3</v>
          </cell>
        </row>
        <row r="615">
          <cell r="U615">
            <v>-1</v>
          </cell>
          <cell r="X615">
            <v>-1</v>
          </cell>
          <cell r="Y615">
            <v>0</v>
          </cell>
          <cell r="AD615">
            <v>-1</v>
          </cell>
          <cell r="AG615">
            <v>0.35000000000582077</v>
          </cell>
          <cell r="AH615">
            <v>0</v>
          </cell>
          <cell r="AI615">
            <v>0</v>
          </cell>
          <cell r="AJ615">
            <v>0.35000000000582077</v>
          </cell>
          <cell r="AK615">
            <v>0</v>
          </cell>
          <cell r="AL615">
            <v>0</v>
          </cell>
          <cell r="AM615">
            <v>0</v>
          </cell>
          <cell r="AN615">
            <v>0</v>
          </cell>
          <cell r="AO615">
            <v>0.35000000000582077</v>
          </cell>
        </row>
        <row r="616">
          <cell r="U616">
            <v>0</v>
          </cell>
          <cell r="X616">
            <v>0</v>
          </cell>
          <cell r="Y616">
            <v>0</v>
          </cell>
          <cell r="AD616">
            <v>0</v>
          </cell>
          <cell r="AG616">
            <v>0</v>
          </cell>
          <cell r="AH616">
            <v>0</v>
          </cell>
          <cell r="AI616">
            <v>0</v>
          </cell>
          <cell r="AJ616">
            <v>0</v>
          </cell>
          <cell r="AK616">
            <v>0</v>
          </cell>
          <cell r="AL616">
            <v>0</v>
          </cell>
          <cell r="AM616">
            <v>0</v>
          </cell>
          <cell r="AN616">
            <v>0</v>
          </cell>
          <cell r="AO616">
            <v>0</v>
          </cell>
          <cell r="AQ616">
            <v>0</v>
          </cell>
          <cell r="AR616">
            <v>0</v>
          </cell>
        </row>
        <row r="617">
          <cell r="U617">
            <v>0</v>
          </cell>
          <cell r="X617">
            <v>0</v>
          </cell>
          <cell r="Y617">
            <v>0</v>
          </cell>
          <cell r="AD617">
            <v>0</v>
          </cell>
          <cell r="AE617" t="e">
            <v>#REF!</v>
          </cell>
          <cell r="AF617" t="e">
            <v>#REF!</v>
          </cell>
          <cell r="AG617">
            <v>0</v>
          </cell>
          <cell r="AH617">
            <v>0</v>
          </cell>
          <cell r="AI617">
            <v>0</v>
          </cell>
          <cell r="AJ617">
            <v>0</v>
          </cell>
          <cell r="AK617">
            <v>0</v>
          </cell>
          <cell r="AL617">
            <v>0</v>
          </cell>
          <cell r="AM617">
            <v>0</v>
          </cell>
          <cell r="AN617">
            <v>0</v>
          </cell>
          <cell r="AO617">
            <v>0</v>
          </cell>
          <cell r="AQ617">
            <v>0</v>
          </cell>
          <cell r="AR617">
            <v>0</v>
          </cell>
        </row>
        <row r="618">
          <cell r="U618">
            <v>-526443</v>
          </cell>
          <cell r="X618">
            <v>-526443</v>
          </cell>
          <cell r="Y618">
            <v>0</v>
          </cell>
          <cell r="AD618">
            <v>-526443</v>
          </cell>
          <cell r="AG618">
            <v>184255.05</v>
          </cell>
          <cell r="AH618">
            <v>0</v>
          </cell>
          <cell r="AI618">
            <v>0</v>
          </cell>
          <cell r="AJ618">
            <v>184255.05</v>
          </cell>
          <cell r="AK618">
            <v>0</v>
          </cell>
          <cell r="AL618">
            <v>0</v>
          </cell>
          <cell r="AM618">
            <v>0</v>
          </cell>
          <cell r="AN618">
            <v>0</v>
          </cell>
          <cell r="AO618">
            <v>184255.05</v>
          </cell>
          <cell r="AQ618">
            <v>0</v>
          </cell>
          <cell r="AR618">
            <v>184255.05</v>
          </cell>
        </row>
        <row r="619">
          <cell r="U619">
            <v>0</v>
          </cell>
          <cell r="X619">
            <v>0</v>
          </cell>
          <cell r="Y619">
            <v>1580646</v>
          </cell>
          <cell r="AC619">
            <v>-6</v>
          </cell>
          <cell r="AD619">
            <v>1580646</v>
          </cell>
          <cell r="AG619">
            <v>0</v>
          </cell>
          <cell r="AH619">
            <v>0</v>
          </cell>
          <cell r="AI619">
            <v>0</v>
          </cell>
          <cell r="AJ619">
            <v>0</v>
          </cell>
          <cell r="AK619">
            <v>-553226.1</v>
          </cell>
          <cell r="AL619">
            <v>0</v>
          </cell>
          <cell r="AM619">
            <v>0</v>
          </cell>
          <cell r="AN619">
            <v>0</v>
          </cell>
          <cell r="AO619">
            <v>-553226.1</v>
          </cell>
          <cell r="AQ619">
            <v>0</v>
          </cell>
          <cell r="AR619">
            <v>-553226.1</v>
          </cell>
        </row>
        <row r="620">
          <cell r="U620">
            <v>-191131</v>
          </cell>
          <cell r="X620">
            <v>-191131</v>
          </cell>
          <cell r="Y620">
            <v>0</v>
          </cell>
          <cell r="AD620">
            <v>-191131</v>
          </cell>
          <cell r="AG620">
            <v>66895.850000000006</v>
          </cell>
          <cell r="AH620">
            <v>0</v>
          </cell>
          <cell r="AI620">
            <v>0</v>
          </cell>
          <cell r="AJ620">
            <v>66895.850000000006</v>
          </cell>
          <cell r="AK620">
            <v>0</v>
          </cell>
          <cell r="AL620">
            <v>0</v>
          </cell>
          <cell r="AM620">
            <v>0</v>
          </cell>
          <cell r="AN620">
            <v>0</v>
          </cell>
          <cell r="AO620">
            <v>66895.850000000006</v>
          </cell>
          <cell r="AQ620">
            <v>0</v>
          </cell>
          <cell r="AR620">
            <v>66895.850000000006</v>
          </cell>
        </row>
        <row r="621">
          <cell r="U621">
            <v>-10000</v>
          </cell>
          <cell r="X621">
            <v>-10000</v>
          </cell>
          <cell r="Y621">
            <v>0</v>
          </cell>
          <cell r="AD621">
            <v>-10000</v>
          </cell>
          <cell r="AE621" t="e">
            <v>#REF!</v>
          </cell>
          <cell r="AF621" t="e">
            <v>#REF!</v>
          </cell>
          <cell r="AG621">
            <v>3500</v>
          </cell>
          <cell r="AH621">
            <v>0</v>
          </cell>
          <cell r="AI621">
            <v>0</v>
          </cell>
          <cell r="AJ621">
            <v>3500</v>
          </cell>
          <cell r="AK621">
            <v>0</v>
          </cell>
          <cell r="AL621">
            <v>0</v>
          </cell>
          <cell r="AM621">
            <v>0</v>
          </cell>
          <cell r="AN621">
            <v>0</v>
          </cell>
          <cell r="AO621">
            <v>3500</v>
          </cell>
          <cell r="AQ621">
            <v>0</v>
          </cell>
          <cell r="AR621">
            <v>3500</v>
          </cell>
        </row>
        <row r="622">
          <cell r="U622">
            <v>-11194862</v>
          </cell>
          <cell r="X622">
            <v>-11194862</v>
          </cell>
          <cell r="Y622">
            <v>-2227243</v>
          </cell>
          <cell r="AD622">
            <v>-13422105</v>
          </cell>
          <cell r="AE622" t="e">
            <v>#REF!</v>
          </cell>
          <cell r="AF622" t="e">
            <v>#REF!</v>
          </cell>
          <cell r="AG622">
            <v>3918201.7</v>
          </cell>
          <cell r="AH622">
            <v>0</v>
          </cell>
          <cell r="AI622">
            <v>0</v>
          </cell>
          <cell r="AJ622">
            <v>3918201.7</v>
          </cell>
          <cell r="AK622">
            <v>779535.04999999993</v>
          </cell>
          <cell r="AL622">
            <v>0</v>
          </cell>
          <cell r="AM622">
            <v>0</v>
          </cell>
          <cell r="AN622">
            <v>0</v>
          </cell>
          <cell r="AO622">
            <v>4697736.75</v>
          </cell>
          <cell r="AQ622">
            <v>0</v>
          </cell>
          <cell r="AR622">
            <v>4697736.75</v>
          </cell>
        </row>
        <row r="623">
          <cell r="U623">
            <v>-24415528</v>
          </cell>
          <cell r="X623">
            <v>-24415528</v>
          </cell>
          <cell r="Y623">
            <v>1486243</v>
          </cell>
          <cell r="AD623">
            <v>-22929285</v>
          </cell>
          <cell r="AE623" t="e">
            <v>#REF!</v>
          </cell>
          <cell r="AF623" t="e">
            <v>#REF!</v>
          </cell>
          <cell r="AG623">
            <v>8545434.7999999989</v>
          </cell>
          <cell r="AH623">
            <v>0</v>
          </cell>
          <cell r="AI623">
            <v>0</v>
          </cell>
          <cell r="AJ623">
            <v>8545434.7999999989</v>
          </cell>
          <cell r="AK623">
            <v>-520185.05</v>
          </cell>
          <cell r="AL623">
            <v>0</v>
          </cell>
          <cell r="AM623">
            <v>0</v>
          </cell>
          <cell r="AN623">
            <v>0</v>
          </cell>
          <cell r="AO623">
            <v>8025249.7499999991</v>
          </cell>
          <cell r="AQ623">
            <v>0</v>
          </cell>
          <cell r="AR623">
            <v>8025249.7499999991</v>
          </cell>
        </row>
        <row r="624">
          <cell r="U624">
            <v>-7793</v>
          </cell>
          <cell r="X624">
            <v>-7793</v>
          </cell>
          <cell r="Y624">
            <v>0</v>
          </cell>
          <cell r="AD624">
            <v>-7793</v>
          </cell>
          <cell r="AE624" t="e">
            <v>#REF!</v>
          </cell>
          <cell r="AF624" t="e">
            <v>#REF!</v>
          </cell>
          <cell r="AG624">
            <v>2727.55</v>
          </cell>
          <cell r="AH624">
            <v>0</v>
          </cell>
          <cell r="AI624">
            <v>0</v>
          </cell>
          <cell r="AJ624">
            <v>2727.55</v>
          </cell>
          <cell r="AK624">
            <v>0</v>
          </cell>
          <cell r="AL624">
            <v>0</v>
          </cell>
          <cell r="AM624">
            <v>0</v>
          </cell>
          <cell r="AN624">
            <v>0</v>
          </cell>
          <cell r="AO624">
            <v>2727.55</v>
          </cell>
          <cell r="AQ624">
            <v>0</v>
          </cell>
          <cell r="AR624">
            <v>2727.55</v>
          </cell>
        </row>
        <row r="625">
          <cell r="U625">
            <v>-2346790</v>
          </cell>
          <cell r="X625">
            <v>-2346790</v>
          </cell>
          <cell r="Y625">
            <v>-2649453</v>
          </cell>
          <cell r="AD625">
            <v>-4996243</v>
          </cell>
          <cell r="AE625" t="e">
            <v>#REF!</v>
          </cell>
          <cell r="AF625" t="e">
            <v>#REF!</v>
          </cell>
          <cell r="AG625">
            <v>821376.5</v>
          </cell>
          <cell r="AH625">
            <v>0</v>
          </cell>
          <cell r="AI625">
            <v>0</v>
          </cell>
          <cell r="AJ625">
            <v>821376.5</v>
          </cell>
          <cell r="AK625">
            <v>927308.54999999993</v>
          </cell>
          <cell r="AL625">
            <v>0</v>
          </cell>
          <cell r="AM625">
            <v>0</v>
          </cell>
          <cell r="AN625">
            <v>0</v>
          </cell>
          <cell r="AO625">
            <v>1748685.0499999998</v>
          </cell>
          <cell r="AQ625">
            <v>0</v>
          </cell>
          <cell r="AR625">
            <v>1748685.0499999998</v>
          </cell>
        </row>
        <row r="626">
          <cell r="U626">
            <v>-25070</v>
          </cell>
          <cell r="X626">
            <v>-25070</v>
          </cell>
          <cell r="Y626">
            <v>0</v>
          </cell>
          <cell r="AD626">
            <v>-25070</v>
          </cell>
          <cell r="AE626" t="e">
            <v>#REF!</v>
          </cell>
          <cell r="AF626" t="e">
            <v>#REF!</v>
          </cell>
          <cell r="AG626">
            <v>8774.5</v>
          </cell>
          <cell r="AH626">
            <v>0</v>
          </cell>
          <cell r="AI626">
            <v>0</v>
          </cell>
          <cell r="AJ626">
            <v>8774.5</v>
          </cell>
          <cell r="AK626">
            <v>0</v>
          </cell>
          <cell r="AL626">
            <v>0</v>
          </cell>
          <cell r="AM626">
            <v>0</v>
          </cell>
          <cell r="AN626">
            <v>0</v>
          </cell>
          <cell r="AO626">
            <v>8774.5</v>
          </cell>
          <cell r="AQ626">
            <v>0</v>
          </cell>
          <cell r="AR626">
            <v>8774.5</v>
          </cell>
        </row>
        <row r="627">
          <cell r="U627">
            <v>296068</v>
          </cell>
          <cell r="X627">
            <v>296068</v>
          </cell>
          <cell r="Y627">
            <v>-19630</v>
          </cell>
          <cell r="AD627">
            <v>276438</v>
          </cell>
          <cell r="AE627" t="e">
            <v>#REF!</v>
          </cell>
          <cell r="AF627" t="e">
            <v>#REF!</v>
          </cell>
          <cell r="AG627">
            <v>-103623.8</v>
          </cell>
          <cell r="AH627">
            <v>0</v>
          </cell>
          <cell r="AI627">
            <v>0</v>
          </cell>
          <cell r="AJ627">
            <v>-103623.8</v>
          </cell>
          <cell r="AK627">
            <v>6870.5</v>
          </cell>
          <cell r="AL627">
            <v>0</v>
          </cell>
          <cell r="AM627">
            <v>0</v>
          </cell>
          <cell r="AN627">
            <v>0</v>
          </cell>
          <cell r="AO627">
            <v>-96753.3</v>
          </cell>
          <cell r="AQ627">
            <v>0</v>
          </cell>
          <cell r="AR627">
            <v>-96753.3</v>
          </cell>
        </row>
        <row r="628">
          <cell r="U628">
            <v>0</v>
          </cell>
          <cell r="X628">
            <v>0</v>
          </cell>
          <cell r="Y628">
            <v>49514</v>
          </cell>
          <cell r="AD628">
            <v>49514</v>
          </cell>
          <cell r="AG628">
            <v>0</v>
          </cell>
          <cell r="AH628">
            <v>0</v>
          </cell>
          <cell r="AI628">
            <v>0</v>
          </cell>
          <cell r="AJ628">
            <v>0</v>
          </cell>
          <cell r="AK628">
            <v>-17329.899999999998</v>
          </cell>
          <cell r="AL628">
            <v>0</v>
          </cell>
          <cell r="AM628">
            <v>0</v>
          </cell>
          <cell r="AN628">
            <v>0</v>
          </cell>
          <cell r="AO628">
            <v>-17329.899999999998</v>
          </cell>
        </row>
        <row r="629">
          <cell r="U629">
            <v>0</v>
          </cell>
          <cell r="X629">
            <v>0</v>
          </cell>
          <cell r="Y629">
            <v>0</v>
          </cell>
          <cell r="AD629">
            <v>0</v>
          </cell>
          <cell r="AG629">
            <v>0</v>
          </cell>
          <cell r="AH629">
            <v>0</v>
          </cell>
          <cell r="AI629">
            <v>0</v>
          </cell>
          <cell r="AJ629">
            <v>0</v>
          </cell>
          <cell r="AK629">
            <v>0</v>
          </cell>
          <cell r="AL629">
            <v>0</v>
          </cell>
          <cell r="AM629">
            <v>0</v>
          </cell>
          <cell r="AN629">
            <v>0</v>
          </cell>
          <cell r="AO629">
            <v>0</v>
          </cell>
        </row>
        <row r="630">
          <cell r="U630">
            <v>0</v>
          </cell>
          <cell r="X630">
            <v>0</v>
          </cell>
          <cell r="Y630">
            <v>0</v>
          </cell>
          <cell r="AD630">
            <v>0</v>
          </cell>
          <cell r="AG630">
            <v>0</v>
          </cell>
          <cell r="AH630">
            <v>0</v>
          </cell>
          <cell r="AI630">
            <v>0</v>
          </cell>
          <cell r="AJ630">
            <v>0</v>
          </cell>
          <cell r="AK630">
            <v>0</v>
          </cell>
          <cell r="AL630">
            <v>0</v>
          </cell>
          <cell r="AM630">
            <v>0</v>
          </cell>
          <cell r="AN630">
            <v>0</v>
          </cell>
          <cell r="AO630">
            <v>0</v>
          </cell>
        </row>
        <row r="631">
          <cell r="U631">
            <v>0</v>
          </cell>
          <cell r="X631">
            <v>0</v>
          </cell>
          <cell r="Y631">
            <v>0</v>
          </cell>
          <cell r="AD631">
            <v>0</v>
          </cell>
          <cell r="AG631">
            <v>0</v>
          </cell>
          <cell r="AH631">
            <v>0</v>
          </cell>
          <cell r="AI631">
            <v>0</v>
          </cell>
          <cell r="AJ631">
            <v>0</v>
          </cell>
          <cell r="AK631">
            <v>0</v>
          </cell>
          <cell r="AL631">
            <v>0</v>
          </cell>
          <cell r="AM631">
            <v>0</v>
          </cell>
          <cell r="AN631">
            <v>0</v>
          </cell>
          <cell r="AO631">
            <v>0</v>
          </cell>
        </row>
        <row r="632">
          <cell r="U632">
            <v>17318</v>
          </cell>
          <cell r="X632">
            <v>17318</v>
          </cell>
          <cell r="Y632">
            <v>12141</v>
          </cell>
          <cell r="AD632">
            <v>29459</v>
          </cell>
          <cell r="AG632">
            <v>-6061.3</v>
          </cell>
          <cell r="AH632">
            <v>0</v>
          </cell>
          <cell r="AI632">
            <v>0</v>
          </cell>
          <cell r="AJ632">
            <v>-6061.3</v>
          </cell>
          <cell r="AK632">
            <v>-4249.3499999999995</v>
          </cell>
          <cell r="AL632">
            <v>0</v>
          </cell>
          <cell r="AM632">
            <v>0</v>
          </cell>
          <cell r="AN632">
            <v>0</v>
          </cell>
          <cell r="AO632">
            <v>-10310.65</v>
          </cell>
        </row>
        <row r="633">
          <cell r="U633">
            <v>0</v>
          </cell>
          <cell r="X633">
            <v>0</v>
          </cell>
          <cell r="Y633">
            <v>0</v>
          </cell>
          <cell r="AD633">
            <v>0</v>
          </cell>
          <cell r="AE633" t="e">
            <v>#REF!</v>
          </cell>
          <cell r="AF633" t="e">
            <v>#REF!</v>
          </cell>
          <cell r="AG633">
            <v>0</v>
          </cell>
          <cell r="AH633">
            <v>0</v>
          </cell>
          <cell r="AI633">
            <v>0</v>
          </cell>
          <cell r="AJ633">
            <v>0</v>
          </cell>
          <cell r="AK633">
            <v>0</v>
          </cell>
          <cell r="AL633">
            <v>0</v>
          </cell>
          <cell r="AM633">
            <v>0</v>
          </cell>
          <cell r="AN633">
            <v>0</v>
          </cell>
          <cell r="AO633">
            <v>0</v>
          </cell>
          <cell r="AQ633">
            <v>0</v>
          </cell>
          <cell r="AR633">
            <v>0</v>
          </cell>
        </row>
        <row r="634">
          <cell r="U634">
            <v>-300000</v>
          </cell>
          <cell r="X634">
            <v>-300000</v>
          </cell>
          <cell r="Y634">
            <v>0</v>
          </cell>
          <cell r="AD634">
            <v>-300000</v>
          </cell>
          <cell r="AE634" t="e">
            <v>#REF!</v>
          </cell>
          <cell r="AF634" t="e">
            <v>#REF!</v>
          </cell>
          <cell r="AG634">
            <v>105000</v>
          </cell>
          <cell r="AH634">
            <v>0</v>
          </cell>
          <cell r="AI634">
            <v>0</v>
          </cell>
          <cell r="AJ634">
            <v>105000</v>
          </cell>
          <cell r="AK634">
            <v>0</v>
          </cell>
          <cell r="AL634">
            <v>0</v>
          </cell>
          <cell r="AM634">
            <v>0</v>
          </cell>
          <cell r="AN634">
            <v>0</v>
          </cell>
          <cell r="AO634">
            <v>105000</v>
          </cell>
          <cell r="AQ634">
            <v>0</v>
          </cell>
          <cell r="AR634">
            <v>105000</v>
          </cell>
        </row>
        <row r="635">
          <cell r="U635">
            <v>0</v>
          </cell>
          <cell r="X635">
            <v>0</v>
          </cell>
          <cell r="Y635">
            <v>0</v>
          </cell>
          <cell r="AD635">
            <v>0</v>
          </cell>
          <cell r="AE635" t="e">
            <v>#REF!</v>
          </cell>
          <cell r="AF635" t="e">
            <v>#REF!</v>
          </cell>
          <cell r="AG635">
            <v>0</v>
          </cell>
          <cell r="AH635">
            <v>0</v>
          </cell>
          <cell r="AI635">
            <v>0</v>
          </cell>
          <cell r="AJ635">
            <v>0</v>
          </cell>
          <cell r="AK635">
            <v>0</v>
          </cell>
          <cell r="AL635">
            <v>0</v>
          </cell>
          <cell r="AM635">
            <v>0</v>
          </cell>
          <cell r="AN635">
            <v>0</v>
          </cell>
          <cell r="AO635">
            <v>0</v>
          </cell>
          <cell r="AQ635">
            <v>0</v>
          </cell>
          <cell r="AR635">
            <v>0</v>
          </cell>
        </row>
        <row r="636">
          <cell r="U636">
            <v>26702</v>
          </cell>
          <cell r="X636">
            <v>26702</v>
          </cell>
          <cell r="Y636">
            <v>0</v>
          </cell>
          <cell r="AD636">
            <v>26702</v>
          </cell>
          <cell r="AE636" t="e">
            <v>#REF!</v>
          </cell>
          <cell r="AF636" t="e">
            <v>#REF!</v>
          </cell>
          <cell r="AG636">
            <v>-9345.7000000000007</v>
          </cell>
          <cell r="AH636">
            <v>0</v>
          </cell>
          <cell r="AI636">
            <v>0</v>
          </cell>
          <cell r="AJ636">
            <v>-9345.7000000000007</v>
          </cell>
          <cell r="AK636">
            <v>0</v>
          </cell>
          <cell r="AL636">
            <v>0</v>
          </cell>
          <cell r="AM636">
            <v>0</v>
          </cell>
          <cell r="AN636">
            <v>0</v>
          </cell>
          <cell r="AO636">
            <v>-9345.7000000000007</v>
          </cell>
          <cell r="AQ636">
            <v>0</v>
          </cell>
          <cell r="AR636">
            <v>-9345.7000000000007</v>
          </cell>
        </row>
        <row r="637">
          <cell r="U637">
            <v>-7310</v>
          </cell>
          <cell r="X637">
            <v>-7310</v>
          </cell>
          <cell r="Y637">
            <v>0</v>
          </cell>
          <cell r="AD637">
            <v>-7310</v>
          </cell>
          <cell r="AE637" t="e">
            <v>#REF!</v>
          </cell>
          <cell r="AF637" t="e">
            <v>#REF!</v>
          </cell>
          <cell r="AG637">
            <v>2558.5</v>
          </cell>
          <cell r="AH637">
            <v>0</v>
          </cell>
          <cell r="AI637">
            <v>0</v>
          </cell>
          <cell r="AJ637">
            <v>2558.5</v>
          </cell>
          <cell r="AK637">
            <v>0</v>
          </cell>
          <cell r="AL637">
            <v>0</v>
          </cell>
          <cell r="AM637">
            <v>0</v>
          </cell>
          <cell r="AN637">
            <v>0</v>
          </cell>
          <cell r="AO637">
            <v>2558.5</v>
          </cell>
          <cell r="AQ637">
            <v>0</v>
          </cell>
          <cell r="AR637">
            <v>2558.5</v>
          </cell>
        </row>
        <row r="638">
          <cell r="U638">
            <v>-351531</v>
          </cell>
          <cell r="X638">
            <v>-351531</v>
          </cell>
          <cell r="Y638">
            <v>0</v>
          </cell>
          <cell r="AD638">
            <v>-351531</v>
          </cell>
          <cell r="AE638" t="e">
            <v>#REF!</v>
          </cell>
          <cell r="AF638" t="e">
            <v>#REF!</v>
          </cell>
          <cell r="AG638">
            <v>123035.85</v>
          </cell>
          <cell r="AH638">
            <v>0</v>
          </cell>
          <cell r="AI638">
            <v>0</v>
          </cell>
          <cell r="AJ638">
            <v>123035.85</v>
          </cell>
          <cell r="AK638">
            <v>0</v>
          </cell>
          <cell r="AL638">
            <v>0</v>
          </cell>
          <cell r="AM638">
            <v>0</v>
          </cell>
          <cell r="AN638">
            <v>0</v>
          </cell>
          <cell r="AO638">
            <v>123035.85</v>
          </cell>
          <cell r="AQ638">
            <v>0</v>
          </cell>
          <cell r="AR638">
            <v>123035.85</v>
          </cell>
        </row>
        <row r="639">
          <cell r="U639">
            <v>1367511</v>
          </cell>
          <cell r="X639">
            <v>1367511</v>
          </cell>
          <cell r="Y639">
            <v>0</v>
          </cell>
          <cell r="Z639">
            <v>0</v>
          </cell>
          <cell r="AA639">
            <v>0</v>
          </cell>
          <cell r="AD639">
            <v>1367511</v>
          </cell>
          <cell r="AG639">
            <v>-478628.85</v>
          </cell>
          <cell r="AH639">
            <v>0</v>
          </cell>
          <cell r="AI639">
            <v>0</v>
          </cell>
          <cell r="AJ639">
            <v>-478628.85</v>
          </cell>
          <cell r="AK639">
            <v>0</v>
          </cell>
          <cell r="AL639">
            <v>0</v>
          </cell>
          <cell r="AM639">
            <v>0</v>
          </cell>
          <cell r="AN639">
            <v>0</v>
          </cell>
          <cell r="AO639">
            <v>-478628.85</v>
          </cell>
        </row>
        <row r="640">
          <cell r="U640">
            <v>-12304</v>
          </cell>
          <cell r="X640">
            <v>-12304</v>
          </cell>
          <cell r="Y640">
            <v>0</v>
          </cell>
          <cell r="AD640">
            <v>-12304</v>
          </cell>
          <cell r="AG640">
            <v>4305.7</v>
          </cell>
          <cell r="AJ640">
            <v>4305.7</v>
          </cell>
          <cell r="AK640">
            <v>0</v>
          </cell>
          <cell r="AL640">
            <v>0</v>
          </cell>
          <cell r="AM640">
            <v>0</v>
          </cell>
          <cell r="AN640">
            <v>0</v>
          </cell>
          <cell r="AO640">
            <v>4305.7</v>
          </cell>
        </row>
        <row r="641">
          <cell r="U641">
            <v>0</v>
          </cell>
          <cell r="X641">
            <v>0</v>
          </cell>
          <cell r="Y641">
            <v>0</v>
          </cell>
          <cell r="AD641">
            <v>0</v>
          </cell>
          <cell r="AG641">
            <v>0</v>
          </cell>
          <cell r="AJ641">
            <v>0</v>
          </cell>
          <cell r="AK641">
            <v>0</v>
          </cell>
          <cell r="AL641">
            <v>0</v>
          </cell>
          <cell r="AM641">
            <v>0</v>
          </cell>
          <cell r="AN641">
            <v>0</v>
          </cell>
          <cell r="AO641">
            <v>0</v>
          </cell>
        </row>
        <row r="642">
          <cell r="U642">
            <v>0</v>
          </cell>
          <cell r="X642">
            <v>0</v>
          </cell>
          <cell r="Y642">
            <v>0</v>
          </cell>
          <cell r="AD642">
            <v>0</v>
          </cell>
          <cell r="AG642">
            <v>0</v>
          </cell>
          <cell r="AK642">
            <v>0</v>
          </cell>
          <cell r="AL642">
            <v>0</v>
          </cell>
          <cell r="AM642">
            <v>0</v>
          </cell>
          <cell r="AN642">
            <v>0</v>
          </cell>
          <cell r="AO642">
            <v>0</v>
          </cell>
        </row>
        <row r="644">
          <cell r="U644">
            <v>11702096</v>
          </cell>
          <cell r="V644">
            <v>0</v>
          </cell>
          <cell r="W644">
            <v>0</v>
          </cell>
          <cell r="X644">
            <v>11702096</v>
          </cell>
          <cell r="Y644">
            <v>-1791842</v>
          </cell>
          <cell r="Z644">
            <v>0</v>
          </cell>
          <cell r="AA644">
            <v>0</v>
          </cell>
          <cell r="AB644">
            <v>0</v>
          </cell>
          <cell r="AD644">
            <v>9910254</v>
          </cell>
          <cell r="AE644" t="e">
            <v>#REF!</v>
          </cell>
          <cell r="AF644" t="e">
            <v>#REF!</v>
          </cell>
          <cell r="AG644">
            <v>-4095734.3000000017</v>
          </cell>
          <cell r="AH644">
            <v>0</v>
          </cell>
          <cell r="AI644">
            <v>0</v>
          </cell>
          <cell r="AJ644">
            <v>-4095734.3000000017</v>
          </cell>
          <cell r="AK644">
            <v>627144.69999999995</v>
          </cell>
          <cell r="AL644">
            <v>0</v>
          </cell>
          <cell r="AM644">
            <v>0</v>
          </cell>
          <cell r="AN644">
            <v>0</v>
          </cell>
          <cell r="AO644">
            <v>-3468589.5999999987</v>
          </cell>
          <cell r="AQ644">
            <v>0</v>
          </cell>
          <cell r="AR644">
            <v>-6151874.0500000017</v>
          </cell>
        </row>
        <row r="645">
          <cell r="AG645">
            <v>4095733.5999999996</v>
          </cell>
        </row>
        <row r="646">
          <cell r="X646">
            <v>0</v>
          </cell>
          <cell r="AO646">
            <v>3468588.9</v>
          </cell>
        </row>
        <row r="647">
          <cell r="X647">
            <v>0</v>
          </cell>
          <cell r="Y647">
            <v>0</v>
          </cell>
          <cell r="AD647">
            <v>0</v>
          </cell>
          <cell r="AG647">
            <v>0</v>
          </cell>
          <cell r="AK647">
            <v>0</v>
          </cell>
          <cell r="AO647">
            <v>0</v>
          </cell>
        </row>
        <row r="650">
          <cell r="U650">
            <v>11702096</v>
          </cell>
          <cell r="Y650">
            <v>-1791842</v>
          </cell>
          <cell r="AD650">
            <v>9910254</v>
          </cell>
        </row>
        <row r="651">
          <cell r="U651">
            <v>11702096</v>
          </cell>
          <cell r="V651">
            <v>0</v>
          </cell>
          <cell r="W651">
            <v>0</v>
          </cell>
          <cell r="X651">
            <v>11702096</v>
          </cell>
          <cell r="Y651">
            <v>-1791842</v>
          </cell>
          <cell r="AA651">
            <v>0</v>
          </cell>
          <cell r="AB651">
            <v>0</v>
          </cell>
          <cell r="AC651">
            <v>0</v>
          </cell>
          <cell r="AD651">
            <v>9910254</v>
          </cell>
          <cell r="AE651" t="e">
            <v>#REF!</v>
          </cell>
          <cell r="AF651" t="e">
            <v>#REF!</v>
          </cell>
          <cell r="AG651">
            <v>-4095734.3000000017</v>
          </cell>
          <cell r="AH651">
            <v>0</v>
          </cell>
          <cell r="AI651">
            <v>0</v>
          </cell>
          <cell r="AJ651">
            <v>-4095734.3000000017</v>
          </cell>
          <cell r="AK651">
            <v>627144.69999999995</v>
          </cell>
          <cell r="AL651">
            <v>0</v>
          </cell>
          <cell r="AM651">
            <v>0</v>
          </cell>
          <cell r="AN651">
            <v>0</v>
          </cell>
          <cell r="AO651">
            <v>-0.69999999878928065</v>
          </cell>
          <cell r="AP651">
            <v>0</v>
          </cell>
          <cell r="AQ651">
            <v>0</v>
          </cell>
          <cell r="AR651">
            <v>-6151874.0500000017</v>
          </cell>
        </row>
        <row r="652">
          <cell r="Y652" t="str">
            <v>a = 2001 reclass</v>
          </cell>
        </row>
        <row r="668">
          <cell r="X668">
            <v>0</v>
          </cell>
          <cell r="AQ668">
            <v>0</v>
          </cell>
        </row>
        <row r="669">
          <cell r="X669">
            <v>0</v>
          </cell>
        </row>
        <row r="670">
          <cell r="X670">
            <v>0</v>
          </cell>
        </row>
        <row r="671">
          <cell r="U671">
            <v>0</v>
          </cell>
          <cell r="X671">
            <v>0</v>
          </cell>
          <cell r="Y671">
            <v>0</v>
          </cell>
          <cell r="AD671">
            <v>0</v>
          </cell>
          <cell r="AG671">
            <v>0</v>
          </cell>
          <cell r="AH671">
            <v>0</v>
          </cell>
          <cell r="AI671">
            <v>0</v>
          </cell>
          <cell r="AJ671">
            <v>0</v>
          </cell>
          <cell r="AK671">
            <v>0</v>
          </cell>
          <cell r="AL671">
            <v>0</v>
          </cell>
          <cell r="AM671">
            <v>0</v>
          </cell>
          <cell r="AN671">
            <v>0</v>
          </cell>
          <cell r="AO671">
            <v>0</v>
          </cell>
        </row>
        <row r="672">
          <cell r="U672">
            <v>500000</v>
          </cell>
          <cell r="X672">
            <v>500000</v>
          </cell>
          <cell r="Y672">
            <v>0</v>
          </cell>
          <cell r="AD672">
            <v>500000</v>
          </cell>
          <cell r="AG672">
            <v>-175000</v>
          </cell>
          <cell r="AH672">
            <v>0</v>
          </cell>
          <cell r="AI672">
            <v>0</v>
          </cell>
          <cell r="AJ672">
            <v>-175000</v>
          </cell>
          <cell r="AK672">
            <v>0</v>
          </cell>
          <cell r="AL672">
            <v>0</v>
          </cell>
          <cell r="AM672">
            <v>0</v>
          </cell>
          <cell r="AN672">
            <v>0</v>
          </cell>
          <cell r="AO672">
            <v>-175000</v>
          </cell>
          <cell r="AP672">
            <v>1</v>
          </cell>
        </row>
        <row r="673">
          <cell r="U673">
            <v>-10336304</v>
          </cell>
          <cell r="X673">
            <v>-10336304</v>
          </cell>
          <cell r="Y673">
            <v>0</v>
          </cell>
          <cell r="AD673">
            <v>-10336304</v>
          </cell>
          <cell r="AG673">
            <v>3617706.4</v>
          </cell>
          <cell r="AH673">
            <v>0</v>
          </cell>
          <cell r="AI673">
            <v>0</v>
          </cell>
          <cell r="AJ673">
            <v>3617706.4</v>
          </cell>
          <cell r="AK673">
            <v>0</v>
          </cell>
          <cell r="AL673">
            <v>0</v>
          </cell>
          <cell r="AM673">
            <v>0</v>
          </cell>
          <cell r="AN673">
            <v>0</v>
          </cell>
          <cell r="AO673">
            <v>3617706.4</v>
          </cell>
        </row>
        <row r="674">
          <cell r="U674">
            <v>0</v>
          </cell>
          <cell r="X674">
            <v>0</v>
          </cell>
          <cell r="Y674">
            <v>0</v>
          </cell>
          <cell r="AD674">
            <v>0</v>
          </cell>
          <cell r="AG674">
            <v>0</v>
          </cell>
          <cell r="AH674">
            <v>0</v>
          </cell>
          <cell r="AI674">
            <v>0</v>
          </cell>
          <cell r="AJ674">
            <v>0</v>
          </cell>
          <cell r="AK674">
            <v>0</v>
          </cell>
          <cell r="AL674">
            <v>0</v>
          </cell>
          <cell r="AM674">
            <v>0</v>
          </cell>
          <cell r="AN674">
            <v>0</v>
          </cell>
          <cell r="AO674">
            <v>0</v>
          </cell>
          <cell r="AP674">
            <v>1</v>
          </cell>
        </row>
        <row r="675">
          <cell r="U675">
            <v>772833</v>
          </cell>
          <cell r="X675">
            <v>772833</v>
          </cell>
          <cell r="Y675">
            <v>-39961</v>
          </cell>
          <cell r="AD675">
            <v>732872</v>
          </cell>
          <cell r="AG675">
            <v>-270491.55</v>
          </cell>
          <cell r="AH675">
            <v>0</v>
          </cell>
          <cell r="AI675">
            <v>0</v>
          </cell>
          <cell r="AJ675">
            <v>-270491.55</v>
          </cell>
          <cell r="AK675">
            <v>13986.349999999999</v>
          </cell>
          <cell r="AL675">
            <v>0</v>
          </cell>
          <cell r="AM675">
            <v>0</v>
          </cell>
          <cell r="AN675">
            <v>0</v>
          </cell>
          <cell r="AO675">
            <v>-256505.19999999998</v>
          </cell>
        </row>
        <row r="676">
          <cell r="U676">
            <v>260000</v>
          </cell>
          <cell r="X676">
            <v>260000</v>
          </cell>
          <cell r="Y676">
            <v>0</v>
          </cell>
          <cell r="AD676">
            <v>260000</v>
          </cell>
          <cell r="AG676">
            <v>-91000</v>
          </cell>
          <cell r="AH676">
            <v>0</v>
          </cell>
          <cell r="AI676">
            <v>0</v>
          </cell>
          <cell r="AJ676">
            <v>-91000</v>
          </cell>
          <cell r="AK676">
            <v>0</v>
          </cell>
          <cell r="AL676">
            <v>0</v>
          </cell>
          <cell r="AM676">
            <v>0</v>
          </cell>
          <cell r="AN676">
            <v>0</v>
          </cell>
          <cell r="AO676">
            <v>-91000</v>
          </cell>
          <cell r="AP676">
            <v>1</v>
          </cell>
        </row>
        <row r="677">
          <cell r="U677">
            <v>-4153838</v>
          </cell>
          <cell r="X677">
            <v>-4153838</v>
          </cell>
          <cell r="Y677">
            <v>0</v>
          </cell>
          <cell r="AD677">
            <v>-4153838</v>
          </cell>
          <cell r="AG677">
            <v>1453843.3</v>
          </cell>
          <cell r="AH677">
            <v>0</v>
          </cell>
          <cell r="AI677">
            <v>0</v>
          </cell>
          <cell r="AJ677">
            <v>1453843.3</v>
          </cell>
          <cell r="AK677">
            <v>0</v>
          </cell>
          <cell r="AL677">
            <v>0</v>
          </cell>
          <cell r="AM677">
            <v>0</v>
          </cell>
          <cell r="AN677">
            <v>0</v>
          </cell>
          <cell r="AO677">
            <v>1453843.3</v>
          </cell>
        </row>
        <row r="678">
          <cell r="U678">
            <v>2139472</v>
          </cell>
          <cell r="X678">
            <v>2139472</v>
          </cell>
          <cell r="Y678">
            <v>0</v>
          </cell>
          <cell r="AD678">
            <v>2139472</v>
          </cell>
          <cell r="AG678">
            <v>-748815.2</v>
          </cell>
          <cell r="AH678">
            <v>0</v>
          </cell>
          <cell r="AI678">
            <v>0</v>
          </cell>
          <cell r="AJ678">
            <v>-748815.2</v>
          </cell>
          <cell r="AK678">
            <v>0</v>
          </cell>
          <cell r="AL678">
            <v>0</v>
          </cell>
          <cell r="AM678">
            <v>0</v>
          </cell>
          <cell r="AN678">
            <v>0</v>
          </cell>
          <cell r="AO678">
            <v>-748815.2</v>
          </cell>
          <cell r="AP678">
            <v>1</v>
          </cell>
          <cell r="AQ678">
            <v>-748815.2</v>
          </cell>
        </row>
        <row r="679">
          <cell r="U679">
            <v>2664</v>
          </cell>
          <cell r="X679">
            <v>2664</v>
          </cell>
          <cell r="Y679">
            <v>0</v>
          </cell>
          <cell r="AD679">
            <v>2664</v>
          </cell>
          <cell r="AG679">
            <v>-932.4</v>
          </cell>
          <cell r="AH679">
            <v>0</v>
          </cell>
          <cell r="AI679">
            <v>0</v>
          </cell>
          <cell r="AJ679">
            <v>-932.4</v>
          </cell>
          <cell r="AK679">
            <v>0</v>
          </cell>
          <cell r="AL679">
            <v>0</v>
          </cell>
          <cell r="AM679">
            <v>0</v>
          </cell>
          <cell r="AN679">
            <v>0</v>
          </cell>
          <cell r="AO679">
            <v>-932.4</v>
          </cell>
          <cell r="AP679">
            <v>1</v>
          </cell>
        </row>
        <row r="680">
          <cell r="U680">
            <v>-12660374</v>
          </cell>
          <cell r="X680">
            <v>-12660374</v>
          </cell>
          <cell r="Y680">
            <v>0</v>
          </cell>
          <cell r="AD680">
            <v>-12660374</v>
          </cell>
          <cell r="AG680">
            <v>4431130.9000000004</v>
          </cell>
          <cell r="AH680">
            <v>0</v>
          </cell>
          <cell r="AI680">
            <v>0</v>
          </cell>
          <cell r="AJ680">
            <v>4431130.9000000004</v>
          </cell>
          <cell r="AK680">
            <v>0</v>
          </cell>
          <cell r="AL680">
            <v>0</v>
          </cell>
          <cell r="AM680">
            <v>0</v>
          </cell>
          <cell r="AN680">
            <v>0</v>
          </cell>
          <cell r="AO680">
            <v>4431130.9000000004</v>
          </cell>
        </row>
        <row r="681">
          <cell r="U681">
            <v>-1914584</v>
          </cell>
          <cell r="X681">
            <v>-1914584</v>
          </cell>
          <cell r="Y681">
            <v>0</v>
          </cell>
          <cell r="AD681">
            <v>-1914584</v>
          </cell>
          <cell r="AG681">
            <v>670104.4</v>
          </cell>
          <cell r="AH681">
            <v>0</v>
          </cell>
          <cell r="AI681">
            <v>0</v>
          </cell>
          <cell r="AJ681">
            <v>670104.4</v>
          </cell>
          <cell r="AK681">
            <v>0</v>
          </cell>
          <cell r="AL681">
            <v>0</v>
          </cell>
          <cell r="AM681">
            <v>0</v>
          </cell>
          <cell r="AN681">
            <v>0</v>
          </cell>
          <cell r="AO681">
            <v>670104.4</v>
          </cell>
        </row>
        <row r="682">
          <cell r="U682">
            <v>-947161</v>
          </cell>
          <cell r="X682">
            <v>-947161</v>
          </cell>
          <cell r="Y682">
            <v>0</v>
          </cell>
          <cell r="AD682">
            <v>-947161</v>
          </cell>
          <cell r="AG682">
            <v>331506.34999999998</v>
          </cell>
          <cell r="AH682">
            <v>0</v>
          </cell>
          <cell r="AI682">
            <v>0</v>
          </cell>
          <cell r="AJ682">
            <v>331506.34999999998</v>
          </cell>
          <cell r="AK682">
            <v>0</v>
          </cell>
          <cell r="AL682">
            <v>0</v>
          </cell>
          <cell r="AM682">
            <v>0</v>
          </cell>
          <cell r="AN682">
            <v>0</v>
          </cell>
          <cell r="AO682">
            <v>331506.34999999998</v>
          </cell>
        </row>
        <row r="683">
          <cell r="U683">
            <v>-1794737</v>
          </cell>
          <cell r="X683">
            <v>-1794737</v>
          </cell>
          <cell r="Y683">
            <v>0</v>
          </cell>
          <cell r="AD683">
            <v>-1794737</v>
          </cell>
          <cell r="AG683">
            <v>628157.94999999995</v>
          </cell>
          <cell r="AH683">
            <v>0</v>
          </cell>
          <cell r="AI683">
            <v>0</v>
          </cell>
          <cell r="AJ683">
            <v>628157.94999999995</v>
          </cell>
          <cell r="AK683">
            <v>0</v>
          </cell>
          <cell r="AL683">
            <v>0</v>
          </cell>
          <cell r="AM683">
            <v>0</v>
          </cell>
          <cell r="AN683">
            <v>0</v>
          </cell>
          <cell r="AO683">
            <v>628157.94999999995</v>
          </cell>
        </row>
        <row r="684">
          <cell r="U684">
            <v>0</v>
          </cell>
          <cell r="X684">
            <v>0</v>
          </cell>
          <cell r="Y684">
            <v>0</v>
          </cell>
          <cell r="AD684">
            <v>0</v>
          </cell>
          <cell r="AG684">
            <v>0</v>
          </cell>
          <cell r="AJ684">
            <v>0</v>
          </cell>
          <cell r="AK684">
            <v>0</v>
          </cell>
          <cell r="AL684">
            <v>0</v>
          </cell>
          <cell r="AM684">
            <v>0</v>
          </cell>
          <cell r="AN684">
            <v>0</v>
          </cell>
          <cell r="AO684">
            <v>0</v>
          </cell>
        </row>
        <row r="685">
          <cell r="AL685">
            <v>0</v>
          </cell>
          <cell r="AM685">
            <v>0</v>
          </cell>
        </row>
        <row r="686">
          <cell r="U686">
            <v>-28132029</v>
          </cell>
          <cell r="V686">
            <v>0</v>
          </cell>
          <cell r="W686">
            <v>0</v>
          </cell>
          <cell r="X686">
            <v>-28132029</v>
          </cell>
          <cell r="Y686">
            <v>-39961</v>
          </cell>
          <cell r="Z686">
            <v>0</v>
          </cell>
          <cell r="AA686">
            <v>0</v>
          </cell>
          <cell r="AB686">
            <v>0</v>
          </cell>
          <cell r="AD686">
            <v>-28171990</v>
          </cell>
          <cell r="AE686">
            <v>0</v>
          </cell>
          <cell r="AF686">
            <v>0</v>
          </cell>
          <cell r="AG686">
            <v>9846210.1500000004</v>
          </cell>
          <cell r="AH686">
            <v>0</v>
          </cell>
          <cell r="AI686">
            <v>0</v>
          </cell>
          <cell r="AJ686">
            <v>9846210.1500000004</v>
          </cell>
          <cell r="AK686">
            <v>13986.349999999999</v>
          </cell>
          <cell r="AL686">
            <v>0</v>
          </cell>
          <cell r="AM686">
            <v>0</v>
          </cell>
          <cell r="AN686">
            <v>0</v>
          </cell>
          <cell r="AO686">
            <v>9860196.5</v>
          </cell>
          <cell r="AQ686">
            <v>-748815.2</v>
          </cell>
        </row>
        <row r="687">
          <cell r="AG687">
            <v>-9846210.1499999985</v>
          </cell>
        </row>
        <row r="688">
          <cell r="AO688">
            <v>-9860196.5</v>
          </cell>
        </row>
        <row r="693">
          <cell r="U693">
            <v>-28132029</v>
          </cell>
          <cell r="V693">
            <v>0</v>
          </cell>
          <cell r="W693">
            <v>0</v>
          </cell>
          <cell r="X693">
            <v>-28132029</v>
          </cell>
          <cell r="Y693">
            <v>-39961</v>
          </cell>
          <cell r="Z693">
            <v>0</v>
          </cell>
          <cell r="AB693">
            <v>0</v>
          </cell>
          <cell r="AC693">
            <v>-1</v>
          </cell>
          <cell r="AD693">
            <v>-28171990</v>
          </cell>
          <cell r="AE693">
            <v>0</v>
          </cell>
          <cell r="AF693">
            <v>0</v>
          </cell>
          <cell r="AG693">
            <v>9846210.1500000004</v>
          </cell>
          <cell r="AH693">
            <v>0</v>
          </cell>
          <cell r="AI693">
            <v>0</v>
          </cell>
          <cell r="AJ693">
            <v>9846210.1500000004</v>
          </cell>
          <cell r="AK693">
            <v>13986.349999999999</v>
          </cell>
          <cell r="AL693">
            <v>0</v>
          </cell>
          <cell r="AM693">
            <v>0</v>
          </cell>
          <cell r="AN693">
            <v>0</v>
          </cell>
          <cell r="AO693">
            <v>0</v>
          </cell>
          <cell r="AP693">
            <v>0</v>
          </cell>
          <cell r="AQ693">
            <v>-748815.2</v>
          </cell>
          <cell r="AR693">
            <v>0</v>
          </cell>
        </row>
        <row r="711">
          <cell r="X711">
            <v>0</v>
          </cell>
        </row>
        <row r="712">
          <cell r="X712">
            <v>0</v>
          </cell>
        </row>
        <row r="713">
          <cell r="U713">
            <v>-29720</v>
          </cell>
          <cell r="X713">
            <v>-29720</v>
          </cell>
          <cell r="Y713">
            <v>0</v>
          </cell>
          <cell r="AD713">
            <v>-29720</v>
          </cell>
          <cell r="AG713">
            <v>10402</v>
          </cell>
          <cell r="AH713">
            <v>0</v>
          </cell>
          <cell r="AI713">
            <v>0</v>
          </cell>
          <cell r="AJ713">
            <v>10402</v>
          </cell>
          <cell r="AK713">
            <v>0</v>
          </cell>
          <cell r="AL713">
            <v>0</v>
          </cell>
          <cell r="AM713">
            <v>0</v>
          </cell>
          <cell r="AN713">
            <v>0</v>
          </cell>
          <cell r="AO713">
            <v>10402</v>
          </cell>
        </row>
        <row r="714">
          <cell r="U714">
            <v>6901719</v>
          </cell>
          <cell r="X714">
            <v>6901719</v>
          </cell>
          <cell r="Y714">
            <v>-4676216</v>
          </cell>
          <cell r="AD714">
            <v>2225503</v>
          </cell>
          <cell r="AG714">
            <v>-2353192.2400000002</v>
          </cell>
          <cell r="AH714">
            <v>0</v>
          </cell>
          <cell r="AI714">
            <v>0</v>
          </cell>
          <cell r="AJ714">
            <v>-2353192.2400000002</v>
          </cell>
          <cell r="AK714">
            <v>1636675.5999999999</v>
          </cell>
          <cell r="AL714">
            <v>0</v>
          </cell>
          <cell r="AM714">
            <v>0</v>
          </cell>
          <cell r="AN714">
            <v>0</v>
          </cell>
          <cell r="AO714">
            <v>-716516.64000000036</v>
          </cell>
          <cell r="AQ714">
            <v>0</v>
          </cell>
          <cell r="AR714">
            <v>-716516.64000000036</v>
          </cell>
        </row>
        <row r="715">
          <cell r="U715">
            <v>-4320283</v>
          </cell>
          <cell r="X715">
            <v>-4320283</v>
          </cell>
          <cell r="Y715">
            <v>4343090</v>
          </cell>
          <cell r="AD715">
            <v>22807</v>
          </cell>
          <cell r="AG715">
            <v>1512099.05</v>
          </cell>
          <cell r="AH715">
            <v>0</v>
          </cell>
          <cell r="AI715">
            <v>0</v>
          </cell>
          <cell r="AJ715">
            <v>1512099.05</v>
          </cell>
          <cell r="AK715">
            <v>-1520081.5</v>
          </cell>
          <cell r="AL715">
            <v>0</v>
          </cell>
          <cell r="AM715">
            <v>0</v>
          </cell>
          <cell r="AN715">
            <v>0</v>
          </cell>
          <cell r="AO715">
            <v>-7982.4499999999534</v>
          </cell>
          <cell r="AQ715">
            <v>0</v>
          </cell>
          <cell r="AR715">
            <v>-7982.4499999999534</v>
          </cell>
        </row>
        <row r="716">
          <cell r="U716">
            <v>22807</v>
          </cell>
          <cell r="X716">
            <v>22807</v>
          </cell>
          <cell r="Y716">
            <v>163950</v>
          </cell>
          <cell r="AD716">
            <v>186757</v>
          </cell>
          <cell r="AG716">
            <v>-7982.45</v>
          </cell>
          <cell r="AH716">
            <v>0</v>
          </cell>
          <cell r="AI716">
            <v>0</v>
          </cell>
          <cell r="AJ716">
            <v>-7982.45</v>
          </cell>
          <cell r="AK716">
            <v>-57382.499999999993</v>
          </cell>
          <cell r="AL716">
            <v>0</v>
          </cell>
          <cell r="AM716">
            <v>0</v>
          </cell>
          <cell r="AN716">
            <v>0</v>
          </cell>
          <cell r="AO716">
            <v>-65364.94999999999</v>
          </cell>
        </row>
        <row r="717">
          <cell r="U717">
            <v>-3285</v>
          </cell>
          <cell r="X717">
            <v>-3285</v>
          </cell>
          <cell r="Y717">
            <v>0</v>
          </cell>
          <cell r="AD717">
            <v>-3285</v>
          </cell>
          <cell r="AG717">
            <v>1120.23</v>
          </cell>
          <cell r="AH717">
            <v>0</v>
          </cell>
          <cell r="AI717">
            <v>0</v>
          </cell>
          <cell r="AJ717">
            <v>1120.23</v>
          </cell>
          <cell r="AK717">
            <v>0</v>
          </cell>
          <cell r="AL717">
            <v>0</v>
          </cell>
          <cell r="AM717">
            <v>0</v>
          </cell>
          <cell r="AN717">
            <v>0</v>
          </cell>
          <cell r="AO717">
            <v>1120.23</v>
          </cell>
        </row>
        <row r="718">
          <cell r="U718">
            <v>-1879496</v>
          </cell>
          <cell r="X718">
            <v>-1879496</v>
          </cell>
          <cell r="Y718">
            <v>0</v>
          </cell>
          <cell r="AD718">
            <v>-1879496</v>
          </cell>
          <cell r="AG718">
            <v>650179.43000000005</v>
          </cell>
          <cell r="AH718">
            <v>0</v>
          </cell>
          <cell r="AI718">
            <v>0</v>
          </cell>
          <cell r="AJ718">
            <v>650179.43000000005</v>
          </cell>
          <cell r="AK718">
            <v>0</v>
          </cell>
          <cell r="AL718">
            <v>0</v>
          </cell>
          <cell r="AM718">
            <v>0</v>
          </cell>
          <cell r="AN718">
            <v>0</v>
          </cell>
          <cell r="AO718">
            <v>650179.43000000005</v>
          </cell>
        </row>
        <row r="719">
          <cell r="U719">
            <v>-17369798</v>
          </cell>
          <cell r="X719">
            <v>-17369798</v>
          </cell>
          <cell r="Y719">
            <v>0</v>
          </cell>
          <cell r="AD719">
            <v>-17369798</v>
          </cell>
          <cell r="AG719">
            <v>5943812.5299999993</v>
          </cell>
          <cell r="AH719">
            <v>0</v>
          </cell>
          <cell r="AI719">
            <v>0</v>
          </cell>
          <cell r="AJ719">
            <v>5943812.5299999993</v>
          </cell>
          <cell r="AK719">
            <v>0</v>
          </cell>
          <cell r="AL719">
            <v>0</v>
          </cell>
          <cell r="AM719">
            <v>0</v>
          </cell>
          <cell r="AN719">
            <v>0</v>
          </cell>
          <cell r="AO719">
            <v>5943812.5299999993</v>
          </cell>
          <cell r="AQ719">
            <v>0</v>
          </cell>
          <cell r="AR719">
            <v>5943812.5299999993</v>
          </cell>
        </row>
        <row r="720">
          <cell r="U720">
            <v>667351</v>
          </cell>
          <cell r="X720">
            <v>667351</v>
          </cell>
          <cell r="Y720">
            <v>-677285</v>
          </cell>
          <cell r="AD720">
            <v>-9934</v>
          </cell>
          <cell r="AG720">
            <v>-205601.81</v>
          </cell>
          <cell r="AH720">
            <v>0</v>
          </cell>
          <cell r="AI720">
            <v>0</v>
          </cell>
          <cell r="AJ720">
            <v>-205601.81</v>
          </cell>
          <cell r="AK720">
            <v>237049.74999999997</v>
          </cell>
          <cell r="AL720">
            <v>0</v>
          </cell>
          <cell r="AM720">
            <v>0</v>
          </cell>
          <cell r="AN720">
            <v>0</v>
          </cell>
          <cell r="AO720">
            <v>31447.939999999973</v>
          </cell>
        </row>
        <row r="721">
          <cell r="U721">
            <v>-397830</v>
          </cell>
          <cell r="X721">
            <v>-397830</v>
          </cell>
          <cell r="Y721">
            <v>0</v>
          </cell>
          <cell r="AD721">
            <v>-397830</v>
          </cell>
          <cell r="AG721">
            <v>131446.49</v>
          </cell>
          <cell r="AH721">
            <v>0</v>
          </cell>
          <cell r="AI721">
            <v>0</v>
          </cell>
          <cell r="AJ721">
            <v>131446.49</v>
          </cell>
          <cell r="AK721">
            <v>0</v>
          </cell>
          <cell r="AL721">
            <v>0</v>
          </cell>
          <cell r="AM721">
            <v>0</v>
          </cell>
          <cell r="AN721">
            <v>0</v>
          </cell>
          <cell r="AO721">
            <v>131446.49</v>
          </cell>
        </row>
        <row r="722">
          <cell r="U722">
            <v>-7496692</v>
          </cell>
          <cell r="X722">
            <v>-7496692</v>
          </cell>
          <cell r="Y722">
            <v>0</v>
          </cell>
          <cell r="AD722">
            <v>-7496692</v>
          </cell>
          <cell r="AG722">
            <v>2585854.02</v>
          </cell>
          <cell r="AH722">
            <v>0</v>
          </cell>
          <cell r="AI722">
            <v>0</v>
          </cell>
          <cell r="AJ722">
            <v>2585854.02</v>
          </cell>
          <cell r="AK722">
            <v>0</v>
          </cell>
          <cell r="AL722">
            <v>0</v>
          </cell>
          <cell r="AM722">
            <v>0</v>
          </cell>
          <cell r="AN722">
            <v>0</v>
          </cell>
          <cell r="AO722">
            <v>2585854.02</v>
          </cell>
        </row>
        <row r="723">
          <cell r="U723">
            <v>-72300</v>
          </cell>
          <cell r="X723">
            <v>-72300</v>
          </cell>
          <cell r="Y723">
            <v>-103741</v>
          </cell>
          <cell r="AD723">
            <v>-176041</v>
          </cell>
          <cell r="AG723">
            <v>24205</v>
          </cell>
          <cell r="AH723">
            <v>0</v>
          </cell>
          <cell r="AI723">
            <v>0</v>
          </cell>
          <cell r="AJ723">
            <v>24205</v>
          </cell>
          <cell r="AK723">
            <v>36309.35</v>
          </cell>
          <cell r="AL723">
            <v>0</v>
          </cell>
          <cell r="AM723">
            <v>0</v>
          </cell>
          <cell r="AN723">
            <v>0</v>
          </cell>
          <cell r="AO723">
            <v>60514.35</v>
          </cell>
        </row>
        <row r="724">
          <cell r="U724">
            <v>-1166292</v>
          </cell>
          <cell r="X724">
            <v>-1166292</v>
          </cell>
          <cell r="Y724">
            <v>-73996</v>
          </cell>
          <cell r="AD724">
            <v>-1240288</v>
          </cell>
          <cell r="AG724">
            <v>393868.17</v>
          </cell>
          <cell r="AH724">
            <v>0</v>
          </cell>
          <cell r="AI724">
            <v>0</v>
          </cell>
          <cell r="AJ724">
            <v>393868.17</v>
          </cell>
          <cell r="AK724">
            <v>25898.6</v>
          </cell>
          <cell r="AL724">
            <v>0</v>
          </cell>
          <cell r="AM724">
            <v>0</v>
          </cell>
          <cell r="AN724">
            <v>0</v>
          </cell>
          <cell r="AO724">
            <v>419766.76999999996</v>
          </cell>
        </row>
        <row r="725">
          <cell r="U725">
            <v>0</v>
          </cell>
          <cell r="X725">
            <v>0</v>
          </cell>
          <cell r="Y725">
            <v>0</v>
          </cell>
          <cell r="AD725">
            <v>0</v>
          </cell>
          <cell r="AG725">
            <v>0</v>
          </cell>
          <cell r="AH725">
            <v>0</v>
          </cell>
          <cell r="AI725">
            <v>0</v>
          </cell>
          <cell r="AJ725">
            <v>0</v>
          </cell>
          <cell r="AK725">
            <v>0</v>
          </cell>
          <cell r="AL725">
            <v>0</v>
          </cell>
          <cell r="AM725">
            <v>0</v>
          </cell>
          <cell r="AN725">
            <v>0</v>
          </cell>
          <cell r="AO725">
            <v>0</v>
          </cell>
        </row>
        <row r="726">
          <cell r="U726">
            <v>-256808</v>
          </cell>
          <cell r="X726">
            <v>-256808</v>
          </cell>
          <cell r="Y726">
            <v>0</v>
          </cell>
          <cell r="AD726">
            <v>-256808</v>
          </cell>
          <cell r="AG726">
            <v>57401.440000000061</v>
          </cell>
          <cell r="AH726">
            <v>0</v>
          </cell>
          <cell r="AI726">
            <v>0</v>
          </cell>
          <cell r="AJ726">
            <v>57401.440000000061</v>
          </cell>
          <cell r="AK726">
            <v>0</v>
          </cell>
          <cell r="AL726">
            <v>0</v>
          </cell>
          <cell r="AM726">
            <v>0</v>
          </cell>
          <cell r="AN726">
            <v>0</v>
          </cell>
          <cell r="AO726">
            <v>57401.440000000061</v>
          </cell>
        </row>
        <row r="727">
          <cell r="U727">
            <v>-19107</v>
          </cell>
          <cell r="X727">
            <v>-19107</v>
          </cell>
          <cell r="Y727">
            <v>0</v>
          </cell>
          <cell r="AD727">
            <v>-19107</v>
          </cell>
          <cell r="AG727">
            <v>6496.38</v>
          </cell>
          <cell r="AH727">
            <v>0</v>
          </cell>
          <cell r="AI727">
            <v>0</v>
          </cell>
          <cell r="AJ727">
            <v>6496.38</v>
          </cell>
          <cell r="AK727">
            <v>0</v>
          </cell>
          <cell r="AL727">
            <v>0</v>
          </cell>
          <cell r="AM727">
            <v>0</v>
          </cell>
          <cell r="AN727">
            <v>0</v>
          </cell>
          <cell r="AO727">
            <v>6496.38</v>
          </cell>
        </row>
        <row r="728">
          <cell r="U728">
            <v>-98679</v>
          </cell>
          <cell r="X728">
            <v>-98679</v>
          </cell>
          <cell r="Y728">
            <v>0</v>
          </cell>
          <cell r="AD728">
            <v>-98679</v>
          </cell>
          <cell r="AG728">
            <v>33837.65</v>
          </cell>
          <cell r="AH728">
            <v>0</v>
          </cell>
          <cell r="AI728">
            <v>0</v>
          </cell>
          <cell r="AJ728">
            <v>33837.65</v>
          </cell>
          <cell r="AK728">
            <v>0</v>
          </cell>
          <cell r="AL728">
            <v>0</v>
          </cell>
          <cell r="AM728">
            <v>0</v>
          </cell>
          <cell r="AN728">
            <v>0</v>
          </cell>
          <cell r="AO728">
            <v>33837.65</v>
          </cell>
        </row>
        <row r="729">
          <cell r="U729">
            <v>-140304</v>
          </cell>
          <cell r="X729">
            <v>-140304</v>
          </cell>
          <cell r="Y729">
            <v>-22543</v>
          </cell>
          <cell r="AD729">
            <v>-162847</v>
          </cell>
          <cell r="AG729">
            <v>47521.98</v>
          </cell>
          <cell r="AH729">
            <v>0</v>
          </cell>
          <cell r="AI729">
            <v>0</v>
          </cell>
          <cell r="AJ729">
            <v>47521.98</v>
          </cell>
          <cell r="AK729">
            <v>7890.0499999999993</v>
          </cell>
          <cell r="AL729">
            <v>0</v>
          </cell>
          <cell r="AM729">
            <v>0</v>
          </cell>
          <cell r="AN729">
            <v>0</v>
          </cell>
          <cell r="AO729">
            <v>55412.03</v>
          </cell>
        </row>
        <row r="730">
          <cell r="U730">
            <v>115098</v>
          </cell>
          <cell r="X730">
            <v>115098</v>
          </cell>
          <cell r="Y730">
            <v>0</v>
          </cell>
          <cell r="AD730">
            <v>115098</v>
          </cell>
          <cell r="AG730">
            <v>-40284.300000000003</v>
          </cell>
          <cell r="AH730">
            <v>0</v>
          </cell>
          <cell r="AI730">
            <v>0</v>
          </cell>
          <cell r="AJ730">
            <v>-40284.300000000003</v>
          </cell>
          <cell r="AK730">
            <v>0</v>
          </cell>
          <cell r="AL730">
            <v>0</v>
          </cell>
          <cell r="AM730">
            <v>0</v>
          </cell>
          <cell r="AN730">
            <v>0</v>
          </cell>
          <cell r="AO730">
            <v>-40284.300000000003</v>
          </cell>
        </row>
        <row r="731">
          <cell r="U731">
            <v>240722</v>
          </cell>
          <cell r="X731">
            <v>240722</v>
          </cell>
          <cell r="Y731">
            <v>-208960</v>
          </cell>
          <cell r="AD731">
            <v>31762</v>
          </cell>
          <cell r="AG731">
            <v>-84252.7</v>
          </cell>
          <cell r="AH731">
            <v>0</v>
          </cell>
          <cell r="AI731">
            <v>0</v>
          </cell>
          <cell r="AJ731">
            <v>-84252.7</v>
          </cell>
          <cell r="AK731">
            <v>73136</v>
          </cell>
          <cell r="AL731">
            <v>0</v>
          </cell>
          <cell r="AM731">
            <v>0</v>
          </cell>
          <cell r="AN731">
            <v>0</v>
          </cell>
          <cell r="AO731">
            <v>-11116.699999999997</v>
          </cell>
        </row>
        <row r="732">
          <cell r="U732">
            <v>13333</v>
          </cell>
          <cell r="X732">
            <v>13333</v>
          </cell>
          <cell r="Y732">
            <v>0</v>
          </cell>
          <cell r="AD732">
            <v>13333</v>
          </cell>
          <cell r="AG732">
            <v>-4666.55</v>
          </cell>
          <cell r="AH732">
            <v>0</v>
          </cell>
          <cell r="AI732">
            <v>0</v>
          </cell>
          <cell r="AJ732">
            <v>-4666.55</v>
          </cell>
          <cell r="AK732">
            <v>0</v>
          </cell>
          <cell r="AL732">
            <v>0</v>
          </cell>
          <cell r="AM732">
            <v>0</v>
          </cell>
          <cell r="AN732">
            <v>0</v>
          </cell>
          <cell r="AO732">
            <v>-4666.55</v>
          </cell>
        </row>
        <row r="733">
          <cell r="U733">
            <v>-4228999</v>
          </cell>
          <cell r="X733">
            <v>-4228999</v>
          </cell>
          <cell r="Y733">
            <v>-80333</v>
          </cell>
          <cell r="AD733">
            <v>-4309332</v>
          </cell>
          <cell r="AG733">
            <v>1436449.99</v>
          </cell>
          <cell r="AH733">
            <v>0</v>
          </cell>
          <cell r="AI733">
            <v>0</v>
          </cell>
          <cell r="AJ733">
            <v>1436449.99</v>
          </cell>
          <cell r="AK733">
            <v>28116.55</v>
          </cell>
          <cell r="AL733">
            <v>0</v>
          </cell>
          <cell r="AM733">
            <v>0</v>
          </cell>
          <cell r="AN733">
            <v>0</v>
          </cell>
          <cell r="AO733">
            <v>1464566.54</v>
          </cell>
        </row>
        <row r="734">
          <cell r="U734">
            <v>-1022123</v>
          </cell>
          <cell r="X734">
            <v>-1022123</v>
          </cell>
          <cell r="Y734">
            <v>0</v>
          </cell>
          <cell r="AD734">
            <v>-1022123</v>
          </cell>
          <cell r="AG734">
            <v>343970.53</v>
          </cell>
          <cell r="AH734">
            <v>0</v>
          </cell>
          <cell r="AI734">
            <v>0</v>
          </cell>
          <cell r="AJ734">
            <v>343970.53</v>
          </cell>
          <cell r="AK734">
            <v>0</v>
          </cell>
          <cell r="AL734">
            <v>0</v>
          </cell>
          <cell r="AM734">
            <v>0</v>
          </cell>
          <cell r="AN734">
            <v>0</v>
          </cell>
          <cell r="AO734">
            <v>343970.53</v>
          </cell>
        </row>
        <row r="735">
          <cell r="U735">
            <v>352231</v>
          </cell>
          <cell r="X735">
            <v>352231</v>
          </cell>
          <cell r="Y735">
            <v>-96241</v>
          </cell>
          <cell r="AD735">
            <v>255990</v>
          </cell>
          <cell r="AG735">
            <v>-123280.85</v>
          </cell>
          <cell r="AH735">
            <v>0</v>
          </cell>
          <cell r="AI735">
            <v>0</v>
          </cell>
          <cell r="AJ735">
            <v>-123280.85</v>
          </cell>
          <cell r="AK735">
            <v>33684.35</v>
          </cell>
          <cell r="AL735">
            <v>0</v>
          </cell>
          <cell r="AM735">
            <v>0</v>
          </cell>
          <cell r="AN735">
            <v>0</v>
          </cell>
          <cell r="AO735">
            <v>-89596.5</v>
          </cell>
        </row>
        <row r="736">
          <cell r="U736">
            <v>-47092</v>
          </cell>
          <cell r="X736">
            <v>-47092</v>
          </cell>
          <cell r="Y736">
            <v>0</v>
          </cell>
          <cell r="AD736">
            <v>-47092</v>
          </cell>
          <cell r="AG736">
            <v>16482.2</v>
          </cell>
          <cell r="AH736">
            <v>0</v>
          </cell>
          <cell r="AI736">
            <v>0</v>
          </cell>
          <cell r="AJ736">
            <v>16482.2</v>
          </cell>
          <cell r="AK736">
            <v>0</v>
          </cell>
          <cell r="AL736">
            <v>0</v>
          </cell>
          <cell r="AM736">
            <v>0</v>
          </cell>
          <cell r="AN736">
            <v>0</v>
          </cell>
          <cell r="AO736">
            <v>16482.2</v>
          </cell>
        </row>
        <row r="737">
          <cell r="U737">
            <v>-4465113</v>
          </cell>
          <cell r="X737">
            <v>-4465113</v>
          </cell>
          <cell r="Y737">
            <v>0</v>
          </cell>
          <cell r="AD737">
            <v>-4465113</v>
          </cell>
          <cell r="AG737">
            <v>1562789.55</v>
          </cell>
          <cell r="AH737">
            <v>0</v>
          </cell>
          <cell r="AI737">
            <v>0</v>
          </cell>
          <cell r="AJ737">
            <v>1562789.55</v>
          </cell>
          <cell r="AK737">
            <v>0</v>
          </cell>
          <cell r="AL737">
            <v>0</v>
          </cell>
          <cell r="AM737">
            <v>0</v>
          </cell>
          <cell r="AN737">
            <v>0</v>
          </cell>
          <cell r="AO737">
            <v>1562789.55</v>
          </cell>
        </row>
        <row r="738">
          <cell r="U738">
            <v>1293497</v>
          </cell>
          <cell r="X738">
            <v>1293497</v>
          </cell>
          <cell r="Y738">
            <v>0</v>
          </cell>
          <cell r="AD738">
            <v>1293497</v>
          </cell>
          <cell r="AG738">
            <v>-452723.95</v>
          </cell>
          <cell r="AH738">
            <v>0</v>
          </cell>
          <cell r="AI738">
            <v>0</v>
          </cell>
          <cell r="AJ738">
            <v>-452723.95</v>
          </cell>
          <cell r="AK738">
            <v>0</v>
          </cell>
          <cell r="AL738">
            <v>0</v>
          </cell>
          <cell r="AM738">
            <v>0</v>
          </cell>
          <cell r="AN738">
            <v>0</v>
          </cell>
          <cell r="AO738">
            <v>-452723.95</v>
          </cell>
        </row>
        <row r="739">
          <cell r="U739">
            <v>0</v>
          </cell>
          <cell r="X739">
            <v>0</v>
          </cell>
          <cell r="Y739">
            <v>1025668</v>
          </cell>
          <cell r="AD739">
            <v>1025668</v>
          </cell>
          <cell r="AG739">
            <v>0</v>
          </cell>
          <cell r="AH739">
            <v>0</v>
          </cell>
          <cell r="AI739">
            <v>0</v>
          </cell>
          <cell r="AJ739">
            <v>0</v>
          </cell>
          <cell r="AK739">
            <v>-358983.8</v>
          </cell>
          <cell r="AL739">
            <v>0</v>
          </cell>
          <cell r="AM739">
            <v>0</v>
          </cell>
          <cell r="AN739">
            <v>0</v>
          </cell>
          <cell r="AO739">
            <v>-358983.8</v>
          </cell>
        </row>
        <row r="740">
          <cell r="U740">
            <v>0</v>
          </cell>
          <cell r="X740">
            <v>0</v>
          </cell>
          <cell r="Y740">
            <v>637582</v>
          </cell>
          <cell r="AD740">
            <v>637582</v>
          </cell>
          <cell r="AG740">
            <v>0</v>
          </cell>
          <cell r="AH740">
            <v>0</v>
          </cell>
          <cell r="AI740">
            <v>0</v>
          </cell>
          <cell r="AJ740">
            <v>0</v>
          </cell>
          <cell r="AK740">
            <v>-223153.69999999998</v>
          </cell>
          <cell r="AL740">
            <v>0</v>
          </cell>
          <cell r="AM740">
            <v>0</v>
          </cell>
          <cell r="AN740">
            <v>0</v>
          </cell>
          <cell r="AO740">
            <v>-223153.69999999998</v>
          </cell>
        </row>
        <row r="741">
          <cell r="U741">
            <v>0</v>
          </cell>
          <cell r="X741">
            <v>0</v>
          </cell>
          <cell r="Y741">
            <v>-13170</v>
          </cell>
          <cell r="AD741">
            <v>-13170</v>
          </cell>
          <cell r="AG741">
            <v>0</v>
          </cell>
          <cell r="AH741">
            <v>0</v>
          </cell>
          <cell r="AI741">
            <v>0</v>
          </cell>
          <cell r="AJ741">
            <v>0</v>
          </cell>
          <cell r="AK741">
            <v>4609.5</v>
          </cell>
          <cell r="AL741">
            <v>0</v>
          </cell>
          <cell r="AM741">
            <v>0</v>
          </cell>
          <cell r="AN741">
            <v>0</v>
          </cell>
          <cell r="AO741">
            <v>4609.5</v>
          </cell>
        </row>
        <row r="742">
          <cell r="U742">
            <v>-8100732</v>
          </cell>
          <cell r="X742">
            <v>-8100732</v>
          </cell>
          <cell r="Y742">
            <v>0</v>
          </cell>
          <cell r="AD742">
            <v>-8100732</v>
          </cell>
          <cell r="AG742">
            <v>2835256.2</v>
          </cell>
          <cell r="AH742">
            <v>0</v>
          </cell>
          <cell r="AI742">
            <v>0</v>
          </cell>
          <cell r="AJ742">
            <v>2835256.2</v>
          </cell>
          <cell r="AK742">
            <v>0</v>
          </cell>
          <cell r="AL742">
            <v>0</v>
          </cell>
          <cell r="AM742">
            <v>0</v>
          </cell>
          <cell r="AN742">
            <v>0</v>
          </cell>
          <cell r="AO742">
            <v>2835256.2</v>
          </cell>
        </row>
        <row r="743">
          <cell r="U743">
            <v>0</v>
          </cell>
          <cell r="X743">
            <v>0</v>
          </cell>
          <cell r="Y743">
            <v>0</v>
          </cell>
          <cell r="AD743">
            <v>0</v>
          </cell>
          <cell r="AG743">
            <v>0</v>
          </cell>
          <cell r="AH743">
            <v>0</v>
          </cell>
          <cell r="AI743">
            <v>0</v>
          </cell>
          <cell r="AJ743">
            <v>0</v>
          </cell>
          <cell r="AK743">
            <v>0</v>
          </cell>
          <cell r="AL743">
            <v>0</v>
          </cell>
          <cell r="AM743">
            <v>0</v>
          </cell>
          <cell r="AN743">
            <v>0</v>
          </cell>
          <cell r="AO743">
            <v>0</v>
          </cell>
        </row>
        <row r="746">
          <cell r="U746">
            <v>-41507895</v>
          </cell>
          <cell r="V746">
            <v>0</v>
          </cell>
          <cell r="W746">
            <v>0</v>
          </cell>
          <cell r="X746">
            <v>-41507895</v>
          </cell>
          <cell r="Y746">
            <v>217805</v>
          </cell>
          <cell r="Z746">
            <v>0</v>
          </cell>
          <cell r="AA746">
            <v>0</v>
          </cell>
          <cell r="AB746">
            <v>0</v>
          </cell>
          <cell r="AD746">
            <v>-41290090</v>
          </cell>
          <cell r="AE746">
            <v>0</v>
          </cell>
          <cell r="AF746">
            <v>0</v>
          </cell>
          <cell r="AG746">
            <v>14321207.990000002</v>
          </cell>
          <cell r="AH746">
            <v>0</v>
          </cell>
          <cell r="AI746">
            <v>0</v>
          </cell>
          <cell r="AJ746">
            <v>14321207.990000002</v>
          </cell>
          <cell r="AK746">
            <v>-76231.750000000204</v>
          </cell>
          <cell r="AL746">
            <v>0</v>
          </cell>
          <cell r="AM746">
            <v>0</v>
          </cell>
          <cell r="AN746">
            <v>0</v>
          </cell>
          <cell r="AO746">
            <v>14244976.239999998</v>
          </cell>
          <cell r="AQ746">
            <v>0</v>
          </cell>
        </row>
        <row r="747">
          <cell r="U747" t="str">
            <v>ending 8/31/04</v>
          </cell>
        </row>
        <row r="748">
          <cell r="AO748">
            <v>-14451531.5</v>
          </cell>
        </row>
        <row r="753">
          <cell r="U753">
            <v>-41507895</v>
          </cell>
          <cell r="V753">
            <v>0</v>
          </cell>
          <cell r="W753">
            <v>0</v>
          </cell>
          <cell r="X753">
            <v>-41507895</v>
          </cell>
          <cell r="Y753">
            <v>217805</v>
          </cell>
          <cell r="Z753">
            <v>0</v>
          </cell>
          <cell r="AA753">
            <v>0</v>
          </cell>
          <cell r="AB753">
            <v>0</v>
          </cell>
          <cell r="AC753">
            <v>-1</v>
          </cell>
          <cell r="AD753">
            <v>-41290090</v>
          </cell>
          <cell r="AE753">
            <v>0</v>
          </cell>
          <cell r="AF753">
            <v>0</v>
          </cell>
          <cell r="AG753">
            <v>14321207.990000002</v>
          </cell>
          <cell r="AH753">
            <v>0</v>
          </cell>
          <cell r="AI753">
            <v>0</v>
          </cell>
          <cell r="AJ753">
            <v>14321207.990000002</v>
          </cell>
          <cell r="AK753">
            <v>-76231.750000000204</v>
          </cell>
          <cell r="AL753">
            <v>0</v>
          </cell>
          <cell r="AM753">
            <v>0</v>
          </cell>
          <cell r="AN753">
            <v>0</v>
          </cell>
          <cell r="AO753">
            <v>-206555.26000000164</v>
          </cell>
          <cell r="AP753">
            <v>0</v>
          </cell>
          <cell r="AQ753">
            <v>0</v>
          </cell>
          <cell r="AR753">
            <v>0</v>
          </cell>
        </row>
        <row r="763">
          <cell r="U763">
            <v>-29823606.32</v>
          </cell>
          <cell r="V763">
            <v>0</v>
          </cell>
          <cell r="W763">
            <v>4966170</v>
          </cell>
          <cell r="X763">
            <v>-24857436.320000015</v>
          </cell>
          <cell r="Y763">
            <v>-38990819.349999994</v>
          </cell>
          <cell r="Z763">
            <v>0</v>
          </cell>
          <cell r="AA763">
            <v>0</v>
          </cell>
          <cell r="AB763">
            <v>0</v>
          </cell>
          <cell r="AD763">
            <v>-63848255.670000002</v>
          </cell>
          <cell r="AE763" t="e">
            <v>#REF!</v>
          </cell>
          <cell r="AF763" t="e">
            <v>#REF!</v>
          </cell>
          <cell r="AG763">
            <v>10231706.251999982</v>
          </cell>
          <cell r="AH763">
            <v>0</v>
          </cell>
          <cell r="AI763">
            <v>-1738159.5</v>
          </cell>
          <cell r="AJ763">
            <v>8493546.7519999817</v>
          </cell>
          <cell r="AK763">
            <v>13646786.772499999</v>
          </cell>
          <cell r="AL763">
            <v>0</v>
          </cell>
          <cell r="AM763">
            <v>0</v>
          </cell>
          <cell r="AN763">
            <v>0</v>
          </cell>
          <cell r="AO763">
            <v>23878493.024499983</v>
          </cell>
          <cell r="AQ763">
            <v>-12127876.599999998</v>
          </cell>
          <cell r="AR763">
            <v>-2029399.0255000084</v>
          </cell>
        </row>
        <row r="764">
          <cell r="AG764">
            <v>-10438262.211999999</v>
          </cell>
          <cell r="AH764">
            <v>0</v>
          </cell>
          <cell r="AI764">
            <v>1738159.5</v>
          </cell>
          <cell r="AJ764">
            <v>-8700102.7120000049</v>
          </cell>
          <cell r="AK764">
            <v>-13646786.772499997</v>
          </cell>
          <cell r="AL764">
            <v>0</v>
          </cell>
          <cell r="AM764">
            <v>0</v>
          </cell>
          <cell r="AN764">
            <v>0</v>
          </cell>
          <cell r="AO764">
            <v>-22346889.484499998</v>
          </cell>
        </row>
      </sheetData>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Assumptions"/>
      <sheetName val="BGS Deferral"/>
      <sheetName val="Variable"/>
      <sheetName val="Bid_Information"/>
      <sheetName val="PRISM Impacts Input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evenue"/>
      <sheetName val="Starpower"/>
      <sheetName val="Summary Dec06"/>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_Lookup"/>
      <sheetName val="New Accts 2009"/>
      <sheetName val="Sheet2"/>
      <sheetName val="Sheet3"/>
    </sheetNames>
    <sheetDataSet>
      <sheetData sheetId="0" refreshError="1"/>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ummary"/>
      <sheetName val="Sheet1"/>
      <sheetName val="Q2 Data"/>
      <sheetName val="190100"/>
      <sheetName val="190110"/>
      <sheetName val="190200"/>
      <sheetName val="190210"/>
      <sheetName val="190500"/>
      <sheetName val="190510"/>
      <sheetName val="282100"/>
      <sheetName val="282200"/>
      <sheetName val="283100"/>
      <sheetName val="283110"/>
      <sheetName val="283200"/>
      <sheetName val="283210"/>
      <sheetName val="Defd Expense RFWD"/>
      <sheetName val="797037"/>
      <sheetName val="797047"/>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tings"/>
      <sheetName val="Index"/>
      <sheetName val="Glossary"/>
      <sheetName val="Latest Changes"/>
      <sheetName val="Validations"/>
      <sheetName val="IS01"/>
      <sheetName val="IS02"/>
      <sheetName val="IS03"/>
      <sheetName val="IS04"/>
      <sheetName val="IS04A"/>
      <sheetName val="IS05"/>
      <sheetName val="IS06"/>
      <sheetName val="IS06A"/>
      <sheetName val="IS07"/>
      <sheetName val="IS07A"/>
      <sheetName val="IS08"/>
      <sheetName val="IS09"/>
      <sheetName val="IS10"/>
      <sheetName val="IS11"/>
      <sheetName val="IS12"/>
      <sheetName val="IS13"/>
      <sheetName val="IS14"/>
      <sheetName val="IS15"/>
      <sheetName val="IS16"/>
      <sheetName val="IS17"/>
      <sheetName val="BS01"/>
      <sheetName val="BS04"/>
      <sheetName val="BS05"/>
      <sheetName val="BS06"/>
      <sheetName val="BS07"/>
      <sheetName val="BS08"/>
      <sheetName val="BS0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9"/>
      <sheetName val="BS30"/>
      <sheetName val="CF01"/>
      <sheetName val="CF02"/>
      <sheetName val="CF03"/>
      <sheetName val="CF04"/>
      <sheetName val="CF02 LOGIC"/>
      <sheetName val="TX01"/>
      <sheetName val="Appendix 1"/>
      <sheetName val="Appendix 2"/>
      <sheetName val="Appendix 3"/>
      <sheetName val="Appendix 4"/>
      <sheetName val="Appendix 5"/>
      <sheetName val="DataSheet"/>
    </sheetNames>
    <sheetDataSet>
      <sheetData sheetId="0" refreshError="1"/>
      <sheetData sheetId="1" refreshError="1">
        <row r="17">
          <cell r="F17" t="str">
            <v>xx000</v>
          </cell>
        </row>
        <row r="23">
          <cell r="F23" t="str">
            <v>May 2002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 val="G"/>
      <sheetName val="HQ"/>
      <sheetName val="R"/>
      <sheetName val="V"/>
      <sheetName val="COSS Results UNBUND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row r="51">
          <cell r="H51">
            <v>0.40232499999999999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3">
          <cell r="E13">
            <v>3502447.52935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Month"/>
      <sheetName val="ALL"/>
      <sheetName val="Percent Read YTD "/>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s>
    <sheetDataSet>
      <sheetData sheetId="0"/>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ACTIVE$"/>
      <sheetName val="summary"/>
      <sheetName val="proforma int"/>
      <sheetName val="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kWh-Mcf"/>
      <sheetName val="O&amp;M per cust-CPD"/>
      <sheetName val="LEGAL ENTITY SUMMARY"/>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tudy "/>
      <sheetName val="Solution "/>
      <sheetName val="IS01"/>
      <sheetName val="IS09"/>
      <sheetName val="BS32"/>
    </sheetNames>
    <sheetDataSet>
      <sheetData sheetId="0">
        <row r="28">
          <cell r="C28">
            <v>0.3</v>
          </cell>
        </row>
      </sheetData>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lossary"/>
      <sheetName val="Latest Changes"/>
      <sheetName val="Index"/>
      <sheetName val="IS01"/>
      <sheetName val="IS02"/>
      <sheetName val="IS03"/>
      <sheetName val="IS04"/>
      <sheetName val="IS05"/>
      <sheetName val="IS06"/>
      <sheetName val="IS07"/>
      <sheetName val="IS08"/>
      <sheetName val="IS09"/>
      <sheetName val="IS10"/>
      <sheetName val="IS10A"/>
      <sheetName val="IS10B"/>
      <sheetName val="IS10C"/>
      <sheetName val="IS10D"/>
      <sheetName val="IS11"/>
      <sheetName val="IS12"/>
      <sheetName val="IS13"/>
      <sheetName val="IS14"/>
      <sheetName val="IS15"/>
      <sheetName val="IS16"/>
      <sheetName val="IS17"/>
      <sheetName val="BS01"/>
      <sheetName val="BS04"/>
      <sheetName val="BS05"/>
      <sheetName val="BS06"/>
      <sheetName val="BS07"/>
      <sheetName val="BS08"/>
      <sheetName val="BS0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9"/>
      <sheetName val="BS30"/>
      <sheetName val="CF01"/>
      <sheetName val="CF02"/>
      <sheetName val="CF02 LOGIC"/>
      <sheetName val="CF03"/>
      <sheetName val="CF04"/>
      <sheetName val="TX01"/>
      <sheetName val="BSBUD"/>
      <sheetName val="Appendix 1"/>
      <sheetName val="Appendix 2"/>
      <sheetName val="Appendix 3"/>
      <sheetName val="Appendix 4"/>
      <sheetName val="Appendix 5"/>
      <sheetName val="Appendix 6"/>
    </sheetNames>
    <sheetDataSet>
      <sheetData sheetId="0" refreshError="1">
        <row r="9">
          <cell r="A9" t="str">
            <v>Version 4.1 - Aug 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lossary"/>
      <sheetName val="Latest Changes"/>
      <sheetName val="Index"/>
      <sheetName val="IS01"/>
      <sheetName val="IS01PP"/>
      <sheetName val="IS01PP Data Entry"/>
      <sheetName val="IS02"/>
      <sheetName val="IS02S"/>
      <sheetName val="IS02CRP"/>
      <sheetName val="IS02SYN"/>
      <sheetName val="IS03"/>
      <sheetName val="IS03S"/>
      <sheetName val="IS03CRP"/>
      <sheetName val="IS03SYN"/>
      <sheetName val="IS04"/>
      <sheetName val="IS04A"/>
      <sheetName val="IS04S"/>
      <sheetName val="IS05"/>
      <sheetName val="IS05A"/>
      <sheetName val="IS05B"/>
      <sheetName val="IS06"/>
      <sheetName val="IS06A"/>
      <sheetName val="IS06S"/>
      <sheetName val="IS07"/>
      <sheetName val="IS07A"/>
      <sheetName val="IS07S"/>
      <sheetName val="IS08"/>
      <sheetName val="IS09"/>
      <sheetName val="IS10"/>
      <sheetName val="IS10A"/>
      <sheetName val="IS10B"/>
      <sheetName val="IS10C"/>
      <sheetName val="IS10D"/>
      <sheetName val="IS10Da"/>
      <sheetName val="IS10S"/>
      <sheetName val="IS11"/>
      <sheetName val="IS12"/>
      <sheetName val="IS13"/>
      <sheetName val="IS13S"/>
      <sheetName val="IS15"/>
      <sheetName val="IS16"/>
      <sheetName val="IS17"/>
      <sheetName val="IS18"/>
      <sheetName val="IS19A"/>
      <sheetName val="IS19B"/>
      <sheetName val="SS01"/>
      <sheetName val="SS02"/>
      <sheetName val="SS03"/>
      <sheetName val="BS01"/>
      <sheetName val="BS01S"/>
      <sheetName val="BS03S"/>
      <sheetName val="BS04"/>
      <sheetName val="BS05"/>
      <sheetName val="BS06"/>
      <sheetName val="BS07"/>
      <sheetName val="BS07A"/>
      <sheetName val="BS07B"/>
      <sheetName val="BS08"/>
      <sheetName val="BS09"/>
      <sheetName val="BS10"/>
      <sheetName val="BS11"/>
      <sheetName val="BS12"/>
      <sheetName val="BS13"/>
      <sheetName val="BS13S"/>
      <sheetName val="BS13CRP"/>
      <sheetName val="BS13SYN"/>
      <sheetName val="BS14"/>
      <sheetName val="BS15"/>
      <sheetName val="BS15S"/>
      <sheetName val="BS16"/>
      <sheetName val="BS17"/>
      <sheetName val="BS18"/>
      <sheetName val="BS19"/>
      <sheetName val="BS22"/>
      <sheetName val="BS25"/>
      <sheetName val="BS26"/>
      <sheetName val="BS29"/>
      <sheetName val="BS30"/>
      <sheetName val="BS31"/>
      <sheetName val="BS32"/>
      <sheetName val="BS33"/>
      <sheetName val="BS33A"/>
      <sheetName val="BS34"/>
      <sheetName val="BS35"/>
      <sheetName val="CF01"/>
      <sheetName val="CF02"/>
      <sheetName val="CF02 LOGIC"/>
      <sheetName val="CF03"/>
      <sheetName val="CF05"/>
      <sheetName val="CF05S"/>
      <sheetName val="TX01"/>
      <sheetName val="TX04"/>
      <sheetName val="TX05"/>
      <sheetName val="TB01"/>
      <sheetName val="Appendix 1"/>
      <sheetName val="Appendix 2"/>
      <sheetName val="Appendix 3"/>
      <sheetName val="Appendix 4"/>
      <sheetName val="Appendix 5"/>
      <sheetName val="Appendix 6"/>
      <sheetName val="Appendix 7"/>
      <sheetName val="Appendix 8"/>
      <sheetName val="SEEDS Validations"/>
      <sheetName val="S-FormsSubaccountLevel1"/>
      <sheetName val="S-FormsSubaccountLevel2"/>
    </sheetNames>
    <sheetDataSet>
      <sheetData sheetId="0">
        <row r="9">
          <cell r="A9" t="str">
            <v>Version 5.3 - May 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cenerios"/>
      <sheetName val="Comps vs 5-year plan"/>
      <sheetName val="AMG Comp vs 5-year plan"/>
      <sheetName val="PMG Information"/>
      <sheetName val="PBS Breakout"/>
      <sheetName val="ROE Summary 5-years"/>
      <sheetName val="Free funds flow by business unt"/>
      <sheetName val="ROA Summary 5-years"/>
      <sheetName val="PESCONS Annual"/>
      <sheetName val="PESCONS Monthly"/>
      <sheetName val="PMG Annual"/>
      <sheetName val="PMG Monthly"/>
      <sheetName val="PMG Base Annual"/>
      <sheetName val="PMG Base Monthly"/>
      <sheetName val="PMG Thermal Annual"/>
      <sheetName val="PMG Thermal Monthly"/>
      <sheetName val="PBS Annual"/>
      <sheetName val="PBS Monthly"/>
      <sheetName val="AMGCONS Annual"/>
      <sheetName val="AMGCONS Monthly"/>
      <sheetName val="MM Gas Annual"/>
      <sheetName val="MM Gas Monthly"/>
      <sheetName val="MM Electric Annual"/>
      <sheetName val="MM Electric Monthly"/>
      <sheetName val="C&amp;I Electric Annual"/>
      <sheetName val="C&amp;I Electric Monthly"/>
      <sheetName val="C&amp;I Gas Annual"/>
      <sheetName val="C&amp;I Gas Monthly"/>
      <sheetName val="PPR Annual"/>
      <sheetName val="PPR Monthly"/>
      <sheetName val="PDG Annual"/>
      <sheetName val="PDG Monthly"/>
      <sheetName val="ELIM PPR Annual"/>
      <sheetName val="ELIM PPR Monthly"/>
      <sheetName val="PESCORP Annual"/>
      <sheetName val="PESCORP Monthly"/>
      <sheetName val="Corporate total"/>
      <sheetName val="Corporate Expenses"/>
      <sheetName val="Strategy-Marketing-IT"/>
      <sheetName val="STRATEGY"/>
      <sheetName val="Marketing"/>
      <sheetName val="IT"/>
      <sheetName val="LEGAL"/>
      <sheetName val="HR"/>
      <sheetName val="F&amp;A Total"/>
      <sheetName val="F&amp;A"/>
      <sheetName val="PES Shared Svc-portion"/>
      <sheetName val="Total G&amp;A Break Out"/>
      <sheetName val="Int Allocation 2005 Prel"/>
      <sheetName val="Int Allocation"/>
      <sheetName val="ROE Summary"/>
      <sheetName val="Per retturns"/>
      <sheetName val="Performance Numbers-2005 prel"/>
      <sheetName val="Performance Numbers - 2005"/>
      <sheetName val="Performance Numbers - 2006"/>
      <sheetName val="Performance Numbers - 2007"/>
      <sheetName val="Performance Numbers - 2008"/>
      <sheetName val="ELIM Help"/>
      <sheetName val="Tax Calc"/>
      <sheetName val="Legal I"/>
      <sheetName val="Rates Eff July04 wo OL"/>
      <sheetName val="Dollar Computations By 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Cost Centers"/>
      <sheetName val="Cost Center List"/>
      <sheetName val="MS O&amp;M Contractors"/>
      <sheetName val="Pivot Table MS"/>
      <sheetName val="Construction O&amp;M"/>
      <sheetName val="Sheet1"/>
      <sheetName val="combined"/>
      <sheetName val="2000 contract over 50k"/>
      <sheetName val="Pivot Table (2)"/>
      <sheetName val="Pivot Table"/>
      <sheetName val="Sheet2"/>
      <sheetName val="2000 ms contractor"/>
      <sheetName val="2000 Combined"/>
      <sheetName val="Electric 2000"/>
      <sheetName val="Gas Deliver 2000"/>
      <sheetName val="Delshr 2000"/>
      <sheetName val="pivot ms over 50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January"/>
      <sheetName val="February"/>
      <sheetName val="March"/>
      <sheetName val="April"/>
      <sheetName val="May"/>
      <sheetName val="June"/>
      <sheetName val="July"/>
      <sheetName val="August"/>
      <sheetName val="September"/>
      <sheetName val="October"/>
      <sheetName val="November"/>
      <sheetName val="December"/>
      <sheetName val="1st Qtr. Summary"/>
      <sheetName val="2nd Qtr. Summary"/>
      <sheetName val="3rd Qtr. Summary"/>
      <sheetName val="4th Qtr. Summary "/>
      <sheetName val="YTD Summary"/>
      <sheetName val="True Up"/>
      <sheetName val="Journal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64PG Right of Way"/>
      <sheetName val="6501DC Delivery"/>
      <sheetName val="6502DC RE"/>
      <sheetName val="6503 DC Use"/>
      <sheetName val="6504 DC Ballpark"/>
      <sheetName val="6512 DC Pers. Prop"/>
      <sheetName val="6513DC PSC"/>
      <sheetName val="6521 not used"/>
      <sheetName val="6522 EATF"/>
      <sheetName val="6523 SETF"/>
      <sheetName val="6524 not used"/>
      <sheetName val="6525not used"/>
      <sheetName val="6526 MD Univer"/>
      <sheetName val="6529MtgyF&amp;E "/>
      <sheetName val="6530 MD GR 236250"/>
      <sheetName val="6531MD GR"/>
      <sheetName val="6532Mtgy RE"/>
      <sheetName val="6533PG RE"/>
      <sheetName val="6534Fred RE"/>
      <sheetName val="6535MD Other RE"/>
      <sheetName val="6536Mtgy O&amp;P"/>
      <sheetName val="6537PG O&amp;P"/>
      <sheetName val="6538Charles O&amp;P"/>
      <sheetName val="6539Fred O&amp;P not used"/>
      <sheetName val="6540MD Other O&amp;P"/>
      <sheetName val="6541MD Use"/>
      <sheetName val="6543Charles RE"/>
      <sheetName val="6544St Mary RE"/>
      <sheetName val="6545St Mary O&amp;P"/>
      <sheetName val="6546MD Filing"/>
      <sheetName val="6547MD Envir"/>
      <sheetName val="6548Calvert RE"/>
      <sheetName val="6550Howard RE"/>
      <sheetName val="6551Howard O&amp;P"/>
      <sheetName val="6552Calvert O&amp;P"/>
      <sheetName val="6553 MD Use 236250 or 165100"/>
      <sheetName val="6554DC BID"/>
      <sheetName val="6558MD Delivery"/>
      <sheetName val="6559DC RETF"/>
      <sheetName val="6571VA Income"/>
      <sheetName val="6572Alex"/>
      <sheetName val="6573Arlington"/>
      <sheetName val="6575 Va Use"/>
      <sheetName val="6576VA Regist"/>
      <sheetName val="6577Fairfax"/>
      <sheetName val="6578PW"/>
      <sheetName val="6579 Delaware Annual Re"/>
      <sheetName val="6580not used"/>
      <sheetName val="6581DC Right of Way"/>
      <sheetName val="6592PA Franchise"/>
      <sheetName val="6593PA Corp"/>
      <sheetName val="6594PA property"/>
      <sheetName val="6596PA realty"/>
      <sheetName val="Summ 165_236"/>
      <sheetName val="Summ 241 etc"/>
      <sheetName val="Reconciliation"/>
      <sheetName val="2010vs123109 3rd Qtr Jay"/>
      <sheetName val="2010vs123109 2nd Qtr Jay  "/>
      <sheetName val="2010vs123109 1st Qtr Jay   "/>
      <sheetName val="2009vs2008 annual Jay "/>
      <sheetName val="1109 vs 1009 165100"/>
      <sheetName val="2009vs2008 3rd Qtr Ja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U330"/>
  <sheetViews>
    <sheetView tabSelected="1" zoomScale="77" zoomScaleNormal="77" zoomScaleSheetLayoutView="50" workbookViewId="0">
      <pane xSplit="3" ySplit="7" topLeftCell="D8" activePane="bottomRight" state="frozen"/>
      <selection activeCell="J291" sqref="J291"/>
      <selection pane="topRight" activeCell="J291" sqref="J291"/>
      <selection pane="bottomLeft" activeCell="J291" sqref="J291"/>
      <selection pane="bottomRight" activeCell="D8" sqref="D8"/>
    </sheetView>
  </sheetViews>
  <sheetFormatPr defaultRowHeight="15"/>
  <cols>
    <col min="1" max="1" width="7.42578125" style="60" customWidth="1"/>
    <col min="2" max="2" width="5.7109375" style="28" customWidth="1"/>
    <col min="3" max="3" width="58" style="28" customWidth="1"/>
    <col min="4" max="4" width="57.42578125" style="28" customWidth="1"/>
    <col min="5" max="5" width="25.140625" style="80" customWidth="1"/>
    <col min="6" max="6" width="44.7109375" style="40" customWidth="1"/>
    <col min="7" max="7" width="2.7109375" style="40" customWidth="1"/>
    <col min="8" max="8" width="22.42578125" style="40" customWidth="1"/>
    <col min="9" max="16384" width="9.140625" style="40"/>
  </cols>
  <sheetData>
    <row r="1" spans="1:8">
      <c r="A1" s="206"/>
      <c r="H1" s="64"/>
    </row>
    <row r="2" spans="1:8" ht="30">
      <c r="A2" s="206"/>
      <c r="D2" s="563" t="s">
        <v>55</v>
      </c>
      <c r="F2" s="666"/>
      <c r="H2" s="64"/>
    </row>
    <row r="3" spans="1:8" ht="25.5" customHeight="1" thickBot="1"/>
    <row r="4" spans="1:8" ht="27.75" customHeight="1" thickBot="1">
      <c r="A4" s="393" t="s">
        <v>379</v>
      </c>
      <c r="B4" s="385"/>
      <c r="C4" s="385"/>
      <c r="D4" s="385"/>
      <c r="E4" s="386"/>
      <c r="F4" s="387"/>
    </row>
    <row r="5" spans="1:8" s="62" customFormat="1" ht="42" customHeight="1" thickBot="1">
      <c r="A5" s="388" t="s">
        <v>485</v>
      </c>
      <c r="B5" s="389"/>
      <c r="C5" s="390"/>
      <c r="D5" s="390"/>
      <c r="E5" s="391" t="s">
        <v>96</v>
      </c>
      <c r="F5" s="392" t="s">
        <v>222</v>
      </c>
      <c r="G5" s="384"/>
      <c r="H5" s="678">
        <v>2014</v>
      </c>
    </row>
    <row r="6" spans="1:8" s="219" customFormat="1" ht="23.25" customHeight="1">
      <c r="A6" s="214" t="s">
        <v>364</v>
      </c>
      <c r="B6" s="215"/>
      <c r="C6" s="216"/>
      <c r="D6" s="216"/>
      <c r="E6" s="149"/>
      <c r="F6" s="217"/>
      <c r="G6" s="130"/>
      <c r="H6" s="218"/>
    </row>
    <row r="7" spans="1:8" s="46" customFormat="1" ht="15.75">
      <c r="A7" s="79" t="s">
        <v>715</v>
      </c>
      <c r="B7" s="78"/>
      <c r="C7" s="102"/>
      <c r="D7" s="102"/>
      <c r="E7" s="150"/>
      <c r="F7" s="103"/>
      <c r="G7" s="103"/>
      <c r="H7" s="112"/>
    </row>
    <row r="8" spans="1:8" s="46" customFormat="1" ht="15.75">
      <c r="A8" s="87"/>
      <c r="B8" s="70"/>
      <c r="C8" s="70"/>
      <c r="D8" s="70"/>
      <c r="E8" s="716"/>
      <c r="F8" s="93"/>
      <c r="G8" s="93"/>
      <c r="H8" s="101"/>
    </row>
    <row r="9" spans="1:8">
      <c r="A9" s="67"/>
      <c r="B9" s="717" t="s">
        <v>2</v>
      </c>
      <c r="E9" s="381"/>
      <c r="F9" s="718"/>
      <c r="G9" s="718"/>
      <c r="H9" s="718"/>
    </row>
    <row r="10" spans="1:8">
      <c r="A10" s="27">
        <v>1</v>
      </c>
      <c r="B10" s="27"/>
      <c r="C10" s="93" t="s">
        <v>672</v>
      </c>
      <c r="D10" s="180"/>
      <c r="E10" s="81"/>
      <c r="F10" s="718" t="s">
        <v>293</v>
      </c>
      <c r="G10" s="28"/>
      <c r="H10" s="646">
        <v>2239982</v>
      </c>
    </row>
    <row r="11" spans="1:8">
      <c r="A11" s="80"/>
    </row>
    <row r="12" spans="1:8">
      <c r="A12" s="27">
        <f>+A10+1</f>
        <v>2</v>
      </c>
      <c r="B12" s="27"/>
      <c r="C12" s="93" t="s">
        <v>673</v>
      </c>
      <c r="D12" s="93"/>
      <c r="E12" s="151"/>
      <c r="F12" s="93" t="s">
        <v>294</v>
      </c>
      <c r="G12" s="28"/>
      <c r="H12" s="646">
        <v>27471315</v>
      </c>
    </row>
    <row r="13" spans="1:8">
      <c r="A13" s="27">
        <f>+A12+1</f>
        <v>3</v>
      </c>
      <c r="B13" s="27"/>
      <c r="C13" s="93" t="s">
        <v>716</v>
      </c>
      <c r="D13" s="93"/>
      <c r="F13" s="93" t="s">
        <v>295</v>
      </c>
      <c r="G13" s="28"/>
      <c r="H13" s="646">
        <v>1047152</v>
      </c>
    </row>
    <row r="14" spans="1:8">
      <c r="A14" s="27">
        <f>+A13+1</f>
        <v>4</v>
      </c>
      <c r="B14" s="27"/>
      <c r="C14" s="719" t="s">
        <v>72</v>
      </c>
      <c r="D14" s="720"/>
      <c r="E14" s="721"/>
      <c r="F14" s="720" t="str">
        <f>"(Line "&amp;A12&amp;" - "&amp;A13&amp;")"</f>
        <v>(Line 2 - 3)</v>
      </c>
      <c r="G14" s="51"/>
      <c r="H14" s="720">
        <f>+H12-H13</f>
        <v>26424163</v>
      </c>
    </row>
    <row r="15" spans="1:8">
      <c r="A15" s="27"/>
      <c r="B15" s="27"/>
      <c r="C15" s="722"/>
      <c r="E15" s="381"/>
      <c r="F15" s="28"/>
      <c r="G15" s="28"/>
      <c r="H15" s="718"/>
    </row>
    <row r="16" spans="1:8" ht="15.75" thickBot="1">
      <c r="A16" s="27">
        <v>5</v>
      </c>
      <c r="B16" s="723" t="s">
        <v>44</v>
      </c>
      <c r="C16" s="723"/>
      <c r="D16" s="104"/>
      <c r="E16" s="724"/>
      <c r="F16" s="725" t="str">
        <f>"(Line "&amp;A10&amp;" / "&amp;A14&amp;")"</f>
        <v>(Line 1 / 4)</v>
      </c>
      <c r="G16" s="105"/>
      <c r="H16" s="726">
        <f>+H10/H14</f>
        <v>8.4770215805889476E-2</v>
      </c>
    </row>
    <row r="17" spans="1:8" ht="15.75" thickTop="1">
      <c r="A17" s="27"/>
      <c r="B17" s="27"/>
      <c r="C17" s="717"/>
      <c r="D17" s="45"/>
      <c r="E17" s="727"/>
      <c r="F17" s="28"/>
      <c r="G17" s="28"/>
      <c r="H17" s="728"/>
    </row>
    <row r="18" spans="1:8">
      <c r="A18" s="80"/>
      <c r="B18" s="717" t="s">
        <v>66</v>
      </c>
      <c r="D18" s="40"/>
    </row>
    <row r="19" spans="1:8">
      <c r="A19" s="67">
        <f>+A16+1</f>
        <v>6</v>
      </c>
      <c r="B19" s="40"/>
      <c r="C19" s="93" t="s">
        <v>80</v>
      </c>
      <c r="E19" s="166" t="str">
        <f>"(Note "&amp;B$292&amp;")"</f>
        <v>(Note B)</v>
      </c>
      <c r="F19" s="93" t="s">
        <v>769</v>
      </c>
      <c r="H19" s="646">
        <f>'5 - Cost Support 1'!I184</f>
        <v>2928413842</v>
      </c>
    </row>
    <row r="20" spans="1:8">
      <c r="A20" s="67">
        <f>+A19+1</f>
        <v>7</v>
      </c>
      <c r="B20" s="40"/>
      <c r="C20" s="93" t="s">
        <v>717</v>
      </c>
      <c r="E20" s="166"/>
      <c r="F20" s="729" t="str">
        <f>"(Line "&amp;A$46&amp;")"</f>
        <v>(Line 24)</v>
      </c>
      <c r="H20" s="730">
        <f>H46</f>
        <v>0</v>
      </c>
    </row>
    <row r="21" spans="1:8">
      <c r="A21" s="67">
        <f>+A20+1</f>
        <v>8</v>
      </c>
      <c r="B21" s="40"/>
      <c r="C21" s="50" t="s">
        <v>1</v>
      </c>
      <c r="D21" s="51"/>
      <c r="E21" s="160"/>
      <c r="F21" s="731" t="str">
        <f>"(Sum Lines "&amp;A19&amp;" &amp; "&amp;A20&amp;")"</f>
        <v>(Sum Lines 6 &amp; 7)</v>
      </c>
      <c r="G21" s="49"/>
      <c r="H21" s="731">
        <f>SUM(H19:H20)</f>
        <v>2928413842</v>
      </c>
    </row>
    <row r="22" spans="1:8">
      <c r="A22" s="81"/>
      <c r="B22" s="40"/>
      <c r="C22" s="93"/>
      <c r="E22" s="179"/>
      <c r="F22" s="93"/>
      <c r="H22" s="730"/>
    </row>
    <row r="23" spans="1:8">
      <c r="A23" s="67">
        <f>+A21+1</f>
        <v>9</v>
      </c>
      <c r="B23" s="40"/>
      <c r="C23" s="93" t="s">
        <v>670</v>
      </c>
      <c r="F23" s="93" t="s">
        <v>767</v>
      </c>
      <c r="H23" s="646">
        <f>'5 - Cost Support 1'!I185</f>
        <v>739384649.8304745</v>
      </c>
    </row>
    <row r="24" spans="1:8">
      <c r="A24" s="67">
        <f>+A23+1</f>
        <v>10</v>
      </c>
      <c r="B24" s="40"/>
      <c r="C24" s="93" t="s">
        <v>97</v>
      </c>
      <c r="E24" s="166" t="str">
        <f>"(Note "&amp;B$291&amp;")"</f>
        <v>(Note A)</v>
      </c>
      <c r="F24" s="718" t="s">
        <v>114</v>
      </c>
      <c r="H24" s="646">
        <v>16702099</v>
      </c>
    </row>
    <row r="25" spans="1:8">
      <c r="A25" s="67">
        <f>+A24+1</f>
        <v>11</v>
      </c>
      <c r="B25" s="40"/>
      <c r="C25" s="93" t="s">
        <v>61</v>
      </c>
      <c r="E25" s="166" t="str">
        <f>"(Note "&amp;B$291&amp;")"</f>
        <v>(Note A)</v>
      </c>
      <c r="F25" s="718" t="s">
        <v>674</v>
      </c>
      <c r="H25" s="646">
        <v>0</v>
      </c>
    </row>
    <row r="26" spans="1:8">
      <c r="A26" s="67">
        <f>+A25+1</f>
        <v>12</v>
      </c>
      <c r="C26" s="70" t="s">
        <v>104</v>
      </c>
      <c r="E26" s="166" t="str">
        <f>"(Note "&amp;B$291&amp;")"</f>
        <v>(Note A)</v>
      </c>
      <c r="F26" s="718" t="s">
        <v>674</v>
      </c>
      <c r="H26" s="646">
        <v>0</v>
      </c>
    </row>
    <row r="27" spans="1:8">
      <c r="A27" s="67">
        <f>+A26+1</f>
        <v>13</v>
      </c>
      <c r="C27" s="50" t="s">
        <v>0</v>
      </c>
      <c r="D27" s="51"/>
      <c r="E27" s="154"/>
      <c r="F27" s="720" t="str">
        <f>"(Sum Lines "&amp;A23&amp;" to "&amp;A26&amp;")"</f>
        <v>(Sum Lines 9 to 12)</v>
      </c>
      <c r="G27" s="49"/>
      <c r="H27" s="731">
        <f>SUM(H23:H26)</f>
        <v>756086748.8304745</v>
      </c>
    </row>
    <row r="28" spans="1:8" ht="17.25" customHeight="1">
      <c r="A28" s="80"/>
      <c r="C28" s="70"/>
      <c r="F28" s="718"/>
      <c r="H28" s="77"/>
    </row>
    <row r="29" spans="1:8">
      <c r="A29" s="27">
        <f>+A27+1</f>
        <v>14</v>
      </c>
      <c r="B29" s="40"/>
      <c r="C29" s="49" t="s">
        <v>56</v>
      </c>
      <c r="D29" s="49"/>
      <c r="E29" s="154"/>
      <c r="F29" s="720" t="str">
        <f>"(Line "&amp;A21&amp;" - "&amp;A27&amp;")"</f>
        <v>(Line 8 - 13)</v>
      </c>
      <c r="G29" s="49"/>
      <c r="H29" s="720">
        <f>+H21-H27</f>
        <v>2172327093.1695256</v>
      </c>
    </row>
    <row r="30" spans="1:8">
      <c r="A30" s="80"/>
      <c r="B30" s="40"/>
      <c r="C30" s="40"/>
      <c r="D30" s="40"/>
    </row>
    <row r="31" spans="1:8">
      <c r="A31" s="67">
        <f>+A29+1</f>
        <v>15</v>
      </c>
      <c r="B31" s="40"/>
      <c r="C31" s="40" t="s">
        <v>718</v>
      </c>
      <c r="D31" s="40"/>
      <c r="F31" s="729" t="str">
        <f>"(Line "&amp;A53&amp;" - Line "&amp;A51&amp;")"</f>
        <v>(Line 29 - Line 28)</v>
      </c>
      <c r="H31" s="77">
        <f>+H53-H51</f>
        <v>877312309.60386837</v>
      </c>
    </row>
    <row r="32" spans="1:8" ht="15.75" thickBot="1">
      <c r="A32" s="27">
        <f>+A31+1</f>
        <v>16</v>
      </c>
      <c r="B32" s="95" t="s">
        <v>655</v>
      </c>
      <c r="C32" s="95"/>
      <c r="D32" s="95"/>
      <c r="E32" s="155"/>
      <c r="F32" s="725" t="str">
        <f>"(Line "&amp;A31&amp;" / "&amp;A21&amp;")"</f>
        <v>(Line 15 / 8)</v>
      </c>
      <c r="G32" s="95"/>
      <c r="H32" s="726">
        <f>+H31/(H21)</f>
        <v>0.29958617768474144</v>
      </c>
    </row>
    <row r="33" spans="1:8" ht="15.75" thickTop="1">
      <c r="A33" s="80"/>
    </row>
    <row r="34" spans="1:8" s="32" customFormat="1">
      <c r="A34" s="67">
        <f>+A32+1</f>
        <v>17</v>
      </c>
      <c r="B34" s="27"/>
      <c r="C34" s="717" t="s">
        <v>719</v>
      </c>
      <c r="D34" s="45"/>
      <c r="E34" s="727"/>
      <c r="F34" s="729" t="str">
        <f>"(Line "&amp;A69&amp;" - Line "&amp;A51&amp;")"</f>
        <v>(Line 39 - Line 28)</v>
      </c>
      <c r="G34" s="28"/>
      <c r="H34" s="77">
        <f>+H69-H51</f>
        <v>647462905.02706885</v>
      </c>
    </row>
    <row r="35" spans="1:8" ht="15.75" thickBot="1">
      <c r="A35" s="27">
        <f>+A34+1</f>
        <v>18</v>
      </c>
      <c r="B35" s="95" t="s">
        <v>57</v>
      </c>
      <c r="C35" s="95"/>
      <c r="D35" s="95"/>
      <c r="E35" s="155"/>
      <c r="F35" s="725" t="str">
        <f>"(Line "&amp;A34&amp;" / "&amp;A29&amp;")"</f>
        <v>(Line 17 / 14)</v>
      </c>
      <c r="G35" s="95"/>
      <c r="H35" s="726">
        <f>+H34/H29</f>
        <v>0.29805037513130239</v>
      </c>
    </row>
    <row r="36" spans="1:8" ht="15.75" thickTop="1">
      <c r="A36" s="42"/>
      <c r="B36" s="27"/>
      <c r="C36" s="717"/>
      <c r="D36" s="45"/>
      <c r="E36" s="727"/>
      <c r="F36" s="28"/>
      <c r="G36" s="28"/>
      <c r="H36" s="728"/>
    </row>
    <row r="37" spans="1:8" s="46" customFormat="1" ht="15.75">
      <c r="A37" s="732" t="s">
        <v>54</v>
      </c>
      <c r="B37" s="733"/>
      <c r="C37" s="102"/>
      <c r="D37" s="102"/>
      <c r="E37" s="734"/>
      <c r="F37" s="103"/>
      <c r="G37" s="103"/>
      <c r="H37" s="112"/>
    </row>
    <row r="38" spans="1:8" s="46" customFormat="1" ht="15.75">
      <c r="A38" s="106"/>
      <c r="B38" s="735"/>
      <c r="C38" s="70"/>
      <c r="D38" s="70"/>
      <c r="E38" s="716"/>
      <c r="F38" s="93"/>
      <c r="G38" s="93"/>
      <c r="H38" s="101"/>
    </row>
    <row r="39" spans="1:8">
      <c r="A39" s="80"/>
      <c r="B39" s="717" t="s">
        <v>8</v>
      </c>
      <c r="E39" s="727"/>
      <c r="F39" s="730"/>
      <c r="G39" s="67"/>
      <c r="H39" s="718"/>
    </row>
    <row r="40" spans="1:8">
      <c r="A40" s="67">
        <f>+A35+1</f>
        <v>19</v>
      </c>
      <c r="B40" s="27"/>
      <c r="C40" s="722" t="s">
        <v>49</v>
      </c>
      <c r="E40" s="166" t="str">
        <f>"(Note "&amp;B$292&amp;")"</f>
        <v>(Note B)</v>
      </c>
      <c r="F40" s="730" t="s">
        <v>686</v>
      </c>
      <c r="G40" s="28"/>
      <c r="H40" s="646">
        <v>838506779</v>
      </c>
    </row>
    <row r="41" spans="1:8">
      <c r="A41" s="67">
        <f>+A40+1</f>
        <v>20</v>
      </c>
      <c r="B41" s="67"/>
      <c r="C41" s="717" t="s">
        <v>386</v>
      </c>
      <c r="E41" s="727" t="s">
        <v>322</v>
      </c>
      <c r="F41" s="87" t="s">
        <v>323</v>
      </c>
      <c r="G41" s="28"/>
      <c r="H41" s="736"/>
    </row>
    <row r="42" spans="1:8">
      <c r="A42" s="67">
        <f>+A41+1</f>
        <v>21</v>
      </c>
      <c r="B42" s="67"/>
      <c r="C42" s="737" t="s">
        <v>288</v>
      </c>
      <c r="D42" s="88"/>
      <c r="E42" s="161"/>
      <c r="F42" s="83" t="s">
        <v>369</v>
      </c>
      <c r="G42" s="88"/>
      <c r="H42" s="738">
        <f>'6- Est &amp; Reconcile WS'!$R$116</f>
        <v>26153336.503750004</v>
      </c>
    </row>
    <row r="43" spans="1:8">
      <c r="A43" s="67">
        <f>+A42+1</f>
        <v>22</v>
      </c>
      <c r="B43" s="27"/>
      <c r="C43" s="722" t="s">
        <v>287</v>
      </c>
      <c r="E43" s="166"/>
      <c r="F43" s="739" t="str">
        <f>"(Line "&amp;A40&amp;" - "&amp;A41&amp;" + "&amp;A42&amp;")"</f>
        <v>(Line 19 - 20 + 21)</v>
      </c>
      <c r="G43" s="28"/>
      <c r="H43" s="730">
        <f>+H40-H41+H42</f>
        <v>864660115.50374997</v>
      </c>
    </row>
    <row r="44" spans="1:8" s="46" customFormat="1">
      <c r="A44" s="67"/>
      <c r="B44" s="67"/>
      <c r="C44" s="717"/>
      <c r="D44" s="45"/>
      <c r="E44" s="81"/>
      <c r="F44" s="730"/>
      <c r="G44" s="45"/>
      <c r="H44" s="730"/>
    </row>
    <row r="45" spans="1:8">
      <c r="A45" s="67">
        <f>+A43+1</f>
        <v>23</v>
      </c>
      <c r="B45" s="27"/>
      <c r="C45" s="722" t="s">
        <v>48</v>
      </c>
      <c r="F45" s="730" t="s">
        <v>768</v>
      </c>
      <c r="G45" s="28"/>
      <c r="H45" s="646">
        <f>'5 - Cost Support 1'!I186</f>
        <v>149252824</v>
      </c>
    </row>
    <row r="46" spans="1:8">
      <c r="A46" s="67">
        <f>+A45+1</f>
        <v>24</v>
      </c>
      <c r="B46" s="27"/>
      <c r="C46" s="722" t="s">
        <v>4</v>
      </c>
      <c r="E46" s="166" t="str">
        <f>"(Notes "&amp;B$291&amp;" &amp; "&amp;B$292&amp;")"</f>
        <v>(Notes A &amp; B)</v>
      </c>
      <c r="F46" s="740" t="s">
        <v>674</v>
      </c>
      <c r="G46" s="28"/>
      <c r="H46" s="646">
        <v>0</v>
      </c>
    </row>
    <row r="47" spans="1:8">
      <c r="A47" s="67">
        <f>+A46+1</f>
        <v>25</v>
      </c>
      <c r="B47" s="27"/>
      <c r="C47" s="719" t="s">
        <v>50</v>
      </c>
      <c r="D47" s="51"/>
      <c r="E47" s="154"/>
      <c r="F47" s="739" t="str">
        <f>"(Line "&amp;A45&amp;" + "&amp;A46&amp;")"</f>
        <v>(Line 23 + 24)</v>
      </c>
      <c r="G47" s="51"/>
      <c r="H47" s="720">
        <f>SUM(H45:H46)</f>
        <v>149252824</v>
      </c>
    </row>
    <row r="48" spans="1:8" ht="15.75">
      <c r="A48" s="67">
        <f>+A47+1</f>
        <v>26</v>
      </c>
      <c r="B48" s="27"/>
      <c r="C48" s="59" t="s">
        <v>67</v>
      </c>
      <c r="D48" s="717"/>
      <c r="E48" s="727"/>
      <c r="F48" s="729" t="str">
        <f>"(Line "&amp;A$16&amp;")"</f>
        <v>(Line 5)</v>
      </c>
      <c r="G48" s="41"/>
      <c r="H48" s="741">
        <f>+H16</f>
        <v>8.4770215805889476E-2</v>
      </c>
    </row>
    <row r="49" spans="1:8">
      <c r="A49" s="67">
        <f>+A48+1</f>
        <v>27</v>
      </c>
      <c r="B49" s="40"/>
      <c r="C49" s="742" t="s">
        <v>6</v>
      </c>
      <c r="D49" s="50"/>
      <c r="E49" s="721"/>
      <c r="F49" s="739" t="str">
        <f>"(Line "&amp;A47&amp;" * "&amp;A48&amp;")"</f>
        <v>(Line 25 * 26)</v>
      </c>
      <c r="G49" s="49"/>
      <c r="H49" s="720">
        <f>+H48*H47</f>
        <v>12652194.10011844</v>
      </c>
    </row>
    <row r="50" spans="1:8">
      <c r="A50" s="81"/>
      <c r="B50" s="40"/>
      <c r="C50" s="717"/>
      <c r="D50" s="46"/>
      <c r="E50" s="237"/>
      <c r="H50" s="739"/>
    </row>
    <row r="51" spans="1:8">
      <c r="A51" s="67">
        <f>+A49+1</f>
        <v>28</v>
      </c>
      <c r="B51" s="27"/>
      <c r="C51" s="742" t="s">
        <v>172</v>
      </c>
      <c r="D51" s="173"/>
      <c r="E51" s="166" t="str">
        <f>"(Note "&amp;B$297&amp;")"</f>
        <v>(Note C)</v>
      </c>
      <c r="F51" s="720" t="s">
        <v>106</v>
      </c>
      <c r="G51" s="51"/>
      <c r="H51" s="743">
        <f>'5 - Cost Support 1'!H27</f>
        <v>782029</v>
      </c>
    </row>
    <row r="52" spans="1:8">
      <c r="A52" s="81"/>
      <c r="B52" s="40"/>
      <c r="C52" s="717"/>
      <c r="D52" s="46"/>
      <c r="E52" s="81"/>
      <c r="H52" s="739"/>
    </row>
    <row r="53" spans="1:8" s="1" customFormat="1" ht="16.5" thickBot="1">
      <c r="A53" s="67">
        <f>+A51+1</f>
        <v>29</v>
      </c>
      <c r="B53" s="95" t="s">
        <v>3</v>
      </c>
      <c r="C53" s="95"/>
      <c r="D53" s="95"/>
      <c r="E53" s="155"/>
      <c r="F53" s="725" t="str">
        <f>"(Line "&amp;A43&amp;" + "&amp;A49&amp;" + "&amp;A51&amp;")"</f>
        <v>(Line 22 + 27 + 28)</v>
      </c>
      <c r="G53" s="95"/>
      <c r="H53" s="744">
        <f>SUM(H43,H49,H51)</f>
        <v>878094338.60386837</v>
      </c>
    </row>
    <row r="54" spans="1:8" ht="15.75" thickTop="1">
      <c r="A54" s="81"/>
      <c r="B54" s="40"/>
      <c r="C54" s="40"/>
      <c r="D54" s="40"/>
    </row>
    <row r="55" spans="1:8">
      <c r="A55" s="67"/>
      <c r="B55" s="717" t="s">
        <v>712</v>
      </c>
      <c r="C55" s="717"/>
      <c r="D55" s="730"/>
      <c r="E55" s="381"/>
      <c r="F55" s="718"/>
      <c r="G55" s="745"/>
      <c r="H55" s="718"/>
    </row>
    <row r="56" spans="1:8">
      <c r="A56" s="81"/>
      <c r="B56" s="45"/>
      <c r="C56" s="45"/>
      <c r="D56" s="45"/>
      <c r="F56" s="718"/>
      <c r="G56" s="718"/>
      <c r="H56" s="718"/>
    </row>
    <row r="57" spans="1:8">
      <c r="A57" s="67">
        <f>+A53+1</f>
        <v>30</v>
      </c>
      <c r="B57" s="27"/>
      <c r="C57" s="722" t="s">
        <v>79</v>
      </c>
      <c r="E57" s="166" t="str">
        <f>"(Note "&amp;B$292&amp;")"</f>
        <v>(Note B)</v>
      </c>
      <c r="F57" s="730" t="s">
        <v>687</v>
      </c>
      <c r="G57" s="28"/>
      <c r="H57" s="646">
        <v>223585359</v>
      </c>
    </row>
    <row r="58" spans="1:8" s="46" customFormat="1">
      <c r="A58" s="67"/>
      <c r="B58" s="67"/>
      <c r="C58" s="45"/>
      <c r="D58" s="717"/>
      <c r="E58" s="81"/>
      <c r="F58" s="730"/>
      <c r="G58" s="45"/>
      <c r="H58" s="730"/>
    </row>
    <row r="59" spans="1:8">
      <c r="A59" s="67">
        <f>+A57+1</f>
        <v>31</v>
      </c>
      <c r="B59" s="27"/>
      <c r="C59" s="722" t="s">
        <v>134</v>
      </c>
      <c r="F59" s="730" t="s">
        <v>770</v>
      </c>
      <c r="G59" s="28"/>
      <c r="H59" s="646">
        <f>'5 - Cost Support 1'!I187</f>
        <v>57192316.830474548</v>
      </c>
    </row>
    <row r="60" spans="1:8">
      <c r="A60" s="67">
        <f t="shared" ref="A60:A65" si="0">+A59+1</f>
        <v>32</v>
      </c>
      <c r="B60" s="27"/>
      <c r="C60" s="722" t="str">
        <f>+C24</f>
        <v>Accumulated Intangible Amortization</v>
      </c>
      <c r="F60" s="739" t="str">
        <f>"(Line "&amp;A$24&amp;")"</f>
        <v>(Line 10)</v>
      </c>
      <c r="G60" s="28"/>
      <c r="H60" s="730">
        <f>+H24</f>
        <v>16702099</v>
      </c>
    </row>
    <row r="61" spans="1:8">
      <c r="A61" s="67">
        <f t="shared" si="0"/>
        <v>33</v>
      </c>
      <c r="B61" s="27"/>
      <c r="C61" s="722" t="str">
        <f>+C25</f>
        <v>Accumulated Common Amortization - Electric</v>
      </c>
      <c r="E61" s="166"/>
      <c r="F61" s="739" t="str">
        <f>"(Line "&amp;A$25&amp;")"</f>
        <v>(Line 11)</v>
      </c>
      <c r="G61" s="28"/>
      <c r="H61" s="730">
        <f>+H25</f>
        <v>0</v>
      </c>
    </row>
    <row r="62" spans="1:8">
      <c r="A62" s="67">
        <f t="shared" si="0"/>
        <v>34</v>
      </c>
      <c r="B62" s="27"/>
      <c r="C62" s="746" t="s">
        <v>5</v>
      </c>
      <c r="D62" s="88"/>
      <c r="E62" s="175"/>
      <c r="F62" s="729" t="str">
        <f>"(Line "&amp;A$26&amp;")"</f>
        <v>(Line 12)</v>
      </c>
      <c r="G62" s="28"/>
      <c r="H62" s="740">
        <f>+H26</f>
        <v>0</v>
      </c>
    </row>
    <row r="63" spans="1:8">
      <c r="A63" s="67">
        <f t="shared" si="0"/>
        <v>35</v>
      </c>
      <c r="B63" s="27"/>
      <c r="C63" s="747" t="s">
        <v>0</v>
      </c>
      <c r="D63" s="54"/>
      <c r="E63" s="748"/>
      <c r="F63" s="739" t="str">
        <f>"(Sum Lines "&amp;A59&amp;" to "&amp;A62&amp;")"</f>
        <v>(Sum Lines 31 to 34)</v>
      </c>
      <c r="G63" s="739"/>
      <c r="H63" s="739">
        <f>SUM(H59:H62)</f>
        <v>73894415.830474555</v>
      </c>
    </row>
    <row r="64" spans="1:8">
      <c r="A64" s="67">
        <f t="shared" si="0"/>
        <v>36</v>
      </c>
      <c r="B64" s="27"/>
      <c r="C64" s="747" t="str">
        <f>+C48</f>
        <v>Wage &amp; Salary Allocation Factor</v>
      </c>
      <c r="D64" s="54"/>
      <c r="E64" s="748"/>
      <c r="F64" s="729" t="str">
        <f>"(Line "&amp;A$16&amp;")"</f>
        <v>(Line 5)</v>
      </c>
      <c r="G64" s="739"/>
      <c r="H64" s="749">
        <f>+H16</f>
        <v>8.4770215805889476E-2</v>
      </c>
    </row>
    <row r="65" spans="1:8">
      <c r="A65" s="67">
        <f t="shared" si="0"/>
        <v>37</v>
      </c>
      <c r="B65" s="40"/>
      <c r="C65" s="719" t="s">
        <v>36</v>
      </c>
      <c r="D65" s="49"/>
      <c r="E65" s="154"/>
      <c r="F65" s="739" t="str">
        <f>"(Line "&amp;A63&amp;" * "&amp;A64&amp;")"</f>
        <v>(Line 35 * 36)</v>
      </c>
      <c r="G65" s="49"/>
      <c r="H65" s="720">
        <f>+H64*H63</f>
        <v>6264045.5767994635</v>
      </c>
    </row>
    <row r="66" spans="1:8">
      <c r="A66" s="81"/>
      <c r="B66" s="40"/>
      <c r="C66" s="40"/>
      <c r="D66" s="40"/>
    </row>
    <row r="67" spans="1:8" ht="15.75" thickBot="1">
      <c r="A67" s="67">
        <f>+A65+1</f>
        <v>38</v>
      </c>
      <c r="B67" s="95" t="s">
        <v>51</v>
      </c>
      <c r="C67" s="95"/>
      <c r="D67" s="95"/>
      <c r="E67" s="155"/>
      <c r="F67" s="725" t="str">
        <f>"(Line "&amp;A57&amp;" + "&amp;A65&amp;")"</f>
        <v>(Line 30 + 37)</v>
      </c>
      <c r="G67" s="95"/>
      <c r="H67" s="744">
        <f>+H65+H57</f>
        <v>229849404.57679945</v>
      </c>
    </row>
    <row r="68" spans="1:8" ht="15.75" thickTop="1">
      <c r="A68" s="81"/>
      <c r="B68" s="40"/>
      <c r="C68" s="40"/>
      <c r="D68" s="40"/>
    </row>
    <row r="69" spans="1:8" ht="15.75" thickBot="1">
      <c r="A69" s="67">
        <f>+A67+1</f>
        <v>39</v>
      </c>
      <c r="B69" s="95" t="s">
        <v>52</v>
      </c>
      <c r="C69" s="95"/>
      <c r="D69" s="95"/>
      <c r="E69" s="155"/>
      <c r="F69" s="725" t="str">
        <f>"(Line "&amp;A53&amp;" - "&amp;A67&amp;")"</f>
        <v>(Line 29 - 38)</v>
      </c>
      <c r="G69" s="95"/>
      <c r="H69" s="744">
        <f>+H53-H67</f>
        <v>648244934.02706885</v>
      </c>
    </row>
    <row r="70" spans="1:8" ht="15.75" thickTop="1">
      <c r="A70" s="80"/>
      <c r="B70" s="40"/>
      <c r="C70" s="40"/>
      <c r="D70" s="40"/>
    </row>
    <row r="71" spans="1:8" ht="15.75">
      <c r="A71" s="732" t="s">
        <v>7</v>
      </c>
      <c r="B71" s="102"/>
      <c r="C71" s="102"/>
      <c r="D71" s="102"/>
      <c r="E71" s="734"/>
      <c r="F71" s="103"/>
      <c r="G71" s="103"/>
      <c r="H71" s="111"/>
    </row>
    <row r="72" spans="1:8">
      <c r="A72" s="750"/>
      <c r="B72" s="751"/>
      <c r="C72" s="751"/>
      <c r="D72" s="751"/>
    </row>
    <row r="73" spans="1:8" ht="15.75">
      <c r="A73" s="81"/>
      <c r="B73" s="86" t="s">
        <v>147</v>
      </c>
      <c r="D73" s="46"/>
      <c r="E73" s="92"/>
      <c r="H73" s="718"/>
    </row>
    <row r="74" spans="1:8" ht="15.75">
      <c r="A74" s="81">
        <f>+A69+1</f>
        <v>40</v>
      </c>
      <c r="B74" s="86"/>
      <c r="C74" s="28" t="s">
        <v>167</v>
      </c>
      <c r="D74" s="46"/>
      <c r="F74" s="58" t="s">
        <v>370</v>
      </c>
      <c r="H74" s="730">
        <f>'1 - ADIT '!F15</f>
        <v>-181596840.61421585</v>
      </c>
    </row>
    <row r="75" spans="1:8" s="45" customFormat="1">
      <c r="A75" s="67">
        <f>+A74+1</f>
        <v>41</v>
      </c>
      <c r="B75" s="46"/>
      <c r="C75" s="752" t="s">
        <v>119</v>
      </c>
      <c r="D75" s="485" t="s">
        <v>430</v>
      </c>
      <c r="E75" s="166" t="str">
        <f>"(Notes "&amp;B$291&amp;" &amp; "&amp;B$302&amp;")"</f>
        <v>(Notes A &amp; I)</v>
      </c>
      <c r="F75" s="753" t="s">
        <v>688</v>
      </c>
      <c r="H75" s="754">
        <f>'1 - ADIT '!D119</f>
        <v>0</v>
      </c>
    </row>
    <row r="76" spans="1:8" ht="15.75">
      <c r="A76" s="67">
        <f>+A75+1</f>
        <v>42</v>
      </c>
      <c r="B76" s="46"/>
      <c r="C76" s="59" t="s">
        <v>9</v>
      </c>
      <c r="D76" s="46"/>
      <c r="E76" s="81"/>
      <c r="F76" s="740" t="str">
        <f>"(Line "&amp;A35&amp;")"</f>
        <v>(Line 18)</v>
      </c>
      <c r="H76" s="53">
        <f>+H$35</f>
        <v>0.29805037513130239</v>
      </c>
    </row>
    <row r="77" spans="1:8" s="46" customFormat="1" ht="15.75">
      <c r="A77" s="67">
        <f>+A76+1</f>
        <v>43</v>
      </c>
      <c r="C77" s="755" t="s">
        <v>37</v>
      </c>
      <c r="D77" s="50"/>
      <c r="E77" s="160"/>
      <c r="F77" s="753" t="str">
        <f>"(Line "&amp;A75&amp;" * "&amp;A76&amp;") + Line "&amp;A74</f>
        <v>(Line 41 * 42) + Line 40</v>
      </c>
      <c r="G77" s="50"/>
      <c r="H77" s="756">
        <f>+H74+H75*H76</f>
        <v>-181596840.61421585</v>
      </c>
    </row>
    <row r="78" spans="1:8" ht="15.75">
      <c r="A78" s="81"/>
      <c r="B78" s="46"/>
      <c r="C78" s="86"/>
      <c r="D78" s="93"/>
      <c r="E78" s="179"/>
      <c r="F78" s="93"/>
      <c r="G78" s="72"/>
      <c r="H78" s="211"/>
    </row>
    <row r="79" spans="1:8" ht="15.75">
      <c r="A79" s="67" t="s">
        <v>505</v>
      </c>
      <c r="B79" s="86" t="s">
        <v>506</v>
      </c>
      <c r="D79" s="93"/>
      <c r="E79" s="166" t="s">
        <v>507</v>
      </c>
      <c r="F79" s="753" t="s">
        <v>508</v>
      </c>
      <c r="G79" s="72"/>
      <c r="H79" s="211">
        <f>'6- Est &amp; Reconcile WS'!$R$117</f>
        <v>0</v>
      </c>
    </row>
    <row r="80" spans="1:8" ht="15.75">
      <c r="A80" s="81"/>
      <c r="B80" s="46"/>
      <c r="C80" s="86"/>
      <c r="D80" s="93"/>
      <c r="E80" s="179"/>
      <c r="F80" s="93"/>
      <c r="G80" s="72"/>
      <c r="H80" s="211"/>
    </row>
    <row r="81" spans="1:8" s="46" customFormat="1" ht="15.75">
      <c r="A81" s="67"/>
      <c r="B81" s="46" t="s">
        <v>429</v>
      </c>
      <c r="C81" s="86"/>
      <c r="D81" s="93"/>
      <c r="E81" s="179"/>
      <c r="F81" s="753"/>
      <c r="G81" s="93"/>
      <c r="H81" s="211"/>
    </row>
    <row r="82" spans="1:8" ht="15.75">
      <c r="A82" s="81">
        <f>+A77+1</f>
        <v>44</v>
      </c>
      <c r="B82" s="46"/>
      <c r="C82" s="86" t="s">
        <v>626</v>
      </c>
      <c r="D82" s="93"/>
      <c r="E82" s="179" t="s">
        <v>430</v>
      </c>
      <c r="F82" s="93" t="s">
        <v>372</v>
      </c>
      <c r="G82" s="72"/>
      <c r="H82" s="211">
        <f>-'5 - Cost Support 1'!I118</f>
        <v>-2470749.6241745981</v>
      </c>
    </row>
    <row r="83" spans="1:8" ht="15.75">
      <c r="A83" s="67"/>
      <c r="B83" s="43"/>
      <c r="C83" s="45"/>
      <c r="D83" s="45"/>
      <c r="E83" s="81"/>
      <c r="F83" s="502"/>
      <c r="G83" s="57"/>
    </row>
    <row r="84" spans="1:8" ht="15.75">
      <c r="A84" s="67"/>
      <c r="B84" s="59" t="s">
        <v>713</v>
      </c>
      <c r="C84" s="44"/>
      <c r="D84" s="45"/>
      <c r="E84" s="81"/>
      <c r="F84" s="503"/>
      <c r="G84" s="52"/>
    </row>
    <row r="85" spans="1:8" ht="15.75">
      <c r="A85" s="67">
        <f>+A82+1</f>
        <v>45</v>
      </c>
      <c r="B85" s="757"/>
      <c r="C85" s="82" t="s">
        <v>431</v>
      </c>
      <c r="D85" s="175"/>
      <c r="E85" s="175" t="str">
        <f>"(Note "&amp;B$291&amp;")"</f>
        <v>(Note A)</v>
      </c>
      <c r="F85" s="136" t="s">
        <v>372</v>
      </c>
      <c r="G85" s="135"/>
      <c r="H85" s="806">
        <f>+'5 - Cost Support 1'!F129</f>
        <v>8392274.8724116031</v>
      </c>
    </row>
    <row r="86" spans="1:8" ht="15.75">
      <c r="A86" s="27">
        <f>+A85+1</f>
        <v>46</v>
      </c>
      <c r="B86" s="43"/>
      <c r="C86" s="46" t="s">
        <v>695</v>
      </c>
      <c r="D86" s="51"/>
      <c r="E86" s="157"/>
      <c r="F86" s="753" t="str">
        <f>"(Line "&amp;A85&amp;")"</f>
        <v>(Line 45)</v>
      </c>
      <c r="G86" s="73"/>
      <c r="H86" s="61">
        <f>+H85</f>
        <v>8392274.8724116031</v>
      </c>
    </row>
    <row r="87" spans="1:8" ht="15.75">
      <c r="A87" s="67"/>
      <c r="B87" s="43"/>
      <c r="C87" s="45"/>
      <c r="F87" s="57"/>
      <c r="G87" s="57"/>
    </row>
    <row r="88" spans="1:8" ht="15.75">
      <c r="A88" s="67"/>
      <c r="B88" s="59" t="s">
        <v>710</v>
      </c>
      <c r="C88" s="46"/>
      <c r="D88" s="46"/>
      <c r="E88" s="148"/>
      <c r="F88" s="135"/>
      <c r="G88" s="52"/>
      <c r="H88" s="55"/>
    </row>
    <row r="89" spans="1:8">
      <c r="A89" s="81">
        <f>+A86+1</f>
        <v>47</v>
      </c>
      <c r="B89" s="46"/>
      <c r="C89" s="46" t="s">
        <v>11</v>
      </c>
      <c r="D89" s="45"/>
      <c r="E89" s="166" t="str">
        <f>"(Note "&amp;B$291&amp;")"</f>
        <v>(Note A)</v>
      </c>
      <c r="F89" s="44" t="s">
        <v>300</v>
      </c>
      <c r="H89" s="907">
        <v>1260277</v>
      </c>
    </row>
    <row r="90" spans="1:8" s="46" customFormat="1" ht="15.75">
      <c r="A90" s="67">
        <f>+A89+1</f>
        <v>48</v>
      </c>
      <c r="B90" s="43"/>
      <c r="C90" s="82" t="s">
        <v>67</v>
      </c>
      <c r="D90" s="83"/>
      <c r="E90" s="158"/>
      <c r="F90" s="729" t="str">
        <f>"(Line "&amp;A$16&amp;")"</f>
        <v>(Line 5)</v>
      </c>
      <c r="G90" s="85"/>
      <c r="H90" s="53">
        <f>+H16</f>
        <v>8.4770215805889476E-2</v>
      </c>
    </row>
    <row r="91" spans="1:8" ht="15.75">
      <c r="A91" s="67">
        <f>+A90+1</f>
        <v>49</v>
      </c>
      <c r="B91" s="43"/>
      <c r="C91" s="59" t="s">
        <v>78</v>
      </c>
      <c r="D91" s="45"/>
      <c r="E91" s="81"/>
      <c r="F91" s="739" t="str">
        <f>"(Line "&amp;A89&amp;" * "&amp;A90&amp;")"</f>
        <v>(Line 47 * 48)</v>
      </c>
      <c r="G91" s="52"/>
      <c r="H91" s="61">
        <f>+H89*H90</f>
        <v>106833.95326519897</v>
      </c>
    </row>
    <row r="92" spans="1:8" ht="15.75">
      <c r="A92" s="67">
        <f>+A91+1</f>
        <v>50</v>
      </c>
      <c r="B92" s="43"/>
      <c r="C92" s="59" t="s">
        <v>697</v>
      </c>
      <c r="D92" s="45"/>
      <c r="E92" s="67"/>
      <c r="F92" s="136" t="s">
        <v>68</v>
      </c>
      <c r="G92" s="52"/>
      <c r="H92" s="646">
        <v>1751752</v>
      </c>
    </row>
    <row r="93" spans="1:8" ht="18" customHeight="1">
      <c r="A93" s="67">
        <f>+A92+1</f>
        <v>51</v>
      </c>
      <c r="B93" s="43"/>
      <c r="C93" s="50" t="s">
        <v>709</v>
      </c>
      <c r="D93" s="51"/>
      <c r="E93" s="157"/>
      <c r="F93" s="739" t="str">
        <f>"(Line "&amp;A91&amp;" + "&amp;A92&amp;")"</f>
        <v>(Line 49 + 50)</v>
      </c>
      <c r="G93" s="73"/>
      <c r="H93" s="758">
        <f>SUM(H91:H92)</f>
        <v>1858585.953265199</v>
      </c>
    </row>
    <row r="94" spans="1:8" ht="15.75">
      <c r="A94" s="67"/>
      <c r="B94" s="43"/>
      <c r="C94" s="44"/>
      <c r="E94" s="27"/>
      <c r="F94" s="52"/>
      <c r="G94" s="52"/>
    </row>
    <row r="95" spans="1:8" ht="15.75">
      <c r="A95" s="67"/>
      <c r="B95" s="59" t="s">
        <v>714</v>
      </c>
      <c r="C95" s="46"/>
      <c r="F95" s="52"/>
      <c r="G95" s="52"/>
    </row>
    <row r="96" spans="1:8" ht="15.75">
      <c r="A96" s="67">
        <f>+A93+1</f>
        <v>52</v>
      </c>
      <c r="B96" s="43"/>
      <c r="C96" s="44" t="s">
        <v>75</v>
      </c>
      <c r="D96" s="60"/>
      <c r="F96" s="739" t="str">
        <f>"(Line "&amp;A$143&amp;")"</f>
        <v>(Line 85)</v>
      </c>
      <c r="G96" s="52"/>
      <c r="H96" s="806">
        <f>+H143</f>
        <v>18077392.472504113</v>
      </c>
    </row>
    <row r="97" spans="1:8" ht="15.75">
      <c r="A97" s="67">
        <f>+A96+1</f>
        <v>53</v>
      </c>
      <c r="B97" s="43"/>
      <c r="C97" s="58" t="s">
        <v>69</v>
      </c>
      <c r="D97" s="60"/>
      <c r="F97" s="84" t="s">
        <v>107</v>
      </c>
      <c r="H97" s="176">
        <v>0.125</v>
      </c>
    </row>
    <row r="98" spans="1:8" s="62" customFormat="1" ht="15.75">
      <c r="A98" s="67">
        <f>+A97+1</f>
        <v>54</v>
      </c>
      <c r="B98" s="43"/>
      <c r="C98" s="47" t="s">
        <v>696</v>
      </c>
      <c r="D98" s="759"/>
      <c r="E98" s="154"/>
      <c r="F98" s="739" t="str">
        <f>"(Line "&amp;A96&amp;" * "&amp;A97&amp;")"</f>
        <v>(Line 52 * 53)</v>
      </c>
      <c r="G98" s="49"/>
      <c r="H98" s="760">
        <f>+H96*H97</f>
        <v>2259674.0590630141</v>
      </c>
    </row>
    <row r="99" spans="1:8" s="62" customFormat="1" ht="15.75">
      <c r="A99" s="67"/>
      <c r="B99" s="43"/>
      <c r="C99" s="761"/>
      <c r="D99" s="762"/>
      <c r="E99" s="151"/>
      <c r="F99" s="739"/>
      <c r="G99" s="72"/>
      <c r="H99" s="57"/>
    </row>
    <row r="100" spans="1:8" s="62" customFormat="1" ht="15.75">
      <c r="A100" s="40"/>
      <c r="B100" s="761" t="s">
        <v>202</v>
      </c>
      <c r="C100" s="40"/>
      <c r="D100" s="762"/>
      <c r="E100" s="40"/>
      <c r="F100" s="739"/>
      <c r="G100" s="72"/>
      <c r="H100" s="57"/>
    </row>
    <row r="101" spans="1:8">
      <c r="A101" s="67">
        <f>+A98+1</f>
        <v>55</v>
      </c>
      <c r="B101" s="40"/>
      <c r="C101" s="40" t="s">
        <v>203</v>
      </c>
      <c r="D101" s="40"/>
      <c r="E101" s="166" t="str">
        <f>"(Note "&amp;B$312&amp;")"</f>
        <v>(Note N)</v>
      </c>
      <c r="F101" s="40" t="s">
        <v>205</v>
      </c>
      <c r="H101" s="221">
        <f>+'5 - Cost Support 1'!G99</f>
        <v>0</v>
      </c>
    </row>
    <row r="102" spans="1:8">
      <c r="A102" s="80">
        <f>+A101+1</f>
        <v>56</v>
      </c>
      <c r="B102" s="40"/>
      <c r="C102" s="222" t="s">
        <v>289</v>
      </c>
      <c r="D102" s="222"/>
      <c r="E102" s="416" t="str">
        <f>+E101</f>
        <v>(Note N)</v>
      </c>
      <c r="F102" s="346" t="str">
        <f>+F101</f>
        <v>From PJM</v>
      </c>
      <c r="H102" s="231">
        <f>+'5 - Cost Support 1'!G104</f>
        <v>0</v>
      </c>
    </row>
    <row r="103" spans="1:8">
      <c r="A103" s="80">
        <f>+A102+1</f>
        <v>57</v>
      </c>
      <c r="B103" s="40"/>
      <c r="C103" s="40" t="s">
        <v>204</v>
      </c>
      <c r="D103" s="40"/>
      <c r="F103" s="739" t="str">
        <f>"(Line "&amp;A101&amp;" - "&amp;A102&amp;")"</f>
        <v>(Line 55 - 56)</v>
      </c>
      <c r="H103" s="40">
        <f>+H101+H102</f>
        <v>0</v>
      </c>
    </row>
    <row r="104" spans="1:8">
      <c r="A104" s="80"/>
      <c r="B104" s="40"/>
      <c r="C104" s="40"/>
      <c r="D104" s="40"/>
    </row>
    <row r="105" spans="1:8" ht="15.75" thickBot="1">
      <c r="A105" s="80">
        <f>+A103+1</f>
        <v>58</v>
      </c>
      <c r="B105" s="95" t="s">
        <v>70</v>
      </c>
      <c r="C105" s="95"/>
      <c r="D105" s="95"/>
      <c r="E105" s="155"/>
      <c r="F105" s="763" t="str">
        <f>"(Line "&amp;A77&amp;" + "&amp;A79&amp;" + "&amp;A82&amp;" + "&amp;A86&amp;" + "&amp;A93&amp;" + "&amp;A98&amp;" - "&amp;A103&amp;")"</f>
        <v>(Line 43 + 43a + 44 + 46 + 51 + 54 - 57)</v>
      </c>
      <c r="G105" s="764"/>
      <c r="H105" s="765">
        <f>SUM(H77,H79,H82,H86,H93,H98,H103)</f>
        <v>-171557055.35365063</v>
      </c>
    </row>
    <row r="106" spans="1:8" ht="15.75" thickTop="1">
      <c r="A106" s="80"/>
      <c r="B106" s="40"/>
      <c r="C106" s="40"/>
      <c r="D106" s="40"/>
    </row>
    <row r="107" spans="1:8" s="32" customFormat="1" ht="15.75" thickBot="1">
      <c r="A107" s="27">
        <f>+A105+1</f>
        <v>59</v>
      </c>
      <c r="B107" s="95" t="s">
        <v>58</v>
      </c>
      <c r="C107" s="95"/>
      <c r="D107" s="95"/>
      <c r="E107" s="155"/>
      <c r="F107" s="725" t="str">
        <f>"(Line "&amp;A69&amp;" + "&amp;A105&amp;")"</f>
        <v>(Line 39 + 58)</v>
      </c>
      <c r="G107" s="95"/>
      <c r="H107" s="744">
        <f>+H69+H105</f>
        <v>476687878.67341822</v>
      </c>
    </row>
    <row r="108" spans="1:8" ht="15.75" thickTop="1">
      <c r="B108" s="40"/>
      <c r="C108" s="40"/>
      <c r="D108" s="40"/>
    </row>
    <row r="109" spans="1:8" s="46" customFormat="1" ht="15.75">
      <c r="A109" s="766" t="s">
        <v>112</v>
      </c>
      <c r="B109" s="767"/>
      <c r="C109" s="768"/>
      <c r="D109" s="110"/>
      <c r="E109" s="769"/>
      <c r="F109" s="111"/>
      <c r="G109" s="111"/>
      <c r="H109" s="112"/>
    </row>
    <row r="110" spans="1:8" s="46" customFormat="1" ht="15.75">
      <c r="A110" s="45"/>
      <c r="B110" s="45"/>
      <c r="C110" s="45"/>
      <c r="D110" s="45"/>
      <c r="E110" s="770"/>
      <c r="H110" s="101"/>
    </row>
    <row r="111" spans="1:8">
      <c r="A111" s="27"/>
      <c r="B111" s="717" t="s">
        <v>42</v>
      </c>
      <c r="D111" s="718"/>
      <c r="E111" s="381"/>
      <c r="G111" s="718"/>
      <c r="H111" s="718"/>
    </row>
    <row r="112" spans="1:8">
      <c r="A112" s="27">
        <f>+A107+1</f>
        <v>60</v>
      </c>
      <c r="B112" s="27"/>
      <c r="C112" s="717" t="s">
        <v>42</v>
      </c>
      <c r="D112" s="45"/>
      <c r="E112" s="81"/>
      <c r="F112" s="730" t="s">
        <v>766</v>
      </c>
      <c r="G112" s="67"/>
      <c r="H112" s="646">
        <f>'5 - Cost Support 1'!I177</f>
        <v>12996745</v>
      </c>
    </row>
    <row r="113" spans="1:8">
      <c r="A113" s="27">
        <f>A112+1</f>
        <v>61</v>
      </c>
      <c r="B113" s="27"/>
      <c r="C113" s="717" t="s">
        <v>99</v>
      </c>
      <c r="D113" s="45"/>
      <c r="E113" s="81"/>
      <c r="F113" s="730" t="s">
        <v>372</v>
      </c>
      <c r="G113" s="67"/>
      <c r="H113" s="730">
        <f>'5 - Cost Support 1'!G134</f>
        <v>0</v>
      </c>
    </row>
    <row r="114" spans="1:8">
      <c r="A114" s="27">
        <f>A113+1</f>
        <v>62</v>
      </c>
      <c r="B114" s="27"/>
      <c r="C114" s="717" t="s">
        <v>636</v>
      </c>
      <c r="D114" s="45"/>
      <c r="E114" s="81"/>
      <c r="F114" s="730" t="s">
        <v>372</v>
      </c>
      <c r="G114" s="67"/>
      <c r="H114" s="730">
        <f>'5 - Cost Support 1'!J135</f>
        <v>0</v>
      </c>
    </row>
    <row r="115" spans="1:8">
      <c r="A115" s="27">
        <f>+A114+1</f>
        <v>63</v>
      </c>
      <c r="B115" s="27"/>
      <c r="C115" s="717" t="s">
        <v>113</v>
      </c>
      <c r="D115" s="45"/>
      <c r="E115" s="81"/>
      <c r="F115" s="730" t="s">
        <v>302</v>
      </c>
      <c r="G115" s="45"/>
      <c r="H115" s="646">
        <v>0</v>
      </c>
    </row>
    <row r="116" spans="1:8">
      <c r="A116" s="67">
        <f>+A115+1</f>
        <v>64</v>
      </c>
      <c r="B116" s="67"/>
      <c r="C116" s="717" t="s">
        <v>444</v>
      </c>
      <c r="D116" s="45"/>
      <c r="E116" s="166" t="str">
        <f>"(Note "&amp;B$315&amp;")"</f>
        <v>(Note O)</v>
      </c>
      <c r="F116" s="730" t="s">
        <v>207</v>
      </c>
      <c r="G116" s="45"/>
      <c r="H116" s="646">
        <v>0</v>
      </c>
    </row>
    <row r="117" spans="1:8">
      <c r="A117" s="27">
        <f>+A116+1</f>
        <v>65</v>
      </c>
      <c r="B117" s="27"/>
      <c r="C117" s="717" t="s">
        <v>43</v>
      </c>
      <c r="D117" s="730"/>
      <c r="E117" s="175" t="str">
        <f>"(Note "&amp;B$291&amp;")"</f>
        <v>(Note A)</v>
      </c>
      <c r="F117" s="740" t="s">
        <v>528</v>
      </c>
      <c r="G117" s="45"/>
      <c r="H117" s="646">
        <v>0</v>
      </c>
    </row>
    <row r="118" spans="1:8">
      <c r="A118" s="67">
        <f>+A117+1</f>
        <v>66</v>
      </c>
      <c r="B118" s="45"/>
      <c r="C118" s="742" t="s">
        <v>42</v>
      </c>
      <c r="D118" s="48"/>
      <c r="E118" s="160"/>
      <c r="F118" s="753" t="str">
        <f>"(Lines "&amp;A112&amp;" - "&amp;A115&amp;" + "&amp;A116&amp;" + "&amp;A117&amp;")"</f>
        <v>(Lines 60 - 63 + 64 + 65)</v>
      </c>
      <c r="G118" s="50"/>
      <c r="H118" s="731">
        <f>+H112-H113+H114+H115+H116+H117</f>
        <v>12996745</v>
      </c>
    </row>
    <row r="119" spans="1:8">
      <c r="A119" s="67"/>
      <c r="B119" s="67"/>
      <c r="C119" s="717"/>
      <c r="D119" s="45"/>
      <c r="E119" s="727"/>
      <c r="F119" s="45"/>
      <c r="G119" s="45"/>
      <c r="H119" s="728"/>
    </row>
    <row r="120" spans="1:8">
      <c r="A120" s="67"/>
      <c r="B120" s="717" t="s">
        <v>700</v>
      </c>
      <c r="C120" s="45"/>
      <c r="D120" s="45"/>
      <c r="E120" s="727"/>
      <c r="F120" s="45"/>
      <c r="G120" s="45"/>
      <c r="H120" s="728"/>
    </row>
    <row r="121" spans="1:8">
      <c r="A121" s="67">
        <f>+A118+1</f>
        <v>67</v>
      </c>
      <c r="B121" s="67"/>
      <c r="C121" s="717" t="s">
        <v>45</v>
      </c>
      <c r="D121" s="45"/>
      <c r="E121" s="166" t="str">
        <f>"(Note "&amp;B$291&amp;")"</f>
        <v>(Note A)</v>
      </c>
      <c r="F121" s="718" t="s">
        <v>674</v>
      </c>
      <c r="G121" s="45"/>
      <c r="H121" s="646">
        <v>0</v>
      </c>
    </row>
    <row r="122" spans="1:8">
      <c r="A122" s="67">
        <f t="shared" ref="A122:A130" si="1">+A121+1</f>
        <v>68</v>
      </c>
      <c r="B122" s="67"/>
      <c r="C122" s="717" t="s">
        <v>47</v>
      </c>
      <c r="D122" s="45"/>
      <c r="E122" s="81"/>
      <c r="F122" s="730" t="s">
        <v>765</v>
      </c>
      <c r="G122" s="45"/>
      <c r="H122" s="646">
        <f>'5 - Cost Support 1'!I178</f>
        <v>62776639</v>
      </c>
    </row>
    <row r="123" spans="1:8">
      <c r="A123" s="67">
        <f>+A122+1</f>
        <v>69</v>
      </c>
      <c r="B123" s="67"/>
      <c r="C123" s="717" t="s">
        <v>120</v>
      </c>
      <c r="D123" s="730"/>
      <c r="E123" s="81"/>
      <c r="F123" s="717" t="s">
        <v>304</v>
      </c>
      <c r="G123" s="28"/>
      <c r="H123" s="646">
        <v>367746</v>
      </c>
    </row>
    <row r="124" spans="1:8">
      <c r="A124" s="67">
        <f t="shared" si="1"/>
        <v>70</v>
      </c>
      <c r="B124" s="67"/>
      <c r="C124" s="717" t="s">
        <v>121</v>
      </c>
      <c r="D124" s="730"/>
      <c r="E124" s="166" t="str">
        <f>"(Note "&amp;B$299&amp;")"</f>
        <v>(Note E)</v>
      </c>
      <c r="F124" s="717" t="s">
        <v>305</v>
      </c>
      <c r="G124" s="28"/>
      <c r="H124" s="646">
        <f>'5 - Cost Support 1'!G55</f>
        <v>4305510</v>
      </c>
    </row>
    <row r="125" spans="1:8">
      <c r="A125" s="67">
        <f t="shared" si="1"/>
        <v>71</v>
      </c>
      <c r="B125" s="67"/>
      <c r="C125" s="717" t="s">
        <v>122</v>
      </c>
      <c r="D125" s="730"/>
      <c r="E125" s="81"/>
      <c r="F125" s="717" t="s">
        <v>306</v>
      </c>
      <c r="G125" s="28"/>
      <c r="H125" s="646">
        <v>108372</v>
      </c>
    </row>
    <row r="126" spans="1:8">
      <c r="A126" s="67">
        <f>+A125+1</f>
        <v>72</v>
      </c>
      <c r="B126" s="67"/>
      <c r="C126" s="717" t="s">
        <v>530</v>
      </c>
      <c r="D126" s="730"/>
      <c r="E126" s="81"/>
      <c r="F126" s="717" t="s">
        <v>98</v>
      </c>
      <c r="G126" s="28"/>
      <c r="H126" s="646">
        <v>0</v>
      </c>
    </row>
    <row r="127" spans="1:8">
      <c r="A127" s="67">
        <f>+A126+1</f>
        <v>73</v>
      </c>
      <c r="B127" s="67"/>
      <c r="C127" s="717" t="s">
        <v>90</v>
      </c>
      <c r="D127" s="40"/>
      <c r="E127" s="166" t="str">
        <f>"(Note "&amp;B$298&amp;")"</f>
        <v>(Note D)</v>
      </c>
      <c r="F127" s="740" t="s">
        <v>62</v>
      </c>
      <c r="G127" s="45"/>
      <c r="H127" s="646">
        <v>135371</v>
      </c>
    </row>
    <row r="128" spans="1:8">
      <c r="A128" s="67">
        <f t="shared" si="1"/>
        <v>74</v>
      </c>
      <c r="B128" s="67"/>
      <c r="C128" s="742" t="s">
        <v>698</v>
      </c>
      <c r="D128" s="48"/>
      <c r="E128" s="771"/>
      <c r="F128" s="739" t="str">
        <f>"(Lines "&amp;A121&amp;" + "&amp;A122&amp;") -  Sum ("&amp;A123&amp;" to "&amp;A127&amp;")"</f>
        <v>(Lines 67 + 68) -  Sum (69 to 73)</v>
      </c>
      <c r="G128" s="51"/>
      <c r="H128" s="720">
        <f>H121+H122-H123-H124-H125-H126-H127</f>
        <v>57859640</v>
      </c>
    </row>
    <row r="129" spans="1:8" ht="15.75">
      <c r="A129" s="67">
        <f t="shared" si="1"/>
        <v>75</v>
      </c>
      <c r="B129" s="67"/>
      <c r="C129" s="59" t="s">
        <v>67</v>
      </c>
      <c r="D129" s="58"/>
      <c r="F129" s="165" t="str">
        <f>"(Line "&amp;A$16&amp;")"</f>
        <v>(Line 5)</v>
      </c>
      <c r="G129" s="52"/>
      <c r="H129" s="55">
        <f>+H16</f>
        <v>8.4770215805889476E-2</v>
      </c>
    </row>
    <row r="130" spans="1:8">
      <c r="A130" s="67">
        <f t="shared" si="1"/>
        <v>76</v>
      </c>
      <c r="B130" s="67"/>
      <c r="C130" s="742" t="s">
        <v>708</v>
      </c>
      <c r="D130" s="48"/>
      <c r="E130" s="721"/>
      <c r="F130" s="739" t="str">
        <f>"(Line "&amp;A128&amp;" * "&amp;A129&amp;")"</f>
        <v>(Line 74 * 75)</v>
      </c>
      <c r="G130" s="51"/>
      <c r="H130" s="720">
        <f>+H129*H128</f>
        <v>4904774.169251075</v>
      </c>
    </row>
    <row r="131" spans="1:8">
      <c r="A131" s="67"/>
      <c r="B131" s="67"/>
      <c r="C131" s="752"/>
      <c r="D131" s="70"/>
      <c r="E131" s="748"/>
      <c r="F131" s="54"/>
      <c r="G131" s="54"/>
      <c r="H131" s="739"/>
    </row>
    <row r="132" spans="1:8">
      <c r="A132" s="67"/>
      <c r="B132" s="717" t="s">
        <v>699</v>
      </c>
      <c r="C132" s="46"/>
      <c r="D132" s="70"/>
      <c r="E132" s="748"/>
      <c r="F132" s="54"/>
      <c r="G132" s="54"/>
      <c r="H132" s="739"/>
    </row>
    <row r="133" spans="1:8">
      <c r="A133" s="67">
        <f>+A130+1</f>
        <v>77</v>
      </c>
      <c r="B133" s="43"/>
      <c r="C133" s="44" t="s">
        <v>123</v>
      </c>
      <c r="D133" s="152"/>
      <c r="E133" s="166" t="str">
        <f>"(Note "&amp;B$301&amp;")"</f>
        <v>(Note G)</v>
      </c>
      <c r="F133" s="44" t="s">
        <v>305</v>
      </c>
      <c r="G133" s="46"/>
      <c r="H133" s="907">
        <f>'5 - Cost Support 1'!H57</f>
        <v>66266.47</v>
      </c>
    </row>
    <row r="134" spans="1:8">
      <c r="A134" s="27">
        <f>+A133+1</f>
        <v>78</v>
      </c>
      <c r="B134" s="43"/>
      <c r="C134" s="136" t="s">
        <v>124</v>
      </c>
      <c r="D134" s="174"/>
      <c r="E134" s="175" t="str">
        <f>"(Note "&amp;B$309&amp;")"</f>
        <v>(Note K)</v>
      </c>
      <c r="F134" s="136" t="s">
        <v>306</v>
      </c>
      <c r="G134" s="46"/>
      <c r="H134" s="908">
        <f>'5 - Cost Support 1'!H63</f>
        <v>0</v>
      </c>
    </row>
    <row r="135" spans="1:8">
      <c r="A135" s="27">
        <f>+A134+1</f>
        <v>79</v>
      </c>
      <c r="B135" s="43"/>
      <c r="C135" s="44" t="s">
        <v>91</v>
      </c>
      <c r="D135" s="45"/>
      <c r="E135" s="148"/>
      <c r="F135" s="739" t="str">
        <f>"(Line "&amp;A133&amp;" + "&amp;A134&amp;")"</f>
        <v>(Line 77 + 78)</v>
      </c>
      <c r="G135" s="46"/>
      <c r="H135" s="806">
        <f>+H134+H133</f>
        <v>66266.47</v>
      </c>
    </row>
    <row r="136" spans="1:8" ht="15.75">
      <c r="A136" s="67"/>
      <c r="B136" s="43"/>
      <c r="C136" s="44"/>
      <c r="D136" s="45"/>
      <c r="E136" s="148"/>
      <c r="F136" s="44"/>
      <c r="G136" s="46"/>
      <c r="H136" s="135"/>
    </row>
    <row r="137" spans="1:8">
      <c r="A137" s="27">
        <f>+A135+1</f>
        <v>80</v>
      </c>
      <c r="B137" s="43"/>
      <c r="C137" s="44" t="s">
        <v>125</v>
      </c>
      <c r="D137" s="45"/>
      <c r="F137" s="44" t="s">
        <v>304</v>
      </c>
      <c r="G137" s="46"/>
      <c r="H137" s="646">
        <f>H123</f>
        <v>367746</v>
      </c>
    </row>
    <row r="138" spans="1:8" ht="16.5" thickBot="1">
      <c r="A138" s="27">
        <f>+A137+1</f>
        <v>81</v>
      </c>
      <c r="B138" s="43"/>
      <c r="C138" s="44" t="s">
        <v>124</v>
      </c>
      <c r="D138" s="45"/>
      <c r="E138" s="166" t="str">
        <f>"(Note "&amp;B$300&amp;")"</f>
        <v>(Note F)</v>
      </c>
      <c r="F138" s="136" t="s">
        <v>306</v>
      </c>
      <c r="G138" s="46"/>
      <c r="H138" s="233">
        <f>'5 - Cost Support 1'!H76</f>
        <v>0</v>
      </c>
    </row>
    <row r="139" spans="1:8">
      <c r="A139" s="67">
        <f>+A138+1</f>
        <v>82</v>
      </c>
      <c r="B139" s="43"/>
      <c r="C139" s="47" t="s">
        <v>72</v>
      </c>
      <c r="D139" s="48"/>
      <c r="E139" s="154"/>
      <c r="F139" s="739" t="str">
        <f>"(Line "&amp;A137&amp;" + "&amp;A138&amp;")"</f>
        <v>(Line 80 + 81)</v>
      </c>
      <c r="G139" s="50"/>
      <c r="H139" s="1024">
        <f>+H137+H138</f>
        <v>367746</v>
      </c>
    </row>
    <row r="140" spans="1:8" ht="15.75">
      <c r="A140" s="27">
        <f>+A139+1</f>
        <v>83</v>
      </c>
      <c r="B140" s="67"/>
      <c r="C140" s="86" t="s">
        <v>9</v>
      </c>
      <c r="D140" s="58"/>
      <c r="E140" s="27"/>
      <c r="F140" s="729" t="str">
        <f>"(Line "&amp;A$35&amp;")"</f>
        <v>(Line 18)</v>
      </c>
      <c r="G140" s="52"/>
      <c r="H140" s="56">
        <f>+H35</f>
        <v>0.29805037513130239</v>
      </c>
    </row>
    <row r="141" spans="1:8">
      <c r="A141" s="67">
        <f>+A140+1</f>
        <v>84</v>
      </c>
      <c r="B141" s="67"/>
      <c r="C141" s="742" t="s">
        <v>701</v>
      </c>
      <c r="D141" s="48"/>
      <c r="E141" s="721"/>
      <c r="F141" s="739" t="str">
        <f>"(Line "&amp;A139&amp;" * "&amp;A140&amp;")"</f>
        <v>(Line 82 * 83)</v>
      </c>
      <c r="G141" s="51"/>
      <c r="H141" s="756">
        <f>+H140*H139</f>
        <v>109606.83325303593</v>
      </c>
    </row>
    <row r="142" spans="1:8">
      <c r="A142" s="27"/>
      <c r="B142" s="27"/>
      <c r="C142" s="717"/>
      <c r="D142" s="45"/>
      <c r="E142" s="381"/>
      <c r="F142" s="28"/>
      <c r="G142" s="28"/>
      <c r="H142" s="739"/>
    </row>
    <row r="143" spans="1:8" ht="15.75" thickBot="1">
      <c r="A143" s="27">
        <f>+A141+1</f>
        <v>85</v>
      </c>
      <c r="B143" s="27"/>
      <c r="C143" s="723" t="s">
        <v>46</v>
      </c>
      <c r="D143" s="104"/>
      <c r="E143" s="772"/>
      <c r="F143" s="725" t="str">
        <f>"(Line "&amp;A118&amp;" + "&amp;A130&amp;" + "&amp;A135&amp;" + "&amp;A141&amp;")"</f>
        <v>(Line 66 + 76 + 79 + 84)</v>
      </c>
      <c r="G143" s="105"/>
      <c r="H143" s="725">
        <f>+H118+H130+H135+H141</f>
        <v>18077392.472504113</v>
      </c>
    </row>
    <row r="144" spans="1:8" ht="15.75" thickTop="1">
      <c r="A144" s="42"/>
      <c r="B144" s="27"/>
      <c r="C144" s="717"/>
      <c r="D144" s="45"/>
      <c r="E144" s="381"/>
      <c r="F144" s="28"/>
      <c r="G144" s="28"/>
      <c r="H144" s="728"/>
    </row>
    <row r="145" spans="1:8" ht="15.75">
      <c r="A145" s="766" t="s">
        <v>38</v>
      </c>
      <c r="B145" s="767"/>
      <c r="C145" s="768"/>
      <c r="D145" s="110"/>
      <c r="E145" s="769"/>
      <c r="F145" s="111"/>
      <c r="G145" s="111"/>
      <c r="H145" s="112"/>
    </row>
    <row r="146" spans="1:8">
      <c r="A146" s="717"/>
      <c r="B146" s="27"/>
      <c r="C146" s="717"/>
      <c r="D146" s="45"/>
      <c r="E146" s="381"/>
      <c r="F146" s="28"/>
      <c r="G146" s="28"/>
      <c r="H146" s="728"/>
    </row>
    <row r="147" spans="1:8" ht="15.75">
      <c r="A147" s="80"/>
      <c r="B147" s="773" t="s">
        <v>668</v>
      </c>
      <c r="C147" s="40"/>
      <c r="F147" s="64"/>
      <c r="G147" s="64"/>
      <c r="H147" s="65"/>
    </row>
    <row r="148" spans="1:8">
      <c r="A148" s="27">
        <f>+A143+1</f>
        <v>86</v>
      </c>
      <c r="B148" s="41"/>
      <c r="C148" s="44" t="s">
        <v>671</v>
      </c>
      <c r="E148" s="27"/>
      <c r="F148" s="42" t="s">
        <v>63</v>
      </c>
      <c r="H148" s="907">
        <v>19681563</v>
      </c>
    </row>
    <row r="149" spans="1:8" ht="15.75">
      <c r="A149" s="27"/>
      <c r="B149" s="41"/>
      <c r="C149" s="42"/>
      <c r="E149" s="27"/>
      <c r="F149" s="42"/>
      <c r="G149" s="52"/>
      <c r="H149" s="55"/>
    </row>
    <row r="150" spans="1:8">
      <c r="A150" s="27">
        <f>+A148+1</f>
        <v>87</v>
      </c>
      <c r="B150" s="41"/>
      <c r="C150" s="761" t="s">
        <v>71</v>
      </c>
      <c r="D150" s="54"/>
      <c r="E150" s="68"/>
      <c r="F150" s="69" t="s">
        <v>307</v>
      </c>
      <c r="H150" s="907">
        <v>6741561</v>
      </c>
    </row>
    <row r="151" spans="1:8">
      <c r="A151" s="27">
        <f>+A150+1</f>
        <v>88</v>
      </c>
      <c r="B151" s="41"/>
      <c r="C151" s="136" t="s">
        <v>10</v>
      </c>
      <c r="D151" s="88"/>
      <c r="E151" s="175" t="str">
        <f>"(Note "&amp;B$291&amp;")"</f>
        <v>(Note A)</v>
      </c>
      <c r="F151" s="136" t="s">
        <v>166</v>
      </c>
      <c r="H151" s="908">
        <v>49728</v>
      </c>
    </row>
    <row r="152" spans="1:8">
      <c r="A152" s="27">
        <f>+A151+1</f>
        <v>89</v>
      </c>
      <c r="B152" s="41"/>
      <c r="C152" s="69" t="s">
        <v>72</v>
      </c>
      <c r="D152" s="54"/>
      <c r="E152" s="68"/>
      <c r="F152" s="739" t="str">
        <f>"(Line "&amp;A150&amp;" + "&amp;A151&amp;")"</f>
        <v>(Line 87 + 88)</v>
      </c>
      <c r="H152" s="806">
        <f>SUM(H150:H151)</f>
        <v>6791289</v>
      </c>
    </row>
    <row r="153" spans="1:8" ht="15.75">
      <c r="A153" s="27">
        <f>+A152+1</f>
        <v>90</v>
      </c>
      <c r="B153" s="41"/>
      <c r="C153" s="82" t="s">
        <v>67</v>
      </c>
      <c r="D153" s="83"/>
      <c r="E153" s="161"/>
      <c r="F153" s="165" t="str">
        <f>"(Line "&amp;A$16&amp;")"</f>
        <v>(Line 5)</v>
      </c>
      <c r="G153" s="85"/>
      <c r="H153" s="89">
        <f>+H16</f>
        <v>8.4770215805889476E-2</v>
      </c>
    </row>
    <row r="154" spans="1:8" ht="15.75">
      <c r="A154" s="27">
        <f>+A153+1</f>
        <v>91</v>
      </c>
      <c r="B154" s="41"/>
      <c r="C154" s="42" t="s">
        <v>13</v>
      </c>
      <c r="E154" s="27"/>
      <c r="F154" s="739" t="str">
        <f>"(Line "&amp;A152&amp;" * "&amp;A153&amp;")"</f>
        <v>(Line 89 * 90)</v>
      </c>
      <c r="G154" s="52"/>
      <c r="H154" s="909">
        <f>+H152*H153</f>
        <v>575699.03413016337</v>
      </c>
    </row>
    <row r="155" spans="1:8" ht="15.75">
      <c r="A155" s="67"/>
      <c r="B155" s="43"/>
      <c r="C155" s="44"/>
      <c r="D155" s="45"/>
      <c r="E155" s="67"/>
      <c r="F155" s="44"/>
      <c r="G155" s="52"/>
      <c r="H155" s="910"/>
    </row>
    <row r="156" spans="1:8">
      <c r="A156" s="27">
        <f>+A154+1</f>
        <v>92</v>
      </c>
      <c r="B156" s="43"/>
      <c r="C156" s="44" t="s">
        <v>654</v>
      </c>
      <c r="D156" s="45"/>
      <c r="E156" s="166" t="str">
        <f>"(Note "&amp;B$291&amp;")"</f>
        <v>(Note A)</v>
      </c>
      <c r="F156" s="44" t="s">
        <v>308</v>
      </c>
      <c r="H156" s="907">
        <f>+'5 - Cost Support 1'!H21</f>
        <v>0</v>
      </c>
    </row>
    <row r="157" spans="1:8">
      <c r="A157" s="67">
        <f>+A156+1</f>
        <v>93</v>
      </c>
      <c r="B157" s="43"/>
      <c r="C157" s="136" t="s">
        <v>12</v>
      </c>
      <c r="D157" s="165"/>
      <c r="E157" s="175" t="str">
        <f>"(Note "&amp;B$291&amp;")"</f>
        <v>(Note A)</v>
      </c>
      <c r="F157" s="136" t="s">
        <v>309</v>
      </c>
      <c r="H157" s="908">
        <f>+'5 - Cost Support 1'!H22</f>
        <v>0</v>
      </c>
    </row>
    <row r="158" spans="1:8">
      <c r="A158" s="67">
        <f>+A157+1</f>
        <v>94</v>
      </c>
      <c r="B158" s="43"/>
      <c r="C158" s="44" t="s">
        <v>72</v>
      </c>
      <c r="D158" s="45"/>
      <c r="E158" s="67"/>
      <c r="F158" s="739" t="str">
        <f>"(Line "&amp;A156&amp;" + "&amp;A157&amp;")"</f>
        <v>(Line 92 + 93)</v>
      </c>
      <c r="H158" s="806">
        <f>+H157+H156</f>
        <v>0</v>
      </c>
    </row>
    <row r="159" spans="1:8" ht="15.75">
      <c r="A159" s="27">
        <f>+A158+1</f>
        <v>95</v>
      </c>
      <c r="B159" s="43"/>
      <c r="C159" s="82" t="s">
        <v>67</v>
      </c>
      <c r="D159" s="83"/>
      <c r="E159" s="161"/>
      <c r="F159" s="165" t="str">
        <f>"(Line "&amp;A$16&amp;")"</f>
        <v>(Line 5)</v>
      </c>
      <c r="G159" s="85"/>
      <c r="H159" s="89">
        <f>+H16</f>
        <v>8.4770215805889476E-2</v>
      </c>
    </row>
    <row r="160" spans="1:8" ht="15.75">
      <c r="A160" s="27">
        <f>+A159+1</f>
        <v>96</v>
      </c>
      <c r="B160" s="43"/>
      <c r="C160" s="42" t="s">
        <v>14</v>
      </c>
      <c r="D160" s="45"/>
      <c r="E160" s="67"/>
      <c r="F160" s="739" t="str">
        <f>"(Line "&amp;A158&amp;" * "&amp;A159&amp;")"</f>
        <v>(Line 94 * 95)</v>
      </c>
      <c r="G160" s="52"/>
      <c r="H160" s="57">
        <f>+H159*H158</f>
        <v>0</v>
      </c>
    </row>
    <row r="161" spans="1:8" ht="15.75">
      <c r="A161" s="67"/>
      <c r="B161" s="43"/>
      <c r="C161" s="40"/>
      <c r="D161" s="45"/>
      <c r="E161" s="67"/>
      <c r="F161" s="44"/>
      <c r="G161" s="52"/>
      <c r="H161" s="57"/>
    </row>
    <row r="162" spans="1:8" ht="15.75">
      <c r="A162" s="91"/>
      <c r="B162" s="30"/>
      <c r="C162" s="44"/>
      <c r="D162" s="45"/>
      <c r="E162" s="67"/>
      <c r="F162" s="44"/>
      <c r="G162" s="52"/>
      <c r="H162" s="55"/>
    </row>
    <row r="163" spans="1:8" s="62" customFormat="1" ht="16.5" thickBot="1">
      <c r="A163" s="27">
        <f>+A160+1</f>
        <v>97</v>
      </c>
      <c r="B163" s="774" t="s">
        <v>39</v>
      </c>
      <c r="C163" s="774"/>
      <c r="D163" s="105"/>
      <c r="E163" s="775"/>
      <c r="F163" s="725" t="str">
        <f>"(Line "&amp;A148&amp;" + "&amp;A154&amp;" + "&amp;A160&amp;")"</f>
        <v>(Line 86 + 91 + 96)</v>
      </c>
      <c r="G163" s="776"/>
      <c r="H163" s="777">
        <f>+H148+H154+H160</f>
        <v>20257262.034130163</v>
      </c>
    </row>
    <row r="164" spans="1:8" ht="15.75" thickTop="1"/>
    <row r="165" spans="1:8" ht="15.75">
      <c r="A165" s="766" t="s">
        <v>358</v>
      </c>
      <c r="B165" s="767"/>
      <c r="C165" s="768"/>
      <c r="D165" s="110"/>
      <c r="E165" s="778"/>
      <c r="F165" s="111"/>
      <c r="G165" s="111"/>
      <c r="H165" s="112"/>
    </row>
    <row r="166" spans="1:8">
      <c r="A166" s="750"/>
      <c r="B166" s="27"/>
      <c r="C166" s="717"/>
      <c r="D166" s="45"/>
      <c r="E166" s="381"/>
      <c r="F166" s="28"/>
      <c r="G166" s="28"/>
      <c r="H166" s="728"/>
    </row>
    <row r="167" spans="1:8" ht="15.75">
      <c r="A167" s="67">
        <f>+A163+1</f>
        <v>98</v>
      </c>
      <c r="B167" s="59" t="s">
        <v>649</v>
      </c>
      <c r="C167" s="757"/>
      <c r="E167" s="166"/>
      <c r="F167" s="46" t="s">
        <v>531</v>
      </c>
      <c r="G167" s="46"/>
      <c r="H167" s="779">
        <f>+'2 - Other Tax '!G36</f>
        <v>1011390.3786557077</v>
      </c>
    </row>
    <row r="168" spans="1:8">
      <c r="A168" s="81"/>
      <c r="B168" s="45"/>
      <c r="E168" s="27"/>
      <c r="F168" s="42"/>
      <c r="G168" s="46"/>
    </row>
    <row r="169" spans="1:8" ht="15.75" thickBot="1">
      <c r="A169" s="67">
        <f>+A167+1</f>
        <v>99</v>
      </c>
      <c r="B169" s="723" t="s">
        <v>662</v>
      </c>
      <c r="C169" s="723"/>
      <c r="D169" s="105"/>
      <c r="E169" s="155"/>
      <c r="F169" s="725" t="str">
        <f>"(Line "&amp;A167&amp;")"</f>
        <v>(Line 98)</v>
      </c>
      <c r="G169" s="95"/>
      <c r="H169" s="744">
        <f>+H167</f>
        <v>1011390.3786557077</v>
      </c>
    </row>
    <row r="170" spans="1:8" ht="15.75" thickTop="1">
      <c r="A170" s="80"/>
    </row>
    <row r="171" spans="1:8" ht="15.75">
      <c r="A171" s="766" t="s">
        <v>15</v>
      </c>
      <c r="B171" s="767"/>
      <c r="C171" s="768"/>
      <c r="D171" s="110"/>
      <c r="E171" s="769"/>
      <c r="F171" s="111"/>
      <c r="G171" s="111"/>
      <c r="H171" s="112"/>
    </row>
    <row r="172" spans="1:8">
      <c r="A172" s="42"/>
      <c r="B172" s="27"/>
      <c r="C172" s="717"/>
      <c r="D172" s="45"/>
      <c r="E172" s="381"/>
      <c r="F172" s="28"/>
      <c r="G172" s="28"/>
      <c r="H172" s="728"/>
    </row>
    <row r="173" spans="1:8">
      <c r="A173" s="67"/>
      <c r="B173" s="739" t="s">
        <v>664</v>
      </c>
      <c r="D173" s="54"/>
      <c r="E173" s="748"/>
      <c r="G173" s="739"/>
    </row>
    <row r="174" spans="1:8">
      <c r="A174" s="67">
        <f>+A169+1</f>
        <v>100</v>
      </c>
      <c r="B174" s="739"/>
      <c r="C174" s="28" t="s">
        <v>664</v>
      </c>
      <c r="D174" s="54"/>
      <c r="E174" s="748"/>
      <c r="F174" s="739" t="s">
        <v>532</v>
      </c>
      <c r="G174" s="739"/>
      <c r="H174" s="780">
        <f>48915765+978285+926301+13196122</f>
        <v>64016473</v>
      </c>
    </row>
    <row r="175" spans="1:8">
      <c r="A175" s="67">
        <f>+A174+1</f>
        <v>101</v>
      </c>
      <c r="B175" s="67"/>
      <c r="C175" s="781" t="s">
        <v>666</v>
      </c>
      <c r="D175" s="165"/>
      <c r="E175" s="458" t="str">
        <f>"(Note "&amp;B$317&amp;")"</f>
        <v>(Note P)</v>
      </c>
      <c r="F175" s="740" t="s">
        <v>371</v>
      </c>
      <c r="G175" s="729"/>
      <c r="H175" s="782">
        <f>'8 - Securitization'!E14</f>
        <v>12935772</v>
      </c>
    </row>
    <row r="176" spans="1:8">
      <c r="A176" s="27">
        <f>+A175+1</f>
        <v>102</v>
      </c>
      <c r="B176" s="27"/>
      <c r="C176" s="739" t="s">
        <v>664</v>
      </c>
      <c r="D176" s="54"/>
      <c r="E176" s="151"/>
      <c r="F176" s="753" t="s">
        <v>23</v>
      </c>
      <c r="G176" s="739"/>
      <c r="H176" s="739">
        <f>+H174-H175</f>
        <v>51080701</v>
      </c>
    </row>
    <row r="177" spans="1:8">
      <c r="A177" s="27"/>
      <c r="B177" s="27"/>
      <c r="C177" s="718"/>
      <c r="F177" s="28"/>
      <c r="G177" s="718"/>
      <c r="H177" s="718"/>
    </row>
    <row r="178" spans="1:8">
      <c r="A178" s="27">
        <f>+A176+1</f>
        <v>103</v>
      </c>
      <c r="B178" s="718" t="s">
        <v>31</v>
      </c>
      <c r="E178" s="381" t="s">
        <v>64</v>
      </c>
      <c r="F178" s="718" t="s">
        <v>32</v>
      </c>
      <c r="G178" s="718"/>
      <c r="H178" s="646">
        <v>0</v>
      </c>
    </row>
    <row r="179" spans="1:8">
      <c r="A179" s="27"/>
      <c r="B179" s="27"/>
      <c r="C179" s="722"/>
      <c r="E179" s="381"/>
      <c r="F179" s="718"/>
      <c r="G179" s="718"/>
      <c r="H179" s="718"/>
    </row>
    <row r="180" spans="1:8">
      <c r="A180" s="27"/>
      <c r="B180" s="722" t="s">
        <v>650</v>
      </c>
      <c r="E180" s="381"/>
      <c r="F180" s="718"/>
      <c r="G180" s="718"/>
      <c r="H180" s="718"/>
    </row>
    <row r="181" spans="1:8">
      <c r="A181" s="27">
        <f>+A178+1</f>
        <v>104</v>
      </c>
      <c r="B181" s="27"/>
      <c r="C181" s="718" t="s">
        <v>74</v>
      </c>
      <c r="D181" s="718"/>
      <c r="E181" s="381"/>
      <c r="F181" s="730" t="s">
        <v>445</v>
      </c>
      <c r="G181" s="718"/>
      <c r="H181" s="646">
        <v>887829155</v>
      </c>
    </row>
    <row r="182" spans="1:8">
      <c r="A182" s="67">
        <f>+A181+1</f>
        <v>105</v>
      </c>
      <c r="B182" s="67"/>
      <c r="C182" s="730" t="s">
        <v>17</v>
      </c>
      <c r="D182" s="730"/>
      <c r="E182" s="727" t="s">
        <v>108</v>
      </c>
      <c r="F182" s="70" t="str">
        <f>"(Line "&amp;A193&amp;")"</f>
        <v>(Line 114)</v>
      </c>
      <c r="G182" s="718"/>
      <c r="H182" s="730">
        <f>-H193</f>
        <v>0</v>
      </c>
    </row>
    <row r="183" spans="1:8">
      <c r="A183" s="27">
        <f>+A182+1</f>
        <v>106</v>
      </c>
      <c r="B183" s="67"/>
      <c r="C183" s="740" t="s">
        <v>16</v>
      </c>
      <c r="D183" s="740"/>
      <c r="E183" s="783" t="s">
        <v>108</v>
      </c>
      <c r="F183" s="740" t="s">
        <v>446</v>
      </c>
      <c r="G183" s="729"/>
      <c r="H183" s="784">
        <v>0</v>
      </c>
    </row>
    <row r="184" spans="1:8">
      <c r="A184" s="27">
        <f>+A183+1</f>
        <v>107</v>
      </c>
      <c r="B184" s="67"/>
      <c r="C184" s="753" t="s">
        <v>650</v>
      </c>
      <c r="D184" s="753"/>
      <c r="E184" s="179"/>
      <c r="F184" s="739" t="str">
        <f>"(Sum Lines "&amp;A181&amp;" to "&amp;A183&amp;")"</f>
        <v>(Sum Lines 104 to 106)</v>
      </c>
      <c r="G184" s="113"/>
      <c r="H184" s="718">
        <f>SUM(H181:H183)</f>
        <v>887829155</v>
      </c>
    </row>
    <row r="185" spans="1:8">
      <c r="A185" s="27"/>
      <c r="B185" s="27"/>
      <c r="C185" s="722"/>
      <c r="E185" s="381"/>
      <c r="F185" s="718"/>
      <c r="G185" s="28"/>
      <c r="H185" s="718"/>
    </row>
    <row r="186" spans="1:8">
      <c r="A186" s="27"/>
      <c r="B186" s="722" t="s">
        <v>18</v>
      </c>
      <c r="E186" s="381"/>
      <c r="F186" s="718"/>
      <c r="G186" s="28"/>
      <c r="H186" s="718"/>
    </row>
    <row r="187" spans="1:8">
      <c r="A187" s="27">
        <f>+A184+1</f>
        <v>108</v>
      </c>
      <c r="B187" s="27"/>
      <c r="C187" s="722" t="s">
        <v>665</v>
      </c>
      <c r="E187" s="27"/>
      <c r="F187" s="717" t="s">
        <v>529</v>
      </c>
      <c r="G187" s="28"/>
      <c r="H187" s="736">
        <f>904015000+149148351</f>
        <v>1053163351</v>
      </c>
    </row>
    <row r="188" spans="1:8">
      <c r="A188" s="67">
        <f t="shared" ref="A188:A195" si="2">+A187+1</f>
        <v>109</v>
      </c>
      <c r="B188" s="27"/>
      <c r="C188" s="722" t="s">
        <v>169</v>
      </c>
      <c r="E188" s="381" t="str">
        <f>+E183</f>
        <v>enter negative</v>
      </c>
      <c r="F188" s="717" t="s">
        <v>533</v>
      </c>
      <c r="G188" s="28"/>
      <c r="H188" s="646">
        <v>-7698729</v>
      </c>
    </row>
    <row r="189" spans="1:8">
      <c r="A189" s="67">
        <f t="shared" si="2"/>
        <v>110</v>
      </c>
      <c r="B189" s="27"/>
      <c r="C189" s="722" t="s">
        <v>170</v>
      </c>
      <c r="E189" s="27" t="s">
        <v>171</v>
      </c>
      <c r="F189" s="752" t="s">
        <v>534</v>
      </c>
      <c r="G189" s="28"/>
      <c r="H189" s="646">
        <v>0</v>
      </c>
    </row>
    <row r="190" spans="1:8">
      <c r="A190" s="67">
        <f>+A189+1</f>
        <v>111</v>
      </c>
      <c r="B190" s="67"/>
      <c r="C190" s="717" t="s">
        <v>428</v>
      </c>
      <c r="D190" s="45"/>
      <c r="E190" s="727" t="str">
        <f>+E188</f>
        <v>enter negative</v>
      </c>
      <c r="F190" s="752" t="s">
        <v>370</v>
      </c>
      <c r="G190" s="45"/>
      <c r="H190" s="730">
        <f>-'1 - ADIT '!E18</f>
        <v>-3128862.69192959</v>
      </c>
    </row>
    <row r="191" spans="1:8">
      <c r="A191" s="67">
        <f>+A190+1</f>
        <v>112</v>
      </c>
      <c r="B191" s="67"/>
      <c r="C191" s="46" t="s">
        <v>200</v>
      </c>
      <c r="D191" s="458" t="str">
        <f>"(Note "&amp;B$317&amp;")"</f>
        <v>(Note P)</v>
      </c>
      <c r="E191" s="727" t="s">
        <v>108</v>
      </c>
      <c r="F191" s="740" t="str">
        <f>+F175</f>
        <v>Attachment 8</v>
      </c>
      <c r="G191" s="45"/>
      <c r="H191" s="730">
        <f>-'8 - Securitization'!E18</f>
        <v>-149148351</v>
      </c>
    </row>
    <row r="192" spans="1:8">
      <c r="A192" s="67">
        <f>+A191+1</f>
        <v>113</v>
      </c>
      <c r="B192" s="67"/>
      <c r="C192" s="742" t="s">
        <v>657</v>
      </c>
      <c r="D192" s="48"/>
      <c r="E192" s="160"/>
      <c r="F192" s="753" t="str">
        <f>"(Sum Lines Lines "&amp;A187&amp;" to "&amp;A191&amp;")"</f>
        <v>(Sum Lines Lines 108 to 112)</v>
      </c>
      <c r="G192" s="48"/>
      <c r="H192" s="731">
        <f>SUM(H187:H191)</f>
        <v>893187408.30807042</v>
      </c>
    </row>
    <row r="193" spans="1:8">
      <c r="A193" s="67">
        <f t="shared" si="2"/>
        <v>114</v>
      </c>
      <c r="B193" s="67"/>
      <c r="C193" s="717" t="s">
        <v>680</v>
      </c>
      <c r="D193" s="45"/>
      <c r="E193" s="67"/>
      <c r="F193" s="717" t="s">
        <v>535</v>
      </c>
      <c r="G193" s="45"/>
      <c r="H193" s="646">
        <v>0</v>
      </c>
    </row>
    <row r="194" spans="1:8">
      <c r="A194" s="27">
        <f t="shared" si="2"/>
        <v>115</v>
      </c>
      <c r="B194" s="27"/>
      <c r="C194" s="722" t="s">
        <v>650</v>
      </c>
      <c r="F194" s="729" t="str">
        <f>"(Line "&amp;A184&amp;")"</f>
        <v>(Line 107)</v>
      </c>
      <c r="G194" s="28"/>
      <c r="H194" s="739">
        <f>H184</f>
        <v>887829155</v>
      </c>
    </row>
    <row r="195" spans="1:8">
      <c r="A195" s="27">
        <f t="shared" si="2"/>
        <v>116</v>
      </c>
      <c r="B195" s="27"/>
      <c r="C195" s="742" t="s">
        <v>656</v>
      </c>
      <c r="D195" s="51"/>
      <c r="E195" s="154"/>
      <c r="F195" s="739" t="str">
        <f>"(Sum Lines "&amp;A192&amp;" to "&amp;A194&amp;")"</f>
        <v>(Sum Lines 113 to 115)</v>
      </c>
      <c r="G195" s="720"/>
      <c r="H195" s="720">
        <f>H194+H193+H192</f>
        <v>1781016563.3080704</v>
      </c>
    </row>
    <row r="196" spans="1:8">
      <c r="A196" s="27"/>
      <c r="B196" s="27"/>
      <c r="C196" s="722"/>
      <c r="G196" s="718"/>
      <c r="H196" s="381"/>
    </row>
    <row r="197" spans="1:8">
      <c r="A197" s="67">
        <f>+A195+1</f>
        <v>117</v>
      </c>
      <c r="B197" s="27"/>
      <c r="C197" s="69" t="s">
        <v>128</v>
      </c>
      <c r="D197" s="752" t="s">
        <v>657</v>
      </c>
      <c r="E197" s="501" t="s">
        <v>495</v>
      </c>
      <c r="F197" s="739" t="str">
        <f>"(Line "&amp;A192&amp;" / "&amp;A195&amp;")"</f>
        <v>(Line 113 / 116)</v>
      </c>
      <c r="G197" s="718"/>
      <c r="H197" s="785">
        <v>0.5</v>
      </c>
    </row>
    <row r="198" spans="1:8">
      <c r="A198" s="67">
        <f>+A197+1</f>
        <v>118</v>
      </c>
      <c r="B198" s="27"/>
      <c r="C198" s="69" t="s">
        <v>135</v>
      </c>
      <c r="D198" s="722" t="s">
        <v>680</v>
      </c>
      <c r="E198" s="501" t="s">
        <v>495</v>
      </c>
      <c r="F198" s="739" t="str">
        <f>"(Line "&amp;A193&amp;" / "&amp;A195&amp;")"</f>
        <v>(Line 114 / 116)</v>
      </c>
      <c r="G198" s="718"/>
      <c r="H198" s="785">
        <v>0</v>
      </c>
    </row>
    <row r="199" spans="1:8">
      <c r="A199" s="67">
        <f>+A198+1</f>
        <v>119</v>
      </c>
      <c r="B199" s="27"/>
      <c r="C199" s="69" t="s">
        <v>129</v>
      </c>
      <c r="D199" s="722" t="s">
        <v>650</v>
      </c>
      <c r="E199" s="501" t="s">
        <v>495</v>
      </c>
      <c r="F199" s="739" t="str">
        <f>"(Line "&amp;A194&amp;" / "&amp;A195&amp;")"</f>
        <v>(Line 115 / 116)</v>
      </c>
      <c r="G199" s="718"/>
      <c r="H199" s="785">
        <v>0.5</v>
      </c>
    </row>
    <row r="200" spans="1:8">
      <c r="A200" s="67"/>
      <c r="B200" s="27"/>
      <c r="C200" s="786"/>
      <c r="F200" s="718"/>
      <c r="G200" s="718"/>
      <c r="H200" s="381"/>
    </row>
    <row r="201" spans="1:8">
      <c r="A201" s="67">
        <f>+A199+1</f>
        <v>120</v>
      </c>
      <c r="B201" s="27"/>
      <c r="C201" s="786" t="s">
        <v>130</v>
      </c>
      <c r="D201" s="752" t="s">
        <v>657</v>
      </c>
      <c r="F201" s="739" t="str">
        <f>"(Line "&amp;A176&amp;" / "&amp;A192&amp;")"</f>
        <v>(Line 102 / 113)</v>
      </c>
      <c r="G201" s="718"/>
      <c r="H201" s="787">
        <f>IF(H192&gt;0,H176/H192,0)</f>
        <v>5.7189230977584146E-2</v>
      </c>
    </row>
    <row r="202" spans="1:8">
      <c r="A202" s="67">
        <f>+A201+1</f>
        <v>121</v>
      </c>
      <c r="B202" s="27"/>
      <c r="C202" s="786" t="s">
        <v>136</v>
      </c>
      <c r="D202" s="722" t="s">
        <v>680</v>
      </c>
      <c r="F202" s="739" t="str">
        <f>"(Line "&amp;A178&amp;" / "&amp;A193&amp;")"</f>
        <v>(Line 103 / 114)</v>
      </c>
      <c r="G202" s="718"/>
      <c r="H202" s="787">
        <f>IF(H193&gt;0,H178/H193,0)</f>
        <v>0</v>
      </c>
    </row>
    <row r="203" spans="1:8">
      <c r="A203" s="67">
        <f>+A202+1</f>
        <v>122</v>
      </c>
      <c r="B203" s="27"/>
      <c r="C203" s="786" t="s">
        <v>131</v>
      </c>
      <c r="D203" s="722" t="s">
        <v>650</v>
      </c>
      <c r="E203" s="166" t="str">
        <f>"(Note "&amp;B$308&amp;")"</f>
        <v>(Note J)</v>
      </c>
      <c r="F203" s="730" t="s">
        <v>109</v>
      </c>
      <c r="G203" s="718"/>
      <c r="H203" s="788">
        <v>0.113</v>
      </c>
    </row>
    <row r="204" spans="1:8">
      <c r="A204" s="67"/>
      <c r="B204" s="27"/>
      <c r="C204" s="786"/>
      <c r="F204" s="718"/>
      <c r="G204" s="718"/>
      <c r="H204" s="28"/>
    </row>
    <row r="205" spans="1:8">
      <c r="A205" s="67">
        <f>+A203+1</f>
        <v>123</v>
      </c>
      <c r="B205" s="27"/>
      <c r="C205" s="69" t="s">
        <v>132</v>
      </c>
      <c r="D205" s="752" t="s">
        <v>659</v>
      </c>
      <c r="F205" s="739" t="str">
        <f>"(Line "&amp;A197&amp;" * "&amp;A201&amp;")"</f>
        <v>(Line 117 * 120)</v>
      </c>
      <c r="G205" s="789"/>
      <c r="H205" s="787">
        <f>H201*H197</f>
        <v>2.8594615488792073E-2</v>
      </c>
    </row>
    <row r="206" spans="1:8">
      <c r="A206" s="67">
        <f>+A205+1</f>
        <v>124</v>
      </c>
      <c r="B206" s="27"/>
      <c r="C206" s="69" t="s">
        <v>137</v>
      </c>
      <c r="D206" s="722" t="s">
        <v>680</v>
      </c>
      <c r="F206" s="739" t="str">
        <f>"(Line "&amp;A198&amp;" * "&amp;A202&amp;")"</f>
        <v>(Line 118 * 121)</v>
      </c>
      <c r="G206" s="64"/>
      <c r="H206" s="787">
        <f>H202*H198</f>
        <v>0</v>
      </c>
    </row>
    <row r="207" spans="1:8">
      <c r="A207" s="67">
        <f>+A206+1</f>
        <v>125</v>
      </c>
      <c r="B207" s="144"/>
      <c r="C207" s="84" t="s">
        <v>133</v>
      </c>
      <c r="D207" s="746" t="s">
        <v>650</v>
      </c>
      <c r="E207" s="161"/>
      <c r="F207" s="729" t="str">
        <f>"(Line "&amp;A199&amp;" * "&amp;A203&amp;")"</f>
        <v>(Line 119 * 122)</v>
      </c>
      <c r="G207" s="790"/>
      <c r="H207" s="791">
        <f>H203*H199</f>
        <v>5.6500000000000002E-2</v>
      </c>
    </row>
    <row r="208" spans="1:8" s="1" customFormat="1" ht="15.75">
      <c r="A208" s="27">
        <f>+A207+1</f>
        <v>126</v>
      </c>
      <c r="B208" s="747" t="s">
        <v>658</v>
      </c>
      <c r="C208" s="747"/>
      <c r="D208" s="54"/>
      <c r="E208" s="151"/>
      <c r="F208" s="739" t="str">
        <f>"(Sum Lines "&amp;A205&amp;" to "&amp;A207&amp;")"</f>
        <v>(Sum Lines 123 to 125)</v>
      </c>
      <c r="G208" s="792"/>
      <c r="H208" s="787">
        <f>SUM(H205:H207)</f>
        <v>8.5094615488792075E-2</v>
      </c>
    </row>
    <row r="209" spans="1:8" s="1" customFormat="1" ht="15.75">
      <c r="A209" s="27"/>
      <c r="B209" s="27"/>
      <c r="C209" s="747"/>
      <c r="D209" s="54"/>
      <c r="E209" s="151"/>
      <c r="F209" s="739"/>
      <c r="G209" s="792"/>
      <c r="H209" s="787"/>
    </row>
    <row r="210" spans="1:8" ht="15.75" thickBot="1">
      <c r="A210" s="27">
        <f>+A208+1</f>
        <v>127</v>
      </c>
      <c r="B210" s="793" t="s">
        <v>29</v>
      </c>
      <c r="C210" s="95"/>
      <c r="D210" s="105"/>
      <c r="E210" s="772"/>
      <c r="F210" s="725" t="str">
        <f>"(Line "&amp;A107&amp;" * "&amp;A208&amp;")"</f>
        <v>(Line 59 * 126)</v>
      </c>
      <c r="G210" s="794"/>
      <c r="H210" s="725">
        <f>+H107*H208</f>
        <v>40563571.743882492</v>
      </c>
    </row>
    <row r="211" spans="1:8" ht="15.75" thickTop="1">
      <c r="A211" s="27"/>
      <c r="B211" s="27"/>
      <c r="C211" s="722"/>
      <c r="F211" s="718"/>
      <c r="G211" s="718"/>
      <c r="H211" s="787"/>
    </row>
    <row r="212" spans="1:8" ht="15.75">
      <c r="A212" s="766" t="s">
        <v>259</v>
      </c>
      <c r="B212" s="767"/>
      <c r="C212" s="768"/>
      <c r="D212" s="110"/>
      <c r="E212" s="778"/>
      <c r="F212" s="111"/>
      <c r="G212" s="111"/>
      <c r="H212" s="112"/>
    </row>
    <row r="213" spans="1:8">
      <c r="A213" s="44"/>
      <c r="B213" s="27"/>
      <c r="C213" s="717"/>
      <c r="D213" s="45"/>
      <c r="E213" s="381"/>
      <c r="F213" s="28"/>
      <c r="G213" s="28"/>
      <c r="H213" s="728"/>
    </row>
    <row r="214" spans="1:8">
      <c r="A214" s="27" t="s">
        <v>675</v>
      </c>
      <c r="B214" s="795" t="s">
        <v>30</v>
      </c>
      <c r="E214" s="381"/>
      <c r="F214" s="718"/>
      <c r="G214" s="796"/>
      <c r="H214" s="28"/>
    </row>
    <row r="215" spans="1:8">
      <c r="A215" s="27">
        <f>+A210+1</f>
        <v>128</v>
      </c>
      <c r="B215" s="27"/>
      <c r="C215" s="28" t="s">
        <v>28</v>
      </c>
      <c r="F215" s="28"/>
      <c r="G215" s="29"/>
      <c r="H215" s="566">
        <v>0.35</v>
      </c>
    </row>
    <row r="216" spans="1:8">
      <c r="A216" s="27">
        <f>+A215+1</f>
        <v>129</v>
      </c>
      <c r="B216" s="27"/>
      <c r="C216" s="29" t="s">
        <v>27</v>
      </c>
      <c r="D216" s="797"/>
      <c r="E216" s="166" t="str">
        <f>"(Note "&amp;B$302&amp;")"</f>
        <v>(Note I)</v>
      </c>
      <c r="F216" s="28"/>
      <c r="G216" s="29"/>
      <c r="H216" s="566">
        <f>'5 - Cost Support 1'!F70</f>
        <v>8.9945999999999998E-2</v>
      </c>
    </row>
    <row r="217" spans="1:8">
      <c r="A217" s="27">
        <f>+A216+1</f>
        <v>130</v>
      </c>
      <c r="B217" s="27"/>
      <c r="C217" s="29" t="s">
        <v>94</v>
      </c>
      <c r="D217" s="29" t="s">
        <v>95</v>
      </c>
      <c r="F217" s="28" t="s">
        <v>201</v>
      </c>
      <c r="G217" s="29"/>
      <c r="H217" s="566">
        <v>0</v>
      </c>
    </row>
    <row r="218" spans="1:8">
      <c r="A218" s="27">
        <f>+A217+1</f>
        <v>131</v>
      </c>
      <c r="B218" s="27"/>
      <c r="C218" s="29" t="s">
        <v>110</v>
      </c>
      <c r="D218" s="798" t="s">
        <v>126</v>
      </c>
      <c r="F218" s="28"/>
      <c r="G218" s="29"/>
      <c r="H218" s="53">
        <f>IF(H215&gt;0,1-(((1-H216)*(1-H215))/(1-H216*H215*H217)),0)</f>
        <v>0.40846489999999991</v>
      </c>
    </row>
    <row r="219" spans="1:8">
      <c r="A219" s="27">
        <f>+A218+1</f>
        <v>132</v>
      </c>
      <c r="B219" s="27"/>
      <c r="C219" s="29" t="s">
        <v>93</v>
      </c>
      <c r="D219" s="797"/>
      <c r="F219" s="28"/>
      <c r="G219" s="29"/>
      <c r="H219" s="234">
        <f>+H218/(1-H218)</f>
        <v>0.69051675885336283</v>
      </c>
    </row>
    <row r="220" spans="1:8">
      <c r="A220" s="27"/>
      <c r="B220" s="27"/>
      <c r="E220" s="745"/>
      <c r="F220" s="798"/>
      <c r="G220" s="796"/>
      <c r="H220" s="53"/>
    </row>
    <row r="221" spans="1:8">
      <c r="A221" s="27"/>
      <c r="B221" s="795" t="s">
        <v>19</v>
      </c>
      <c r="C221" s="722"/>
      <c r="E221" s="166" t="str">
        <f>"(Note "&amp;B$302&amp;")"</f>
        <v>(Note I)</v>
      </c>
      <c r="F221" s="718"/>
      <c r="G221" s="796"/>
      <c r="H221" s="799"/>
    </row>
    <row r="222" spans="1:8">
      <c r="A222" s="27">
        <f>+A219+1</f>
        <v>133</v>
      </c>
      <c r="B222" s="27"/>
      <c r="C222" s="717" t="s">
        <v>77</v>
      </c>
      <c r="E222" s="727" t="s">
        <v>108</v>
      </c>
      <c r="F222" s="42" t="s">
        <v>59</v>
      </c>
      <c r="G222" s="796"/>
      <c r="H222" s="646">
        <f>-'1 - ADIT '!E122</f>
        <v>-448414</v>
      </c>
    </row>
    <row r="223" spans="1:8">
      <c r="A223" s="27">
        <f>+A222+1</f>
        <v>134</v>
      </c>
      <c r="B223" s="27"/>
      <c r="C223" s="722" t="s">
        <v>92</v>
      </c>
      <c r="E223" s="27"/>
      <c r="F223" s="739" t="str">
        <f>"(Line "&amp;A219&amp;")"</f>
        <v>(Line 132)</v>
      </c>
      <c r="G223" s="796"/>
      <c r="H223" s="800">
        <f>+H219</f>
        <v>0.69051675885336283</v>
      </c>
    </row>
    <row r="224" spans="1:8" s="72" customFormat="1" ht="15.75">
      <c r="A224" s="27">
        <f>+A223+1</f>
        <v>135</v>
      </c>
      <c r="B224" s="68"/>
      <c r="C224" s="82" t="s">
        <v>9</v>
      </c>
      <c r="D224" s="83"/>
      <c r="E224" s="144"/>
      <c r="F224" s="729" t="str">
        <f>"(Line "&amp;A$35&amp;")"</f>
        <v>(Line 18)</v>
      </c>
      <c r="G224" s="71"/>
      <c r="H224" s="115">
        <f>+H35</f>
        <v>0.29805037513130239</v>
      </c>
    </row>
    <row r="225" spans="1:8" ht="15.75">
      <c r="A225" s="27">
        <f>+A224+1</f>
        <v>136</v>
      </c>
      <c r="B225" s="27"/>
      <c r="C225" s="801" t="s">
        <v>26</v>
      </c>
      <c r="D225" s="48"/>
      <c r="E225" s="166"/>
      <c r="F225" s="739" t="str">
        <f>"(Line "&amp;A222&amp;" * (1 + "&amp;A223&amp;") * "&amp;A224&amp;")"</f>
        <v>(Line 133 * (1 + 134) * 135)</v>
      </c>
      <c r="G225" s="73"/>
      <c r="H225" s="61">
        <f>+H222*(1+H223)*H224</f>
        <v>-225937.49874543003</v>
      </c>
    </row>
    <row r="226" spans="1:8" ht="15.75">
      <c r="A226" s="27"/>
      <c r="B226" s="27"/>
      <c r="C226" s="69"/>
      <c r="D226" s="70"/>
      <c r="E226" s="189"/>
      <c r="F226" s="186"/>
      <c r="G226" s="71"/>
      <c r="H226" s="187"/>
    </row>
    <row r="227" spans="1:8" ht="15.75">
      <c r="A227" s="27"/>
      <c r="B227" s="27"/>
      <c r="C227" s="69"/>
      <c r="D227" s="70"/>
      <c r="E227" s="189"/>
      <c r="F227" s="186"/>
      <c r="G227" s="71"/>
      <c r="H227" s="187"/>
    </row>
    <row r="228" spans="1:8">
      <c r="A228" s="27"/>
      <c r="B228" s="27"/>
      <c r="E228" s="745"/>
      <c r="F228" s="798"/>
      <c r="G228" s="796"/>
      <c r="H228" s="802"/>
    </row>
    <row r="229" spans="1:8">
      <c r="A229" s="27">
        <f>+A225+1</f>
        <v>137</v>
      </c>
      <c r="B229" s="40" t="s">
        <v>60</v>
      </c>
      <c r="C229" s="40"/>
      <c r="D229" s="28" t="s">
        <v>65</v>
      </c>
      <c r="E229" s="381"/>
      <c r="F229" s="739" t="str">
        <f>"[Line "&amp;A219&amp;" * "&amp;A210&amp;" * (1-("&amp;A205&amp;" / "&amp;A208&amp;"))]"</f>
        <v>[Line 132 * 127 * (1-(123 / 126))]</v>
      </c>
      <c r="G229" s="28"/>
      <c r="H229" s="803">
        <f>+H219*(1-H205/H208)*H210</f>
        <v>18597594.746593341</v>
      </c>
    </row>
    <row r="230" spans="1:8" ht="15.75">
      <c r="A230" s="27"/>
      <c r="B230" s="27"/>
      <c r="C230" s="69"/>
      <c r="D230" s="70"/>
      <c r="E230" s="162"/>
      <c r="F230" s="71"/>
      <c r="G230" s="71"/>
      <c r="H230" s="57"/>
    </row>
    <row r="231" spans="1:8" ht="15.75" thickBot="1">
      <c r="A231" s="27">
        <f>+A229+1</f>
        <v>138</v>
      </c>
      <c r="B231" s="793" t="s">
        <v>646</v>
      </c>
      <c r="C231" s="793"/>
      <c r="D231" s="105"/>
      <c r="E231" s="155"/>
      <c r="F231" s="725" t="str">
        <f>"(Line "&amp;A225&amp;" + "&amp;A229&amp;")"</f>
        <v>(Line 136 + 137)</v>
      </c>
      <c r="G231" s="804"/>
      <c r="H231" s="805">
        <f>+H229+H225</f>
        <v>18371657.247847911</v>
      </c>
    </row>
    <row r="232" spans="1:8" ht="15.75" thickTop="1">
      <c r="A232" s="27"/>
      <c r="B232" s="27"/>
      <c r="C232" s="798"/>
      <c r="F232" s="806"/>
      <c r="G232" s="807"/>
      <c r="H232" s="808"/>
    </row>
    <row r="233" spans="1:8" ht="15.75">
      <c r="A233" s="766" t="s">
        <v>660</v>
      </c>
      <c r="B233" s="767"/>
      <c r="C233" s="768"/>
      <c r="D233" s="110"/>
      <c r="E233" s="769"/>
      <c r="F233" s="111"/>
      <c r="G233" s="111"/>
      <c r="H233" s="112"/>
    </row>
    <row r="234" spans="1:8">
      <c r="A234" s="80"/>
      <c r="B234" s="40"/>
      <c r="C234" s="40"/>
      <c r="D234" s="40"/>
    </row>
    <row r="235" spans="1:8">
      <c r="A235" s="80"/>
      <c r="B235" s="40" t="s">
        <v>647</v>
      </c>
      <c r="C235" s="72"/>
      <c r="D235" s="72"/>
    </row>
    <row r="236" spans="1:8">
      <c r="A236" s="80">
        <f>+A231+1</f>
        <v>139</v>
      </c>
      <c r="B236" s="40"/>
      <c r="C236" s="72" t="s">
        <v>648</v>
      </c>
      <c r="D236" s="72"/>
      <c r="F236" s="739" t="str">
        <f>"(Line "&amp;A69&amp;")"</f>
        <v>(Line 39)</v>
      </c>
      <c r="H236" s="77">
        <f>+H69</f>
        <v>648244934.02706885</v>
      </c>
    </row>
    <row r="237" spans="1:8">
      <c r="A237" s="27">
        <f>+A236+1</f>
        <v>140</v>
      </c>
      <c r="B237" s="40"/>
      <c r="C237" s="72" t="s">
        <v>53</v>
      </c>
      <c r="D237" s="72"/>
      <c r="F237" s="729" t="str">
        <f>"(Line "&amp;A105&amp;")"</f>
        <v>(Line 58)</v>
      </c>
      <c r="H237" s="77">
        <f>+H105</f>
        <v>-171557055.35365063</v>
      </c>
    </row>
    <row r="238" spans="1:8">
      <c r="A238" s="27">
        <f>+A237+1</f>
        <v>141</v>
      </c>
      <c r="B238" s="27"/>
      <c r="C238" s="49" t="s">
        <v>58</v>
      </c>
      <c r="D238" s="48"/>
      <c r="E238" s="721"/>
      <c r="F238" s="739" t="str">
        <f>"(Line "&amp;A107&amp;")"</f>
        <v>(Line 59)</v>
      </c>
      <c r="G238" s="51"/>
      <c r="H238" s="758">
        <f>+H107</f>
        <v>476687878.67341822</v>
      </c>
    </row>
    <row r="239" spans="1:8">
      <c r="A239" s="27"/>
      <c r="B239" s="27"/>
      <c r="C239" s="752"/>
      <c r="D239" s="70"/>
      <c r="E239" s="381"/>
      <c r="F239" s="28"/>
      <c r="G239" s="28"/>
      <c r="H239" s="77"/>
    </row>
    <row r="240" spans="1:8">
      <c r="A240" s="27">
        <f>+A238+1</f>
        <v>142</v>
      </c>
      <c r="C240" s="752" t="s">
        <v>112</v>
      </c>
      <c r="D240" s="54"/>
      <c r="F240" s="739" t="str">
        <f>"(Line "&amp;A143&amp;")"</f>
        <v>(Line 85)</v>
      </c>
      <c r="H240" s="77">
        <f>+H143</f>
        <v>18077392.472504113</v>
      </c>
    </row>
    <row r="241" spans="1:8">
      <c r="A241" s="27">
        <f>+A240+1</f>
        <v>143</v>
      </c>
      <c r="C241" s="69" t="s">
        <v>33</v>
      </c>
      <c r="D241" s="54"/>
      <c r="F241" s="739" t="str">
        <f>"(Line "&amp;A163&amp;")"</f>
        <v>(Line 97)</v>
      </c>
      <c r="H241" s="77">
        <f>+H163</f>
        <v>20257262.034130163</v>
      </c>
    </row>
    <row r="242" spans="1:8">
      <c r="A242" s="27">
        <f>+A241+1</f>
        <v>144</v>
      </c>
      <c r="B242" s="27"/>
      <c r="C242" s="752" t="s">
        <v>649</v>
      </c>
      <c r="D242" s="70"/>
      <c r="E242" s="381"/>
      <c r="F242" s="739" t="str">
        <f>"(Line "&amp;A169&amp;")"</f>
        <v>(Line 99)</v>
      </c>
      <c r="G242" s="28"/>
      <c r="H242" s="77">
        <f>+H169</f>
        <v>1011390.3786557077</v>
      </c>
    </row>
    <row r="243" spans="1:8">
      <c r="A243" s="27">
        <f>+A242+1</f>
        <v>145</v>
      </c>
      <c r="B243" s="27"/>
      <c r="C243" s="795" t="s">
        <v>81</v>
      </c>
      <c r="D243" s="70"/>
      <c r="E243" s="381"/>
      <c r="F243" s="739" t="str">
        <f>"(Line "&amp;A210&amp;")"</f>
        <v>(Line 127)</v>
      </c>
      <c r="G243" s="28"/>
      <c r="H243" s="77">
        <f>+H210</f>
        <v>40563571.743882492</v>
      </c>
    </row>
    <row r="244" spans="1:8">
      <c r="A244" s="27">
        <f>+A243+1</f>
        <v>146</v>
      </c>
      <c r="B244" s="27"/>
      <c r="C244" s="795" t="s">
        <v>82</v>
      </c>
      <c r="D244" s="70"/>
      <c r="E244" s="381"/>
      <c r="F244" s="739" t="str">
        <f>"(Line "&amp;A231&amp;")"</f>
        <v>(Line 138)</v>
      </c>
      <c r="G244" s="28"/>
      <c r="H244" s="77">
        <f>+H231</f>
        <v>18371657.247847911</v>
      </c>
    </row>
    <row r="245" spans="1:8" ht="15.75" thickBot="1">
      <c r="A245" s="27"/>
      <c r="B245" s="27"/>
      <c r="C245" s="795"/>
      <c r="D245" s="70"/>
      <c r="E245" s="381"/>
      <c r="F245" s="28"/>
      <c r="G245" s="28"/>
      <c r="H245" s="77"/>
    </row>
    <row r="246" spans="1:8" ht="18.75" thickBot="1">
      <c r="A246" s="809">
        <f>+A244+1</f>
        <v>147</v>
      </c>
      <c r="B246" s="132"/>
      <c r="C246" s="810" t="s">
        <v>89</v>
      </c>
      <c r="D246" s="811"/>
      <c r="E246" s="812"/>
      <c r="F246" s="813" t="str">
        <f>"(Sum Lines "&amp;A240&amp;" to "&amp;A244&amp;")"</f>
        <v>(Sum Lines 142 to 146)</v>
      </c>
      <c r="G246" s="133"/>
      <c r="H246" s="814">
        <f>SUM(H244,H243,H242,H241,H240)</f>
        <v>98281273.877020389</v>
      </c>
    </row>
    <row r="247" spans="1:8" ht="18">
      <c r="A247" s="181"/>
      <c r="B247" s="181"/>
      <c r="C247" s="815"/>
      <c r="D247" s="816"/>
      <c r="E247" s="817"/>
      <c r="F247" s="739"/>
      <c r="G247" s="182"/>
      <c r="H247" s="818"/>
    </row>
    <row r="248" spans="1:8" ht="18">
      <c r="A248" s="181"/>
      <c r="B248" s="69" t="s">
        <v>702</v>
      </c>
      <c r="C248" s="815"/>
      <c r="D248" s="816"/>
      <c r="E248" s="817"/>
      <c r="F248" s="739"/>
      <c r="G248" s="182"/>
      <c r="H248" s="818"/>
    </row>
    <row r="249" spans="1:8" ht="18">
      <c r="A249" s="162">
        <f>+A246+1</f>
        <v>148</v>
      </c>
      <c r="B249" s="162"/>
      <c r="C249" s="752" t="str">
        <f>+C40</f>
        <v>Transmission Plant In Service</v>
      </c>
      <c r="D249" s="816"/>
      <c r="E249" s="817"/>
      <c r="F249" s="739" t="str">
        <f>"(Line "&amp;A40&amp;")"</f>
        <v>(Line 19)</v>
      </c>
      <c r="G249" s="182"/>
      <c r="H249" s="819">
        <f>+H40</f>
        <v>838506779</v>
      </c>
    </row>
    <row r="250" spans="1:8" ht="18">
      <c r="A250" s="162">
        <f>+A249+1</f>
        <v>149</v>
      </c>
      <c r="B250" s="162"/>
      <c r="C250" s="737" t="s">
        <v>703</v>
      </c>
      <c r="D250" s="820"/>
      <c r="E250" s="175" t="str">
        <f>"(Note "&amp;B$311&amp;")"</f>
        <v>(Note M)</v>
      </c>
      <c r="F250" s="740" t="s">
        <v>372</v>
      </c>
      <c r="G250" s="182"/>
      <c r="H250" s="821">
        <f>+'5 - Cost Support 1'!G82</f>
        <v>0</v>
      </c>
    </row>
    <row r="251" spans="1:8" ht="18">
      <c r="A251" s="162">
        <f>+A250+1</f>
        <v>150</v>
      </c>
      <c r="B251" s="162"/>
      <c r="C251" s="752" t="s">
        <v>704</v>
      </c>
      <c r="D251" s="816"/>
      <c r="E251" s="822"/>
      <c r="F251" s="753" t="str">
        <f>"(Line "&amp;A249&amp;" - "&amp;A250&amp;")"</f>
        <v>(Line 148 - 149)</v>
      </c>
      <c r="G251" s="182"/>
      <c r="H251" s="819">
        <f>+H249-H250</f>
        <v>838506779</v>
      </c>
    </row>
    <row r="252" spans="1:8" ht="18">
      <c r="A252" s="162">
        <f>+A251+1</f>
        <v>151</v>
      </c>
      <c r="B252" s="162"/>
      <c r="C252" s="752" t="s">
        <v>705</v>
      </c>
      <c r="D252" s="816"/>
      <c r="E252" s="817"/>
      <c r="F252" s="753" t="str">
        <f>"(Line "&amp;A251&amp;" / "&amp;A249&amp;")"</f>
        <v>(Line 150 / 148)</v>
      </c>
      <c r="G252" s="182"/>
      <c r="H252" s="823">
        <f>+H251/H249</f>
        <v>1</v>
      </c>
    </row>
    <row r="253" spans="1:8" ht="18">
      <c r="A253" s="162">
        <f>+A252+1</f>
        <v>152</v>
      </c>
      <c r="B253" s="162"/>
      <c r="C253" s="737" t="s">
        <v>89</v>
      </c>
      <c r="D253" s="820"/>
      <c r="E253" s="824"/>
      <c r="F253" s="740" t="str">
        <f>"(Line "&amp;A246&amp;")"</f>
        <v>(Line 147)</v>
      </c>
      <c r="G253" s="182"/>
      <c r="H253" s="821">
        <f>+H246</f>
        <v>98281273.877020389</v>
      </c>
    </row>
    <row r="254" spans="1:8" ht="18">
      <c r="A254" s="162">
        <f>+A253+1</f>
        <v>153</v>
      </c>
      <c r="B254" s="162"/>
      <c r="C254" s="752" t="s">
        <v>706</v>
      </c>
      <c r="D254" s="816"/>
      <c r="E254" s="817"/>
      <c r="F254" s="753" t="str">
        <f>"(Line "&amp;A252&amp;" * "&amp;A253&amp;")"</f>
        <v>(Line 151 * 152)</v>
      </c>
      <c r="G254" s="182"/>
      <c r="H254" s="819">
        <f>+H253*H252</f>
        <v>98281273.877020389</v>
      </c>
    </row>
    <row r="255" spans="1:8">
      <c r="A255" s="750"/>
      <c r="B255" s="27"/>
      <c r="C255" s="752"/>
      <c r="D255" s="70"/>
      <c r="E255" s="381"/>
      <c r="F255" s="28"/>
      <c r="G255" s="28"/>
      <c r="H255" s="728"/>
    </row>
    <row r="256" spans="1:8">
      <c r="A256" s="750"/>
      <c r="B256" s="42" t="s">
        <v>208</v>
      </c>
      <c r="C256" s="752"/>
      <c r="D256" s="70"/>
      <c r="E256" s="381"/>
      <c r="F256" s="28"/>
      <c r="G256" s="28"/>
      <c r="H256" s="728"/>
    </row>
    <row r="257" spans="1:8">
      <c r="A257" s="67">
        <f>+A254+1</f>
        <v>154</v>
      </c>
      <c r="B257" s="40"/>
      <c r="C257" s="42" t="s">
        <v>652</v>
      </c>
      <c r="D257" s="70"/>
      <c r="E257" s="381"/>
      <c r="F257" s="28" t="s">
        <v>373</v>
      </c>
      <c r="G257" s="28"/>
      <c r="H257" s="803">
        <f>+'3 - Revenue Credits'!D23</f>
        <v>2894355.745066606</v>
      </c>
    </row>
    <row r="258" spans="1:8">
      <c r="A258" s="67">
        <f>+A257+1</f>
        <v>155</v>
      </c>
      <c r="B258" s="40"/>
      <c r="C258" s="42" t="s">
        <v>206</v>
      </c>
      <c r="D258" s="70"/>
      <c r="E258" s="166" t="str">
        <f>"(Note "&amp;B$312&amp;")"</f>
        <v>(Note N)</v>
      </c>
      <c r="F258" s="28" t="s">
        <v>207</v>
      </c>
      <c r="G258" s="28"/>
      <c r="H258" s="825">
        <f>+'5 - Cost Support 1'!G141</f>
        <v>0</v>
      </c>
    </row>
    <row r="259" spans="1:8" ht="15.75" thickBot="1">
      <c r="A259" s="27"/>
      <c r="B259" s="27"/>
      <c r="C259" s="93"/>
      <c r="D259" s="93"/>
      <c r="F259" s="28"/>
      <c r="G259" s="28"/>
      <c r="H259" s="728"/>
    </row>
    <row r="260" spans="1:8" s="1" customFormat="1" ht="18.75" thickBot="1">
      <c r="A260" s="826">
        <f>+A258+1</f>
        <v>156</v>
      </c>
      <c r="B260" s="827"/>
      <c r="C260" s="828" t="s">
        <v>111</v>
      </c>
      <c r="D260" s="829"/>
      <c r="E260" s="830"/>
      <c r="F260" s="813" t="str">
        <f>"(Line "&amp;A254&amp;" - "&amp;A257&amp;" + "&amp;A258&amp;")"</f>
        <v>(Line 153 - 154 + 155)</v>
      </c>
      <c r="G260" s="133"/>
      <c r="H260" s="814">
        <f>+H254-H257+H258</f>
        <v>95386918.131953776</v>
      </c>
    </row>
    <row r="261" spans="1:8">
      <c r="A261" s="831"/>
      <c r="B261" s="67"/>
      <c r="C261" s="93"/>
      <c r="D261" s="93"/>
      <c r="F261" s="28"/>
      <c r="G261" s="28"/>
      <c r="H261" s="728"/>
    </row>
    <row r="262" spans="1:8">
      <c r="A262" s="67"/>
      <c r="B262" s="93" t="s">
        <v>497</v>
      </c>
      <c r="C262" s="46"/>
      <c r="D262" s="93"/>
      <c r="F262" s="28"/>
      <c r="G262" s="28"/>
      <c r="H262" s="728"/>
    </row>
    <row r="263" spans="1:8">
      <c r="A263" s="67">
        <f>+A260+1</f>
        <v>157</v>
      </c>
      <c r="B263" s="67"/>
      <c r="C263" s="93" t="str">
        <f>+C260</f>
        <v>Net Revenue Requirement</v>
      </c>
      <c r="D263" s="93"/>
      <c r="F263" s="28" t="str">
        <f>"(Line "&amp;A260&amp;")"</f>
        <v>(Line 156)</v>
      </c>
      <c r="G263" s="28"/>
      <c r="H263" s="832">
        <f>+H260</f>
        <v>95386918.131953776</v>
      </c>
    </row>
    <row r="264" spans="1:8">
      <c r="A264" s="67">
        <f>+A263+1</f>
        <v>158</v>
      </c>
      <c r="B264" s="67"/>
      <c r="C264" s="93" t="s">
        <v>174</v>
      </c>
      <c r="D264" s="93"/>
      <c r="F264" s="28" t="str">
        <f>"(Line "&amp;A40&amp;" - "&amp;A57&amp;")"</f>
        <v>(Line 19 - 30)</v>
      </c>
      <c r="G264" s="28"/>
      <c r="H264" s="832">
        <f>(+H40-H57)</f>
        <v>614921420</v>
      </c>
    </row>
    <row r="265" spans="1:8">
      <c r="A265" s="67">
        <f>+A264+1</f>
        <v>159</v>
      </c>
      <c r="B265" s="67"/>
      <c r="C265" s="93" t="s">
        <v>499</v>
      </c>
      <c r="D265" s="93"/>
      <c r="F265" s="28" t="str">
        <f>"(Line "&amp;A263&amp;" / "&amp;A264&amp;")"</f>
        <v>(Line 157 / 158)</v>
      </c>
      <c r="G265" s="28"/>
      <c r="H265" s="728">
        <f>+H263/H264</f>
        <v>0.15512050000137217</v>
      </c>
    </row>
    <row r="266" spans="1:8">
      <c r="A266" s="67">
        <f>+A265+1</f>
        <v>160</v>
      </c>
      <c r="B266" s="67"/>
      <c r="C266" s="93" t="s">
        <v>500</v>
      </c>
      <c r="D266" s="93"/>
      <c r="F266" s="28" t="str">
        <f>"(Line "&amp;A263&amp;" - "&amp;A148&amp;") / "&amp;A264</f>
        <v>(Line 157 - 86) / 158</v>
      </c>
      <c r="G266" s="28"/>
      <c r="H266" s="728">
        <f>(H263-H148)/H264</f>
        <v>0.12311386897524854</v>
      </c>
    </row>
    <row r="267" spans="1:8">
      <c r="A267" s="67">
        <f>+A266+1</f>
        <v>161</v>
      </c>
      <c r="B267" s="67"/>
      <c r="C267" s="93" t="s">
        <v>501</v>
      </c>
      <c r="D267" s="93"/>
      <c r="E267" s="81"/>
      <c r="F267" s="45" t="str">
        <f>"(Line "&amp;A263&amp;" - "&amp;A148&amp;" - "&amp;A210&amp;" - "&amp;A231&amp;") / "&amp;A264</f>
        <v>(Line 157 - 86 - 127 - 138) / 158</v>
      </c>
      <c r="G267" s="28"/>
      <c r="H267" s="728">
        <f>(H263-H148*H252-H210*H252-H231*H252)/(H264*H252)</f>
        <v>2.7271982394471431E-2</v>
      </c>
    </row>
    <row r="268" spans="1:8">
      <c r="A268" s="67"/>
      <c r="B268" s="67"/>
      <c r="C268" s="93"/>
      <c r="D268" s="93"/>
      <c r="F268" s="28"/>
      <c r="G268" s="28"/>
      <c r="H268" s="728"/>
    </row>
    <row r="269" spans="1:8">
      <c r="A269" s="67"/>
      <c r="B269" s="67"/>
      <c r="C269" s="93"/>
      <c r="D269" s="93"/>
      <c r="F269" s="28"/>
      <c r="G269" s="28"/>
      <c r="H269" s="728"/>
    </row>
    <row r="270" spans="1:8">
      <c r="A270" s="67"/>
      <c r="B270" s="93" t="s">
        <v>498</v>
      </c>
      <c r="C270" s="93"/>
      <c r="D270" s="93"/>
      <c r="F270" s="28"/>
      <c r="G270" s="28"/>
      <c r="H270" s="728"/>
    </row>
    <row r="271" spans="1:8">
      <c r="A271" s="67">
        <f>+A267+1</f>
        <v>162</v>
      </c>
      <c r="B271" s="67"/>
      <c r="C271" s="93" t="s">
        <v>260</v>
      </c>
      <c r="D271" s="93"/>
      <c r="F271" s="45" t="str">
        <f>"(Line "&amp;A260&amp;" - "&amp;A243&amp;" - "&amp;A244&amp;")"</f>
        <v>(Line 156 - 145 - 146)</v>
      </c>
      <c r="G271" s="28"/>
      <c r="H271" s="832">
        <f>+H260-H243-H244</f>
        <v>36451689.140223369</v>
      </c>
    </row>
    <row r="272" spans="1:8">
      <c r="A272" s="67">
        <f>+A271+1</f>
        <v>163</v>
      </c>
      <c r="B272" s="67"/>
      <c r="C272" s="93" t="s">
        <v>455</v>
      </c>
      <c r="D272" s="93"/>
      <c r="F272" s="45" t="s">
        <v>374</v>
      </c>
      <c r="G272" s="28"/>
      <c r="H272" s="832">
        <f>+'4 - 100 Basis Pt ROE'!I9</f>
        <v>62964473.229928762</v>
      </c>
    </row>
    <row r="273" spans="1:177">
      <c r="A273" s="67">
        <f>+A272+1</f>
        <v>164</v>
      </c>
      <c r="B273" s="67"/>
      <c r="C273" s="93" t="s">
        <v>502</v>
      </c>
      <c r="D273" s="93"/>
      <c r="F273" s="45" t="str">
        <f>"(Line "&amp;A271&amp;" + "&amp;A272&amp;")"</f>
        <v>(Line 162 + 163)</v>
      </c>
      <c r="G273" s="28"/>
      <c r="H273" s="832">
        <f>+H272+H271</f>
        <v>99416162.370152131</v>
      </c>
    </row>
    <row r="274" spans="1:177">
      <c r="A274" s="67">
        <f>+A273+1</f>
        <v>165</v>
      </c>
      <c r="B274" s="67"/>
      <c r="C274" s="93" t="str">
        <f>+C264</f>
        <v>Net Transmission Plant</v>
      </c>
      <c r="D274" s="93"/>
      <c r="F274" s="28" t="str">
        <f>"(Line "&amp;A40&amp;" - "&amp;A57&amp;")"</f>
        <v>(Line 19 - 30)</v>
      </c>
      <c r="G274" s="28"/>
      <c r="H274" s="832">
        <f>+H264</f>
        <v>614921420</v>
      </c>
    </row>
    <row r="275" spans="1:177">
      <c r="A275" s="67">
        <f>+A274+1</f>
        <v>166</v>
      </c>
      <c r="B275" s="67"/>
      <c r="C275" s="93" t="s">
        <v>503</v>
      </c>
      <c r="D275" s="93"/>
      <c r="F275" s="28" t="str">
        <f>"(Line "&amp;A273&amp;" / "&amp;A274&amp;")"</f>
        <v>(Line 164 / 165)</v>
      </c>
      <c r="G275" s="28"/>
      <c r="H275" s="728">
        <f>+H273/H274</f>
        <v>0.16167295387132902</v>
      </c>
    </row>
    <row r="276" spans="1:177">
      <c r="A276" s="67">
        <f>+A275+1</f>
        <v>167</v>
      </c>
      <c r="B276" s="67"/>
      <c r="C276" s="93" t="s">
        <v>504</v>
      </c>
      <c r="D276" s="93"/>
      <c r="F276" s="28" t="str">
        <f>"(Line "&amp;A272&amp;" - "&amp;A148&amp;") / "&amp;A274</f>
        <v>(Line 163 - 86) / 165</v>
      </c>
      <c r="G276" s="28"/>
      <c r="H276" s="728">
        <f>(H273-H148)/H274</f>
        <v>0.12966632284520538</v>
      </c>
    </row>
    <row r="277" spans="1:177">
      <c r="A277" s="67"/>
      <c r="B277" s="67"/>
      <c r="C277" s="93"/>
      <c r="D277" s="93"/>
      <c r="F277" s="28"/>
      <c r="G277" s="28"/>
      <c r="H277" s="728"/>
    </row>
    <row r="278" spans="1:177">
      <c r="A278" s="67">
        <f>+A276+1</f>
        <v>168</v>
      </c>
      <c r="B278" s="67"/>
      <c r="C278" s="93" t="s">
        <v>111</v>
      </c>
      <c r="D278" s="93"/>
      <c r="E278" s="81"/>
      <c r="F278" s="28" t="str">
        <f>"(Line "&amp;A260&amp;")"</f>
        <v>(Line 156)</v>
      </c>
      <c r="G278" s="28"/>
      <c r="H278" s="832">
        <f>+H260</f>
        <v>95386918.131953776</v>
      </c>
    </row>
    <row r="279" spans="1:177">
      <c r="A279" s="67">
        <f>+A278+1</f>
        <v>169</v>
      </c>
      <c r="B279" s="67"/>
      <c r="C279" s="93" t="s">
        <v>356</v>
      </c>
      <c r="D279" s="93"/>
      <c r="E279" s="381"/>
      <c r="F279" s="58" t="s">
        <v>369</v>
      </c>
      <c r="G279" s="28"/>
      <c r="H279" s="825">
        <f>'6- Est &amp; Reconcile WS'!H156</f>
        <v>3700605.5990270269</v>
      </c>
    </row>
    <row r="280" spans="1:177">
      <c r="A280" s="67">
        <f>+A279+1</f>
        <v>170</v>
      </c>
      <c r="B280" s="67"/>
      <c r="C280" s="93" t="s">
        <v>472</v>
      </c>
      <c r="D280" s="93"/>
      <c r="E280" s="381"/>
      <c r="F280" s="58" t="s">
        <v>324</v>
      </c>
      <c r="G280" s="28"/>
      <c r="H280" s="803">
        <f>'7 - Cap Add WS'!BB51-'7 - Cap Add WS'!BC50</f>
        <v>439834.75357803889</v>
      </c>
    </row>
    <row r="281" spans="1:177">
      <c r="A281" s="67">
        <f>+A280+1</f>
        <v>171</v>
      </c>
      <c r="B281" s="67"/>
      <c r="C281" s="70" t="s">
        <v>447</v>
      </c>
      <c r="D281" s="505"/>
      <c r="E281" s="166"/>
      <c r="F281" s="70" t="s">
        <v>427</v>
      </c>
      <c r="G281" s="28"/>
      <c r="H281" s="833">
        <f>'5 - Cost Support 1'!G155</f>
        <v>0</v>
      </c>
      <c r="FU281" s="40">
        <f>SUM(A281:FT281)</f>
        <v>171</v>
      </c>
    </row>
    <row r="282" spans="1:177">
      <c r="A282" s="67">
        <f>+A281+1</f>
        <v>172</v>
      </c>
      <c r="B282" s="67"/>
      <c r="C282" s="93" t="s">
        <v>221</v>
      </c>
      <c r="D282" s="93"/>
      <c r="E282" s="81"/>
      <c r="F282" s="28" t="str">
        <f>"(Line "&amp;A278&amp;" - "&amp;A279&amp;" + "&amp;A281&amp;")"</f>
        <v>(Line 168 - 169 + 171)</v>
      </c>
      <c r="G282" s="28"/>
      <c r="H282" s="832">
        <f>SUM(H278:H281)</f>
        <v>99527358.484558836</v>
      </c>
    </row>
    <row r="283" spans="1:177">
      <c r="A283" s="67"/>
      <c r="B283" s="67"/>
      <c r="C283" s="93"/>
      <c r="D283" s="93"/>
      <c r="F283" s="28"/>
      <c r="G283" s="28"/>
      <c r="H283" s="728"/>
    </row>
    <row r="284" spans="1:177">
      <c r="A284" s="67"/>
      <c r="B284" s="44" t="s">
        <v>212</v>
      </c>
      <c r="C284" s="93"/>
      <c r="D284" s="93"/>
      <c r="F284" s="28"/>
      <c r="G284" s="28"/>
      <c r="H284" s="728"/>
    </row>
    <row r="285" spans="1:177" ht="15.75">
      <c r="A285" s="67">
        <f>+A282+1</f>
        <v>173</v>
      </c>
      <c r="B285" s="67"/>
      <c r="C285" s="45" t="s">
        <v>35</v>
      </c>
      <c r="D285" s="116"/>
      <c r="E285" s="166" t="str">
        <f>"(Note "&amp;B$310&amp;")"</f>
        <v>(Note L)</v>
      </c>
      <c r="F285" s="93" t="s">
        <v>207</v>
      </c>
      <c r="G285" s="93"/>
      <c r="H285" s="834">
        <f>'5 - Cost Support 1'!G161</f>
        <v>2443.5</v>
      </c>
    </row>
    <row r="286" spans="1:177" ht="15.75">
      <c r="A286" s="67">
        <f>+A285+1</f>
        <v>174</v>
      </c>
      <c r="B286" s="67"/>
      <c r="C286" s="45" t="s">
        <v>34</v>
      </c>
      <c r="D286" s="835"/>
      <c r="E286" s="836"/>
      <c r="F286" s="739" t="str">
        <f>"(Line "&amp;A282&amp;" / "&amp;A285&amp;")"</f>
        <v>(Line 172 / 173)</v>
      </c>
      <c r="G286" s="127"/>
      <c r="H286" s="837">
        <f>+H282/H285</f>
        <v>40731.474722553241</v>
      </c>
    </row>
    <row r="287" spans="1:177" ht="16.5" thickBot="1">
      <c r="A287" s="67"/>
      <c r="B287" s="67"/>
      <c r="C287" s="396"/>
      <c r="D287" s="116"/>
      <c r="E287" s="838"/>
      <c r="F287" s="127"/>
      <c r="G287" s="127"/>
      <c r="H287" s="837"/>
    </row>
    <row r="288" spans="1:177" s="72" customFormat="1" ht="18.75" thickBot="1">
      <c r="A288" s="826">
        <f>+A286+1</f>
        <v>175</v>
      </c>
      <c r="B288" s="839"/>
      <c r="C288" s="828" t="s">
        <v>127</v>
      </c>
      <c r="D288" s="132"/>
      <c r="E288" s="132"/>
      <c r="F288" s="132" t="str">
        <f>"(Line "&amp;A286&amp;")"</f>
        <v>(Line 174)</v>
      </c>
      <c r="G288" s="132"/>
      <c r="H288" s="840">
        <f>+H286</f>
        <v>40731.474722553241</v>
      </c>
    </row>
    <row r="289" spans="1:8" s="72" customFormat="1" ht="15.75">
      <c r="A289" s="560"/>
      <c r="B289" s="162"/>
      <c r="C289" s="370"/>
      <c r="D289" s="137"/>
      <c r="E289" s="163"/>
      <c r="F289" s="127"/>
      <c r="G289" s="127"/>
      <c r="H289" s="117"/>
    </row>
    <row r="290" spans="1:8" s="72" customFormat="1" ht="18">
      <c r="A290" s="561"/>
      <c r="B290" s="371" t="s">
        <v>96</v>
      </c>
      <c r="C290" s="370"/>
      <c r="D290" s="137"/>
      <c r="E290" s="163"/>
      <c r="F290" s="127"/>
      <c r="G290" s="127"/>
      <c r="H290" s="117"/>
    </row>
    <row r="291" spans="1:8" s="72" customFormat="1" ht="15.75">
      <c r="A291" s="506"/>
      <c r="B291" s="263" t="s">
        <v>677</v>
      </c>
      <c r="C291" s="244" t="s">
        <v>117</v>
      </c>
      <c r="D291" s="167"/>
      <c r="E291" s="168"/>
      <c r="F291" s="169"/>
      <c r="G291" s="127"/>
      <c r="H291" s="117"/>
    </row>
    <row r="292" spans="1:8" s="72" customFormat="1" ht="15.75">
      <c r="A292" s="506"/>
      <c r="B292" s="263" t="s">
        <v>73</v>
      </c>
      <c r="C292" s="170" t="s">
        <v>325</v>
      </c>
      <c r="D292" s="244"/>
      <c r="E292" s="343"/>
      <c r="F292" s="344"/>
      <c r="G292" s="127"/>
      <c r="H292" s="921"/>
    </row>
    <row r="293" spans="1:8" s="72" customFormat="1" ht="15.75">
      <c r="A293" s="506"/>
      <c r="B293" s="263"/>
      <c r="C293" s="170" t="s">
        <v>326</v>
      </c>
      <c r="D293" s="244"/>
      <c r="E293" s="343"/>
      <c r="F293" s="344"/>
      <c r="G293" s="127"/>
      <c r="H293" s="117"/>
    </row>
    <row r="294" spans="1:8" s="72" customFormat="1" ht="15.75">
      <c r="A294" s="506"/>
      <c r="B294" s="263"/>
      <c r="C294" s="170" t="s">
        <v>327</v>
      </c>
      <c r="D294" s="244"/>
      <c r="E294" s="343"/>
      <c r="F294" s="344"/>
      <c r="G294" s="127"/>
      <c r="H294" s="117"/>
    </row>
    <row r="295" spans="1:8" s="72" customFormat="1" ht="15.75">
      <c r="A295" s="506"/>
      <c r="B295" s="263"/>
      <c r="C295" s="170" t="s">
        <v>330</v>
      </c>
      <c r="D295" s="244"/>
      <c r="E295" s="343"/>
      <c r="F295" s="344"/>
      <c r="G295" s="127"/>
      <c r="H295" s="117"/>
    </row>
    <row r="296" spans="1:8" s="72" customFormat="1" ht="15.75">
      <c r="A296" s="506"/>
      <c r="B296" s="263"/>
      <c r="C296" s="170" t="s">
        <v>553</v>
      </c>
      <c r="D296" s="244"/>
      <c r="E296" s="343"/>
      <c r="F296" s="344"/>
      <c r="G296" s="127"/>
      <c r="H296" s="117"/>
    </row>
    <row r="297" spans="1:8" s="72" customFormat="1" ht="15.75">
      <c r="A297" s="506"/>
      <c r="B297" s="263" t="s">
        <v>653</v>
      </c>
      <c r="C297" s="170" t="s">
        <v>118</v>
      </c>
      <c r="D297" s="167"/>
      <c r="E297" s="168"/>
      <c r="F297" s="169"/>
      <c r="G297" s="127"/>
      <c r="H297" s="117"/>
    </row>
    <row r="298" spans="1:8" s="72" customFormat="1" ht="15.75">
      <c r="A298" s="506"/>
      <c r="B298" s="263" t="s">
        <v>678</v>
      </c>
      <c r="C298" s="171" t="s">
        <v>423</v>
      </c>
      <c r="D298" s="167"/>
      <c r="E298" s="168"/>
      <c r="F298" s="169"/>
      <c r="G298" s="127"/>
      <c r="H298" s="117"/>
    </row>
    <row r="299" spans="1:8" s="72" customFormat="1" ht="15.75">
      <c r="A299" s="506"/>
      <c r="B299" s="263" t="s">
        <v>676</v>
      </c>
      <c r="C299" s="172" t="s">
        <v>707</v>
      </c>
      <c r="D299" s="167"/>
      <c r="E299" s="168"/>
      <c r="F299" s="169"/>
      <c r="G299" s="127"/>
      <c r="H299" s="117"/>
    </row>
    <row r="300" spans="1:8" s="72" customFormat="1" ht="15.75">
      <c r="A300" s="506"/>
      <c r="B300" s="263" t="s">
        <v>248</v>
      </c>
      <c r="C300" s="171" t="s">
        <v>148</v>
      </c>
      <c r="D300" s="167"/>
      <c r="E300" s="168"/>
      <c r="F300" s="169"/>
      <c r="G300" s="127"/>
      <c r="H300" s="117"/>
    </row>
    <row r="301" spans="1:8" s="72" customFormat="1" ht="15.75">
      <c r="A301" s="506"/>
      <c r="B301" s="263" t="s">
        <v>679</v>
      </c>
      <c r="C301" s="171" t="s">
        <v>424</v>
      </c>
      <c r="D301" s="167"/>
      <c r="E301" s="168"/>
      <c r="F301" s="169"/>
      <c r="G301" s="127"/>
      <c r="H301" s="117"/>
    </row>
    <row r="302" spans="1:8" s="72" customFormat="1" ht="15.75">
      <c r="A302" s="506"/>
      <c r="B302" s="263" t="s">
        <v>661</v>
      </c>
      <c r="C302" s="171" t="s">
        <v>682</v>
      </c>
      <c r="D302" s="167"/>
      <c r="E302" s="168"/>
      <c r="F302" s="169"/>
      <c r="G302" s="127"/>
      <c r="H302" s="117"/>
    </row>
    <row r="303" spans="1:8" s="72" customFormat="1" ht="15.75">
      <c r="A303" s="506"/>
      <c r="B303" s="263"/>
      <c r="C303" s="171" t="s">
        <v>419</v>
      </c>
      <c r="D303" s="167"/>
      <c r="E303" s="168"/>
      <c r="F303" s="169"/>
      <c r="G303" s="127"/>
      <c r="H303" s="117"/>
    </row>
    <row r="304" spans="1:8" s="72" customFormat="1" ht="15.75">
      <c r="A304" s="506"/>
      <c r="B304" s="263"/>
      <c r="C304" s="171" t="s">
        <v>341</v>
      </c>
      <c r="D304" s="167"/>
      <c r="E304" s="168"/>
      <c r="F304" s="169"/>
      <c r="G304" s="127"/>
      <c r="H304" s="117"/>
    </row>
    <row r="305" spans="1:8" s="72" customFormat="1" ht="15.75">
      <c r="A305" s="506"/>
      <c r="B305" s="263"/>
      <c r="C305" s="171" t="s">
        <v>536</v>
      </c>
      <c r="D305" s="167"/>
      <c r="E305" s="168"/>
      <c r="F305" s="169"/>
      <c r="G305" s="127"/>
      <c r="H305" s="117"/>
    </row>
    <row r="306" spans="1:8" s="72" customFormat="1" ht="15.75">
      <c r="A306" s="506"/>
      <c r="B306" s="263"/>
      <c r="C306" s="171" t="s">
        <v>683</v>
      </c>
      <c r="D306" s="167"/>
      <c r="E306" s="168"/>
      <c r="F306" s="169"/>
      <c r="G306" s="127"/>
      <c r="H306" s="117"/>
    </row>
    <row r="307" spans="1:8" s="72" customFormat="1" ht="15.75">
      <c r="A307" s="506"/>
      <c r="B307" s="263"/>
      <c r="C307" s="171" t="s">
        <v>173</v>
      </c>
      <c r="D307" s="167"/>
      <c r="E307" s="168"/>
      <c r="F307" s="169"/>
      <c r="G307" s="127"/>
      <c r="H307" s="117"/>
    </row>
    <row r="308" spans="1:8" s="72" customFormat="1" ht="46.5" customHeight="1">
      <c r="A308" s="506"/>
      <c r="B308" s="263" t="s">
        <v>663</v>
      </c>
      <c r="C308" s="1037" t="s">
        <v>525</v>
      </c>
      <c r="D308" s="1038"/>
      <c r="E308" s="1038"/>
      <c r="F308" s="1038"/>
      <c r="G308" s="127"/>
      <c r="H308" s="117"/>
    </row>
    <row r="309" spans="1:8" s="72" customFormat="1" ht="15.75">
      <c r="A309" s="506"/>
      <c r="B309" s="263" t="s">
        <v>681</v>
      </c>
      <c r="C309" s="244" t="s">
        <v>149</v>
      </c>
      <c r="D309" s="167"/>
      <c r="E309" s="168"/>
      <c r="F309" s="169"/>
      <c r="G309" s="127"/>
      <c r="H309" s="117"/>
    </row>
    <row r="310" spans="1:8" s="72" customFormat="1" ht="15.75">
      <c r="A310" s="506"/>
      <c r="B310" s="263" t="s">
        <v>40</v>
      </c>
      <c r="C310" s="244" t="s">
        <v>456</v>
      </c>
      <c r="D310" s="167"/>
      <c r="E310" s="168"/>
      <c r="F310" s="169"/>
      <c r="G310" s="127"/>
      <c r="H310" s="117"/>
    </row>
    <row r="311" spans="1:8" ht="15.75">
      <c r="A311" s="507"/>
      <c r="B311" s="507" t="s">
        <v>41</v>
      </c>
      <c r="C311" s="172" t="s">
        <v>392</v>
      </c>
      <c r="D311" s="183"/>
      <c r="E311" s="168"/>
      <c r="F311" s="169"/>
      <c r="G311" s="127"/>
      <c r="H311" s="117"/>
    </row>
    <row r="312" spans="1:8" ht="15.75">
      <c r="A312" s="507"/>
      <c r="B312" s="507" t="s">
        <v>249</v>
      </c>
      <c r="C312" s="232" t="s">
        <v>210</v>
      </c>
      <c r="D312" s="183"/>
      <c r="E312" s="168"/>
      <c r="F312" s="169"/>
      <c r="G312" s="127"/>
      <c r="H312" s="117"/>
    </row>
    <row r="313" spans="1:8" ht="15.75">
      <c r="A313" s="507"/>
      <c r="B313" s="507"/>
      <c r="C313" s="232" t="s">
        <v>209</v>
      </c>
      <c r="D313" s="183"/>
      <c r="E313" s="168"/>
      <c r="F313" s="169"/>
      <c r="G313" s="127"/>
      <c r="H313" s="117"/>
    </row>
    <row r="314" spans="1:8" ht="15.75">
      <c r="A314" s="507"/>
      <c r="B314" s="507"/>
      <c r="C314" s="232" t="str">
        <f>"  Interest on the Network Credits as booked each year is added to the revenue requirement to make the Transmisison Owner whole on Line "&amp;A258&amp;"."</f>
        <v xml:space="preserve">  Interest on the Network Credits as booked each year is added to the revenue requirement to make the Transmisison Owner whole on Line 155.</v>
      </c>
      <c r="D314" s="172"/>
      <c r="E314" s="343"/>
      <c r="F314" s="344"/>
      <c r="G314" s="127"/>
      <c r="H314" s="117"/>
    </row>
    <row r="315" spans="1:8" ht="15.75">
      <c r="A315" s="507"/>
      <c r="B315" s="507" t="s">
        <v>350</v>
      </c>
      <c r="C315" s="232"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15" s="396"/>
      <c r="E315" s="345"/>
      <c r="F315" s="369"/>
      <c r="G315" s="127"/>
      <c r="H315" s="117"/>
    </row>
    <row r="316" spans="1:8" s="72" customFormat="1" ht="18">
      <c r="A316" s="507"/>
      <c r="B316" s="507"/>
      <c r="C316" s="232" t="str">
        <f>"  If they are booked to Acct 565, they are included in on line "&amp;A116&amp;""</f>
        <v xml:space="preserve">  If they are booked to Acct 565, they are included in on line 64</v>
      </c>
      <c r="D316" s="379"/>
      <c r="E316" s="379"/>
      <c r="F316" s="379"/>
      <c r="G316" s="138"/>
      <c r="H316" s="647"/>
    </row>
    <row r="317" spans="1:8" ht="15.75">
      <c r="A317" s="562"/>
      <c r="B317" s="263" t="s">
        <v>711</v>
      </c>
      <c r="C317" s="170" t="s">
        <v>457</v>
      </c>
      <c r="D317" s="370"/>
      <c r="E317" s="345"/>
      <c r="F317" s="369"/>
      <c r="G317" s="127"/>
      <c r="H317" s="117"/>
    </row>
    <row r="318" spans="1:8" ht="15.75">
      <c r="A318" s="263"/>
      <c r="B318" s="162" t="s">
        <v>494</v>
      </c>
      <c r="C318" s="370" t="s">
        <v>24</v>
      </c>
      <c r="D318" s="370"/>
      <c r="E318" s="345"/>
      <c r="F318" s="369"/>
      <c r="G318" s="127"/>
      <c r="H318" s="117"/>
    </row>
    <row r="319" spans="1:8" ht="15.75">
      <c r="A319" s="162"/>
      <c r="B319" s="80" t="s">
        <v>448</v>
      </c>
      <c r="C319" s="45" t="s">
        <v>449</v>
      </c>
      <c r="D319" s="370"/>
      <c r="E319" s="345"/>
      <c r="F319" s="369"/>
      <c r="G319" s="127"/>
      <c r="H319" s="117"/>
    </row>
    <row r="320" spans="1:8" ht="15.75">
      <c r="A320" s="162"/>
      <c r="B320" s="40"/>
      <c r="C320" s="46" t="s">
        <v>450</v>
      </c>
      <c r="D320" s="370"/>
      <c r="E320" s="345"/>
      <c r="F320" s="369"/>
      <c r="G320" s="127"/>
      <c r="H320" s="117"/>
    </row>
    <row r="321" spans="1:8" ht="15.75">
      <c r="A321" s="162"/>
      <c r="B321" s="162"/>
      <c r="C321" s="370"/>
      <c r="D321" s="370"/>
      <c r="E321" s="345"/>
      <c r="F321" s="369"/>
      <c r="G321" s="127"/>
      <c r="H321" s="117"/>
    </row>
    <row r="322" spans="1:8" ht="15.75">
      <c r="A322" s="162"/>
      <c r="B322" s="371"/>
      <c r="C322" s="370"/>
      <c r="D322" s="370"/>
      <c r="E322" s="345"/>
      <c r="F322" s="369"/>
      <c r="G322" s="127"/>
      <c r="H322" s="117"/>
    </row>
    <row r="323" spans="1:8" ht="15.75">
      <c r="A323" s="162"/>
      <c r="B323" s="162"/>
      <c r="C323" s="370"/>
      <c r="D323" s="370"/>
      <c r="E323" s="345"/>
      <c r="F323" s="369"/>
      <c r="G323" s="127"/>
      <c r="H323" s="117"/>
    </row>
    <row r="324" spans="1:8" ht="15.75">
      <c r="A324" s="162"/>
      <c r="B324" s="162"/>
      <c r="C324" s="370"/>
      <c r="D324" s="370"/>
      <c r="E324" s="345"/>
      <c r="F324" s="369"/>
      <c r="G324" s="127"/>
      <c r="H324" s="117"/>
    </row>
    <row r="325" spans="1:8" ht="15.75">
      <c r="A325" s="42"/>
      <c r="B325" s="27"/>
      <c r="C325" s="20"/>
      <c r="D325" s="45"/>
      <c r="E325" s="16"/>
      <c r="F325" s="28"/>
      <c r="G325" s="28"/>
      <c r="H325" s="34"/>
    </row>
    <row r="326" spans="1:8" ht="15.75">
      <c r="A326" s="129" t="s">
        <v>651</v>
      </c>
      <c r="B326" s="128"/>
      <c r="C326" s="111"/>
      <c r="D326" s="110"/>
      <c r="E326" s="164"/>
      <c r="F326" s="110"/>
      <c r="G326" s="110"/>
      <c r="H326" s="111"/>
    </row>
    <row r="327" spans="1:8">
      <c r="A327" s="42"/>
      <c r="B327" s="27"/>
      <c r="C327" s="40"/>
      <c r="D327" s="40"/>
    </row>
    <row r="328" spans="1:8">
      <c r="H328" s="124"/>
    </row>
    <row r="329" spans="1:8">
      <c r="H329" s="123"/>
    </row>
    <row r="330" spans="1:8">
      <c r="H330" s="122"/>
    </row>
  </sheetData>
  <customSheetViews>
    <customSheetView guid="{16DB5A78-C639-4ECB-80E4-51FAC46025D9}" scale="75" showPageBreaks="1" fitToPage="1" printArea="1" showRuler="0" topLeftCell="A151">
      <selection activeCell="F185" sqref="F185"/>
      <rowBreaks count="5" manualBreakCount="5">
        <brk id="70" max="7" man="1"/>
        <brk id="142" max="7" man="1"/>
        <brk id="179" max="7" man="1"/>
        <brk id="209" max="7" man="1"/>
        <brk id="286" max="7" man="1"/>
      </rowBreaks>
      <colBreaks count="1" manualBreakCount="1">
        <brk id="8" max="316" man="1"/>
      </colBreaks>
      <pageMargins left="0.25" right="0.25" top="0.85" bottom="0.5" header="0.55000000000000004" footer="0.5"/>
      <printOptions horizontalCentered="1"/>
      <pageSetup scale="24" fitToHeight="10" orientation="portrait" r:id="rId1"/>
      <headerFooter alignWithMargins="0"/>
    </customSheetView>
    <customSheetView guid="{253E2A63-7F54-436E-9A6A-CE7AFBB6B9A8}" scale="50" showPageBreaks="1" printArea="1" view="pageBreakPreview" showRuler="0" topLeftCell="A244">
      <selection activeCell="H276" sqref="H276"/>
      <rowBreaks count="4" manualBreakCount="4">
        <brk id="70" max="7" man="1"/>
        <brk id="142" max="7" man="1"/>
        <brk id="209" max="7" man="1"/>
        <brk id="286" max="7" man="1"/>
      </rowBreaks>
      <colBreaks count="1" manualBreakCount="1">
        <brk id="8" max="316" man="1"/>
      </colBreaks>
      <pageMargins left="0.25" right="0.25" top="0.85" bottom="0.5" header="0.55000000000000004" footer="0.5"/>
      <printOptions horizontalCentered="1"/>
      <pageSetup scale="25" fitToHeight="10" orientation="portrait" r:id="rId2"/>
      <headerFooter alignWithMargins="0">
        <oddHeader>&amp;R&amp;12Page &amp;P of &amp;N</oddHeader>
      </headerFooter>
    </customSheetView>
    <customSheetView guid="{912808F1-C250-4C36-9229-7E2FB96FDAF1}" scale="66" showPageBreaks="1" printArea="1" showRuler="0">
      <selection activeCell="D2" sqref="D2"/>
      <rowBreaks count="4" manualBreakCount="4">
        <brk id="70" max="7" man="1"/>
        <brk id="142" max="7" man="1"/>
        <brk id="210" max="7" man="1"/>
        <brk id="287" max="7" man="1"/>
      </rowBreaks>
      <pageMargins left="0.25" right="0.25" top="0.85" bottom="0.5" header="0.55000000000000004" footer="0.5"/>
      <printOptions horizontalCentered="1"/>
      <pageSetup scale="44" fitToHeight="10" orientation="portrait" r:id="rId3"/>
      <headerFooter alignWithMargins="0">
        <oddHeader>&amp;R&amp;12Page &amp;P of &amp;N</oddHeader>
      </headerFooter>
    </customSheetView>
    <customSheetView guid="{623CAC5F-951F-44AA-9AF9-EE999A8FEBA6}" showPageBreaks="1" printArea="1" hiddenRows="1" view="pageBreakPreview" showRuler="0" topLeftCell="A103">
      <selection activeCell="C124" sqref="C124"/>
      <rowBreaks count="4" manualBreakCount="4">
        <brk id="70" max="7" man="1"/>
        <brk id="142" max="7" man="1"/>
        <brk id="210" max="7" man="1"/>
        <brk id="287" max="7" man="1"/>
      </rowBreaks>
      <colBreaks count="1" manualBreakCount="1">
        <brk id="8" max="316" man="1"/>
      </colBreaks>
      <pageMargins left="0.25" right="0.25" top="0.85" bottom="0.5" header="0.55000000000000004" footer="0.5"/>
      <printOptions horizontalCentered="1"/>
      <pageSetup scale="50" fitToHeight="10" orientation="portrait" r:id="rId4"/>
      <headerFooter alignWithMargins="0">
        <oddHeader>&amp;R&amp;18Page &amp;P of &amp;N</oddHeader>
        <oddFooter>&amp;CPage &amp;P of &amp;N</oddFooter>
      </headerFooter>
    </customSheetView>
    <customSheetView guid="{835C01C7-C4D4-4B78-B001-C5A0B4AA9432}" scale="66" showPageBreaks="1" printArea="1" showRuler="0">
      <selection activeCell="D2" sqref="D2"/>
      <rowBreaks count="4" manualBreakCount="4">
        <brk id="70" max="7" man="1"/>
        <brk id="142" max="7" man="1"/>
        <brk id="210" max="7" man="1"/>
        <brk id="287" max="7" man="1"/>
      </rowBreaks>
      <pageMargins left="0.25" right="0.25" top="0.85" bottom="0.5" header="0.55000000000000004" footer="0.5"/>
      <printOptions horizontalCentered="1"/>
      <pageSetup scale="44" fitToHeight="10" orientation="portrait" r:id="rId5"/>
      <headerFooter alignWithMargins="0">
        <oddHeader>&amp;R&amp;12Page &amp;P of &amp;N</oddHeader>
      </headerFooter>
    </customSheetView>
    <customSheetView guid="{EEA00B4A-CCC0-42F9-99E9-585AC1E39AC7}" scale="25" showPageBreaks="1" printArea="1" view="pageBreakPreview" showRuler="0" topLeftCell="A232">
      <selection activeCell="D2" sqref="D2"/>
      <rowBreaks count="4" manualBreakCount="4">
        <brk id="70" max="7" man="1"/>
        <brk id="142" max="7" man="1"/>
        <brk id="210" max="7" man="1"/>
        <brk id="287" max="7" man="1"/>
      </rowBreaks>
      <pageMargins left="0.25" right="0.25" top="0.85" bottom="0.5" header="0.55000000000000004" footer="0.5"/>
      <printOptions horizontalCentered="1"/>
      <pageSetup scale="44" fitToHeight="10" orientation="portrait" r:id="rId6"/>
      <headerFooter alignWithMargins="0">
        <oddHeader>&amp;R&amp;12Page &amp;P of &amp;N</oddHeader>
      </headerFooter>
    </customSheetView>
  </customSheetViews>
  <mergeCells count="1">
    <mergeCell ref="C308:F308"/>
  </mergeCells>
  <phoneticPr fontId="0" type="noConversion"/>
  <printOptions horizontalCentered="1"/>
  <pageMargins left="0.25" right="0.25" top="0.85" bottom="0.5" header="0.55000000000000004" footer="0.5"/>
  <pageSetup scale="40" fitToWidth="0" fitToHeight="0" orientation="portrait" r:id="rId7"/>
  <headerFooter alignWithMargins="0"/>
  <rowBreaks count="3" manualBreakCount="3">
    <brk id="107" max="7" man="1"/>
    <brk id="210" max="7" man="1"/>
    <brk id="289"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zoomScaleSheetLayoutView="100" workbookViewId="0">
      <selection activeCell="E18" sqref="E18"/>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customWidth="1"/>
  </cols>
  <sheetData>
    <row r="1" spans="1:8" ht="18">
      <c r="A1" s="1039" t="str">
        <f>+'ATT H-1A'!A4</f>
        <v>Atlantic City Electric Company</v>
      </c>
      <c r="B1" s="1039"/>
      <c r="C1" s="1039"/>
      <c r="D1" s="1039"/>
      <c r="E1" s="1039"/>
      <c r="F1" s="1039"/>
    </row>
    <row r="2" spans="1:8">
      <c r="A2" s="206"/>
    </row>
    <row r="3" spans="1:8" ht="15">
      <c r="A3" s="1041" t="s">
        <v>368</v>
      </c>
      <c r="B3" s="1106"/>
      <c r="C3" s="1106"/>
      <c r="D3" s="1106"/>
      <c r="E3" s="1106"/>
      <c r="F3" s="1106"/>
    </row>
    <row r="4" spans="1:8">
      <c r="B4" s="131"/>
      <c r="C4" s="192"/>
      <c r="D4" s="192"/>
    </row>
    <row r="5" spans="1:8">
      <c r="A5" s="131"/>
    </row>
    <row r="6" spans="1:8">
      <c r="E6" s="209"/>
    </row>
    <row r="8" spans="1:8">
      <c r="B8" s="2"/>
      <c r="C8" s="2"/>
      <c r="D8" s="2"/>
      <c r="E8" s="2"/>
      <c r="F8" s="2"/>
      <c r="G8" s="2"/>
      <c r="H8" s="2"/>
    </row>
    <row r="9" spans="1:8">
      <c r="B9" s="210"/>
      <c r="C9" s="210"/>
      <c r="D9" s="210"/>
      <c r="E9" s="210"/>
      <c r="F9" s="210"/>
      <c r="G9" s="210"/>
      <c r="H9" s="2"/>
    </row>
    <row r="10" spans="1:8">
      <c r="B10" s="2"/>
      <c r="C10" s="2"/>
      <c r="D10" s="2"/>
      <c r="E10" s="2"/>
      <c r="F10" s="2"/>
      <c r="G10" s="2"/>
      <c r="H10" s="2"/>
    </row>
    <row r="12" spans="1:8">
      <c r="A12" t="s">
        <v>175</v>
      </c>
    </row>
    <row r="13" spans="1:8">
      <c r="C13" t="s">
        <v>664</v>
      </c>
    </row>
    <row r="14" spans="1:8">
      <c r="A14" s="206">
        <f>+'ATT H-1A'!A175</f>
        <v>101</v>
      </c>
      <c r="B14" s="206">
        <f>+'ATT H-1A'!B175</f>
        <v>0</v>
      </c>
      <c r="C14" s="206" t="str">
        <f>+'ATT H-1A'!C175</f>
        <v xml:space="preserve">    Less LTD Interest on Securitization Bonds</v>
      </c>
      <c r="D14" s="206"/>
      <c r="E14" s="454">
        <v>12935772</v>
      </c>
      <c r="F14" s="206"/>
    </row>
    <row r="15" spans="1:8">
      <c r="E15" s="455"/>
    </row>
    <row r="16" spans="1:8">
      <c r="E16" s="455"/>
    </row>
    <row r="17" spans="1:6">
      <c r="C17" t="s">
        <v>18</v>
      </c>
      <c r="E17" s="455"/>
    </row>
    <row r="18" spans="1:6">
      <c r="A18" s="206">
        <f>+'ATT H-1A'!A191</f>
        <v>112</v>
      </c>
      <c r="C18" s="206" t="str">
        <f>+'ATT H-1A'!C191</f>
        <v xml:space="preserve">      Less LTD on Securitization Bonds</v>
      </c>
      <c r="D18" s="206"/>
      <c r="E18" s="454">
        <v>149148351</v>
      </c>
      <c r="F18" s="206"/>
    </row>
    <row r="21" spans="1:6">
      <c r="C21" s="2" t="s">
        <v>357</v>
      </c>
      <c r="D21" s="2"/>
      <c r="E21" s="2"/>
    </row>
    <row r="22" spans="1:6">
      <c r="D22" s="190" t="s">
        <v>771</v>
      </c>
      <c r="E22" s="190"/>
      <c r="F22" s="190"/>
    </row>
    <row r="23" spans="1:6">
      <c r="D23" s="190" t="s">
        <v>258</v>
      </c>
      <c r="E23" s="190"/>
      <c r="F23" s="190"/>
    </row>
    <row r="24" spans="1:6">
      <c r="D24" s="190" t="s">
        <v>433</v>
      </c>
      <c r="E24" s="522"/>
      <c r="F24" s="190"/>
    </row>
    <row r="25" spans="1:6">
      <c r="D25" s="190" t="s">
        <v>396</v>
      </c>
      <c r="E25" s="522"/>
      <c r="F25" s="190"/>
    </row>
    <row r="26" spans="1:6">
      <c r="D26" s="190" t="s">
        <v>397</v>
      </c>
      <c r="E26" s="522"/>
      <c r="F26" s="190"/>
    </row>
    <row r="27" spans="1:6">
      <c r="D27" s="190"/>
      <c r="E27" s="522"/>
      <c r="F27" s="190"/>
    </row>
    <row r="28" spans="1:6">
      <c r="D28" s="190"/>
      <c r="E28" s="190"/>
      <c r="F28" s="190"/>
    </row>
    <row r="29" spans="1:6">
      <c r="D29" s="190"/>
      <c r="E29" s="190"/>
      <c r="F29" s="190"/>
    </row>
    <row r="30" spans="1:6">
      <c r="D30" s="190"/>
      <c r="E30" s="190"/>
      <c r="F30" s="190"/>
    </row>
    <row r="31" spans="1:6">
      <c r="D31" s="190"/>
      <c r="E31" s="190"/>
      <c r="F31" s="190"/>
    </row>
    <row r="32" spans="1:6">
      <c r="D32" s="190"/>
      <c r="E32" s="190"/>
      <c r="F32" s="190"/>
    </row>
    <row r="33" spans="4:6">
      <c r="D33" s="190"/>
      <c r="E33" s="190"/>
      <c r="F33" s="190"/>
    </row>
    <row r="34" spans="4:6">
      <c r="D34" s="190"/>
      <c r="E34" s="190"/>
      <c r="F34" s="190"/>
    </row>
    <row r="35" spans="4:6">
      <c r="D35" s="190"/>
      <c r="E35" s="190"/>
      <c r="F35" s="190"/>
    </row>
    <row r="36" spans="4:6">
      <c r="D36" s="190"/>
      <c r="E36" s="190"/>
      <c r="F36" s="190"/>
    </row>
    <row r="37" spans="4:6">
      <c r="D37" s="190"/>
      <c r="E37" s="190"/>
      <c r="F37" s="190"/>
    </row>
    <row r="38" spans="4:6">
      <c r="D38" s="190"/>
      <c r="E38" s="190"/>
      <c r="F38" s="190"/>
    </row>
    <row r="39" spans="4:6">
      <c r="D39" s="190"/>
      <c r="E39" s="190"/>
      <c r="F39" s="190"/>
    </row>
    <row r="40" spans="4:6">
      <c r="D40" s="190"/>
      <c r="E40" s="190"/>
      <c r="F40" s="190"/>
    </row>
    <row r="41" spans="4:6">
      <c r="D41" s="190"/>
      <c r="E41" s="190"/>
      <c r="F41" s="190"/>
    </row>
    <row r="42" spans="4:6">
      <c r="D42" s="190"/>
      <c r="E42" s="190"/>
      <c r="F42" s="190"/>
    </row>
    <row r="43" spans="4:6">
      <c r="D43" s="190"/>
      <c r="E43" s="190"/>
      <c r="F43" s="190"/>
    </row>
    <row r="44" spans="4:6">
      <c r="D44" s="190"/>
      <c r="E44" s="190"/>
      <c r="F44" s="190"/>
    </row>
    <row r="45" spans="4:6">
      <c r="D45" s="190"/>
      <c r="E45" s="190"/>
      <c r="F45" s="190"/>
    </row>
  </sheetData>
  <customSheetViews>
    <customSheetView guid="{16DB5A78-C639-4ECB-80E4-51FAC46025D9}" showPageBreaks="1" fitToPage="1" showRuler="0">
      <selection activeCell="F185" sqref="F185"/>
      <pageMargins left="0.75" right="0.75" top="1" bottom="1" header="0.5" footer="0.5"/>
      <pageSetup scale="28" orientation="portrait" r:id="rId1"/>
      <headerFooter alignWithMargins="0"/>
    </customSheetView>
    <customSheetView guid="{253E2A63-7F54-436E-9A6A-CE7AFBB6B9A8}" showPageBreaks="1" fitToPage="1" showRuler="0">
      <selection activeCell="E28" sqref="E28"/>
      <pageMargins left="0.75" right="0.75" top="1" bottom="1" header="0.5" footer="0.5"/>
      <pageSetup scale="95" orientation="portrait" r:id="rId2"/>
      <headerFooter alignWithMargins="0">
        <oddHeader>&amp;R&amp;12Page &amp;P of &amp;N</oddHeader>
      </headerFooter>
    </customSheetView>
    <customSheetView guid="{912808F1-C250-4C36-9229-7E2FB96FDAF1}" showPageBreaks="1" fitToPage="1" showRuler="0">
      <selection activeCell="E28" sqref="E28"/>
      <pageMargins left="0.75" right="0.75" top="1" bottom="1" header="0.5" footer="0.5"/>
      <pageSetup scale="94" orientation="portrait" r:id="rId3"/>
      <headerFooter alignWithMargins="0">
        <oddHeader>&amp;R&amp;12Page &amp;P of &amp;N</oddHeader>
      </headerFooter>
    </customSheetView>
    <customSheetView guid="{623CAC5F-951F-44AA-9AF9-EE999A8FEBA6}" fitToPage="1" showRuler="0">
      <selection activeCell="E28" sqref="E28"/>
      <pageMargins left="0.75" right="0.75" top="1" bottom="1" header="0.5" footer="0.5"/>
      <pageSetup scale="95" orientation="portrait" r:id="rId4"/>
      <headerFooter alignWithMargins="0">
        <oddHeader>&amp;R&amp;14Page &amp;P of &amp;N</oddHeader>
      </headerFooter>
    </customSheetView>
    <customSheetView guid="{835C01C7-C4D4-4B78-B001-C5A0B4AA9432}" fitToPage="1" showRuler="0">
      <selection activeCell="E28" sqref="E28"/>
      <pageMargins left="0.75" right="0.75" top="1" bottom="1" header="0.5" footer="0.5"/>
      <pageSetup scale="94" orientation="portrait" r:id="rId5"/>
      <headerFooter alignWithMargins="0">
        <oddHeader>&amp;R&amp;12Page &amp;P of &amp;N</oddHeader>
      </headerFooter>
    </customSheetView>
    <customSheetView guid="{EEA00B4A-CCC0-42F9-99E9-585AC1E39AC7}" scale="60" showPageBreaks="1" fitToPage="1" view="pageBreakPreview" showRuler="0" topLeftCell="A31">
      <selection activeCell="E28" sqref="E28"/>
      <pageMargins left="0.75" right="0.75" top="1" bottom="1" header="0.5" footer="0.5"/>
      <pageSetup scale="95" orientation="portrait" r:id="rId6"/>
      <headerFooter alignWithMargins="0">
        <oddHeader>&amp;R&amp;12Page &amp;P of &amp;N</oddHeader>
      </headerFooter>
    </customSheetView>
  </customSheetViews>
  <mergeCells count="2">
    <mergeCell ref="A3:F3"/>
    <mergeCell ref="A1:F1"/>
  </mergeCells>
  <phoneticPr fontId="0" type="noConversion"/>
  <pageMargins left="0.75" right="0.75" top="1" bottom="1" header="0.5" footer="0.5"/>
  <pageSetup scale="95" orientation="portrait"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7"/>
  <sheetViews>
    <sheetView showRuler="0" zoomScaleNormal="100" zoomScaleSheetLayoutView="75" workbookViewId="0">
      <selection sqref="A1:H1"/>
    </sheetView>
  </sheetViews>
  <sheetFormatPr defaultRowHeight="12.75"/>
  <cols>
    <col min="1" max="1" width="5" style="932" customWidth="1"/>
    <col min="2" max="2" width="40.28515625" style="922" customWidth="1"/>
    <col min="3" max="7" width="20.7109375" style="922" customWidth="1"/>
    <col min="8" max="8" width="75" style="922" customWidth="1"/>
    <col min="9" max="9" width="9.140625" style="922"/>
    <col min="10" max="10" width="12.5703125" style="922" bestFit="1" customWidth="1"/>
    <col min="11" max="16384" width="9.140625" style="922"/>
  </cols>
  <sheetData>
    <row r="1" spans="1:8" ht="18">
      <c r="A1" s="1039" t="s">
        <v>379</v>
      </c>
      <c r="B1" s="1039"/>
      <c r="C1" s="1039"/>
      <c r="D1" s="1039"/>
      <c r="E1" s="1039"/>
      <c r="F1" s="1039"/>
      <c r="G1" s="1039"/>
      <c r="H1" s="1039"/>
    </row>
    <row r="2" spans="1:8" ht="18">
      <c r="A2" s="923"/>
      <c r="B2" s="924"/>
      <c r="C2" s="924"/>
      <c r="D2" s="924"/>
      <c r="E2" s="924"/>
      <c r="F2" s="924"/>
      <c r="G2" s="924"/>
      <c r="H2" s="924"/>
    </row>
    <row r="3" spans="1:8">
      <c r="A3" s="1040" t="s">
        <v>622</v>
      </c>
      <c r="B3" s="1040"/>
      <c r="C3" s="1040"/>
      <c r="D3" s="1040"/>
      <c r="E3" s="1040"/>
      <c r="F3" s="1040"/>
      <c r="G3" s="1040"/>
      <c r="H3" s="1040"/>
    </row>
    <row r="4" spans="1:8">
      <c r="A4" s="925"/>
      <c r="B4" s="925"/>
      <c r="C4" s="925"/>
      <c r="D4" s="925"/>
      <c r="E4" s="925"/>
      <c r="F4" s="925"/>
      <c r="G4" s="925"/>
      <c r="H4" s="925"/>
    </row>
    <row r="5" spans="1:8" ht="15.75" customHeight="1">
      <c r="A5" s="926"/>
      <c r="B5" s="686"/>
      <c r="C5" s="686" t="s">
        <v>153</v>
      </c>
      <c r="D5" s="686"/>
      <c r="E5" s="686"/>
      <c r="F5" s="685"/>
      <c r="G5" s="686"/>
    </row>
    <row r="6" spans="1:8" ht="12.75" customHeight="1">
      <c r="A6" s="926"/>
      <c r="B6" s="686"/>
      <c r="C6" s="686" t="s">
        <v>138</v>
      </c>
      <c r="D6" s="686" t="s">
        <v>150</v>
      </c>
      <c r="E6" s="686" t="s">
        <v>152</v>
      </c>
      <c r="F6" s="686" t="s">
        <v>72</v>
      </c>
      <c r="G6" s="686"/>
    </row>
    <row r="7" spans="1:8" ht="15" customHeight="1">
      <c r="A7" s="926"/>
      <c r="B7" s="686"/>
      <c r="C7" s="686" t="s">
        <v>151</v>
      </c>
      <c r="D7" s="686" t="s">
        <v>151</v>
      </c>
      <c r="E7" s="686" t="s">
        <v>151</v>
      </c>
      <c r="F7" s="686" t="s">
        <v>154</v>
      </c>
      <c r="G7" s="686"/>
    </row>
    <row r="8" spans="1:8" ht="15" customHeight="1">
      <c r="A8" s="926"/>
      <c r="B8" s="686"/>
      <c r="C8" s="686"/>
      <c r="D8" s="686"/>
      <c r="E8" s="686"/>
      <c r="F8" s="686"/>
      <c r="G8" s="686"/>
    </row>
    <row r="9" spans="1:8" ht="12" customHeight="1">
      <c r="A9" s="926"/>
      <c r="B9" s="687" t="s">
        <v>140</v>
      </c>
      <c r="C9" s="906">
        <f>E67</f>
        <v>0</v>
      </c>
      <c r="D9" s="906">
        <f>F67</f>
        <v>-613363777.24421513</v>
      </c>
      <c r="E9" s="906">
        <f>G67</f>
        <v>0</v>
      </c>
      <c r="F9" s="685"/>
      <c r="G9" s="890"/>
    </row>
    <row r="10" spans="1:8" ht="15" customHeight="1">
      <c r="A10" s="926"/>
      <c r="B10" s="687" t="s">
        <v>141</v>
      </c>
      <c r="C10" s="688">
        <f>E105</f>
        <v>-791062.14516675344</v>
      </c>
      <c r="D10" s="688">
        <f>F105</f>
        <v>-18447587.264831923</v>
      </c>
      <c r="E10" s="688">
        <f>G105</f>
        <v>-41924150.923333555</v>
      </c>
      <c r="F10" s="685"/>
      <c r="G10" s="890"/>
    </row>
    <row r="11" spans="1:8" ht="13.5" customHeight="1">
      <c r="A11" s="926"/>
      <c r="B11" s="687" t="s">
        <v>139</v>
      </c>
      <c r="C11" s="688">
        <f>E48</f>
        <v>420470.4245522758</v>
      </c>
      <c r="D11" s="688">
        <f>F48</f>
        <v>36964510.657545961</v>
      </c>
      <c r="E11" s="688">
        <f>G48</f>
        <v>6317852.0394461975</v>
      </c>
      <c r="F11" s="685"/>
      <c r="G11" s="890"/>
    </row>
    <row r="12" spans="1:8" ht="15.75" customHeight="1">
      <c r="A12" s="926"/>
      <c r="B12" s="687" t="s">
        <v>116</v>
      </c>
      <c r="C12" s="688">
        <f>SUM(C9:C11)</f>
        <v>-370591.72061447764</v>
      </c>
      <c r="D12" s="688">
        <f>SUM(D9:D11)</f>
        <v>-594846853.85150111</v>
      </c>
      <c r="E12" s="688">
        <f>SUM(E9:E11)</f>
        <v>-35606298.883887358</v>
      </c>
      <c r="F12" s="888"/>
      <c r="G12" s="902"/>
    </row>
    <row r="13" spans="1:8" ht="14.25" customHeight="1">
      <c r="A13" s="926"/>
      <c r="B13" s="687" t="s">
        <v>537</v>
      </c>
      <c r="C13" s="685"/>
      <c r="D13" s="974"/>
      <c r="E13" s="975">
        <f>'ATT H-1A'!H16</f>
        <v>8.4770215805889476E-2</v>
      </c>
      <c r="F13" s="685"/>
      <c r="G13" s="902"/>
    </row>
    <row r="14" spans="1:8" ht="15.75" customHeight="1">
      <c r="A14" s="926"/>
      <c r="B14" s="687" t="s">
        <v>655</v>
      </c>
      <c r="C14" s="685"/>
      <c r="D14" s="975">
        <f>'ATT H-1A'!H32</f>
        <v>0.29958617768474144</v>
      </c>
      <c r="E14" s="974"/>
      <c r="F14" s="685"/>
      <c r="G14" s="890"/>
    </row>
    <row r="15" spans="1:8" ht="15.75" customHeight="1">
      <c r="A15" s="926"/>
      <c r="B15" s="687" t="s">
        <v>154</v>
      </c>
      <c r="C15" s="688">
        <f>C12</f>
        <v>-370591.72061447764</v>
      </c>
      <c r="D15" s="688">
        <f>D12*D14</f>
        <v>-178207895.25316525</v>
      </c>
      <c r="E15" s="688">
        <f>E12*E13</f>
        <v>-3018353.6404361329</v>
      </c>
      <c r="F15" s="888">
        <f>C15+D15+E15</f>
        <v>-181596840.61421585</v>
      </c>
      <c r="G15" s="890"/>
    </row>
    <row r="16" spans="1:8" ht="15" customHeight="1">
      <c r="A16" s="926"/>
      <c r="G16" s="927"/>
    </row>
    <row r="17" spans="1:11">
      <c r="A17" s="928"/>
      <c r="B17" s="890" t="s">
        <v>539</v>
      </c>
      <c r="C17" s="890"/>
      <c r="D17" s="890"/>
      <c r="E17" s="890"/>
      <c r="G17" s="929"/>
    </row>
    <row r="18" spans="1:11">
      <c r="A18" s="930"/>
      <c r="B18" s="890"/>
      <c r="C18" s="890" t="s">
        <v>432</v>
      </c>
      <c r="D18" s="890"/>
      <c r="E18" s="689">
        <f>+C90</f>
        <v>3128862.69192959</v>
      </c>
      <c r="F18" s="931"/>
      <c r="G18" s="931"/>
    </row>
    <row r="19" spans="1:11">
      <c r="A19" s="922"/>
    </row>
    <row r="20" spans="1:11">
      <c r="A20" s="690" t="s">
        <v>538</v>
      </c>
      <c r="B20" s="685"/>
    </row>
    <row r="21" spans="1:11">
      <c r="A21" s="690" t="s">
        <v>627</v>
      </c>
      <c r="B21" s="685"/>
    </row>
    <row r="24" spans="1:11">
      <c r="A24" s="892"/>
      <c r="B24" s="891" t="s">
        <v>677</v>
      </c>
      <c r="C24" s="891" t="s">
        <v>73</v>
      </c>
      <c r="D24" s="891" t="s">
        <v>653</v>
      </c>
      <c r="E24" s="891" t="s">
        <v>678</v>
      </c>
      <c r="F24" s="891" t="s">
        <v>676</v>
      </c>
      <c r="G24" s="891" t="s">
        <v>248</v>
      </c>
      <c r="H24" s="891" t="s">
        <v>679</v>
      </c>
    </row>
    <row r="25" spans="1:11" s="933" customFormat="1" ht="38.25" customHeight="1">
      <c r="A25" s="692" t="s">
        <v>139</v>
      </c>
      <c r="B25" s="685"/>
      <c r="C25" s="693" t="s">
        <v>72</v>
      </c>
      <c r="D25" s="694" t="s">
        <v>83</v>
      </c>
      <c r="E25" s="694" t="s">
        <v>84</v>
      </c>
      <c r="F25" s="694" t="s">
        <v>150</v>
      </c>
      <c r="G25" s="694" t="s">
        <v>152</v>
      </c>
      <c r="H25" s="695" t="s">
        <v>623</v>
      </c>
      <c r="I25" s="922"/>
      <c r="J25" s="922"/>
      <c r="K25" s="922"/>
    </row>
    <row r="26" spans="1:11" ht="16.5" customHeight="1">
      <c r="A26" s="893">
        <v>190</v>
      </c>
      <c r="B26" s="696" t="s">
        <v>328</v>
      </c>
      <c r="C26" s="903">
        <f t="shared" ref="C26:C44" si="0">SUM(D26:G26)</f>
        <v>1625337.8514375002</v>
      </c>
      <c r="D26" s="903"/>
      <c r="E26" s="903"/>
      <c r="F26" s="903">
        <v>1625337.8514375002</v>
      </c>
      <c r="G26" s="903"/>
      <c r="H26" s="897" t="s">
        <v>329</v>
      </c>
      <c r="I26" s="935"/>
    </row>
    <row r="27" spans="1:11" ht="63.75">
      <c r="A27" s="893">
        <v>190</v>
      </c>
      <c r="B27" s="696" t="s">
        <v>743</v>
      </c>
      <c r="C27" s="903">
        <f t="shared" si="0"/>
        <v>5890324.8688409347</v>
      </c>
      <c r="D27" s="903"/>
      <c r="E27" s="903"/>
      <c r="F27" s="903"/>
      <c r="G27" s="903">
        <v>5890324.8688409347</v>
      </c>
      <c r="H27" s="897" t="s">
        <v>744</v>
      </c>
    </row>
    <row r="28" spans="1:11">
      <c r="A28" s="893">
        <v>190</v>
      </c>
      <c r="B28" s="696" t="s">
        <v>214</v>
      </c>
      <c r="C28" s="903">
        <f t="shared" si="0"/>
        <v>233978.20203422112</v>
      </c>
      <c r="D28" s="903"/>
      <c r="E28" s="903"/>
      <c r="F28" s="903"/>
      <c r="G28" s="903">
        <v>233978.20203422112</v>
      </c>
      <c r="H28" s="897" t="s">
        <v>739</v>
      </c>
    </row>
    <row r="29" spans="1:11" ht="15" customHeight="1">
      <c r="A29" s="893">
        <v>190</v>
      </c>
      <c r="B29" s="696" t="s">
        <v>215</v>
      </c>
      <c r="C29" s="903">
        <f t="shared" si="0"/>
        <v>3564209.8027639603</v>
      </c>
      <c r="D29" s="903"/>
      <c r="E29" s="903"/>
      <c r="F29" s="903">
        <v>3564209.8027639603</v>
      </c>
      <c r="G29" s="903"/>
      <c r="H29" s="897" t="s">
        <v>216</v>
      </c>
    </row>
    <row r="30" spans="1:11">
      <c r="A30" s="893">
        <v>190</v>
      </c>
      <c r="B30" s="696" t="s">
        <v>690</v>
      </c>
      <c r="C30" s="903">
        <f t="shared" si="0"/>
        <v>788576.98909988848</v>
      </c>
      <c r="D30" s="903"/>
      <c r="E30" s="903"/>
      <c r="F30" s="903">
        <v>788576.98909988848</v>
      </c>
      <c r="G30" s="903"/>
      <c r="H30" s="897" t="s">
        <v>216</v>
      </c>
      <c r="I30" s="935"/>
    </row>
    <row r="31" spans="1:11">
      <c r="A31" s="893">
        <v>190</v>
      </c>
      <c r="B31" s="696" t="s">
        <v>692</v>
      </c>
      <c r="C31" s="903">
        <f t="shared" si="0"/>
        <v>1616098.3623997006</v>
      </c>
      <c r="D31" s="903"/>
      <c r="E31" s="903"/>
      <c r="F31" s="903">
        <v>1616098.3623997006</v>
      </c>
      <c r="G31" s="903"/>
      <c r="H31" s="897" t="s">
        <v>216</v>
      </c>
    </row>
    <row r="32" spans="1:11" ht="38.25">
      <c r="A32" s="893">
        <v>190</v>
      </c>
      <c r="B32" s="696" t="s">
        <v>398</v>
      </c>
      <c r="C32" s="903">
        <f t="shared" si="0"/>
        <v>3696950.9325727364</v>
      </c>
      <c r="D32" s="903">
        <v>3696950.9325727364</v>
      </c>
      <c r="E32" s="903"/>
      <c r="F32" s="903"/>
      <c r="G32" s="903"/>
      <c r="H32" s="897" t="s">
        <v>442</v>
      </c>
    </row>
    <row r="33" spans="1:9">
      <c r="A33" s="893">
        <v>190</v>
      </c>
      <c r="B33" s="696" t="s">
        <v>412</v>
      </c>
      <c r="C33" s="903">
        <f t="shared" si="0"/>
        <v>15.915896662510931</v>
      </c>
      <c r="D33" s="903">
        <v>15.915896662510931</v>
      </c>
      <c r="E33" s="903"/>
      <c r="F33" s="903"/>
      <c r="G33" s="903"/>
      <c r="H33" s="897" t="s">
        <v>384</v>
      </c>
      <c r="I33" s="935"/>
    </row>
    <row r="34" spans="1:9">
      <c r="A34" s="893">
        <v>190</v>
      </c>
      <c r="B34" s="696" t="s">
        <v>691</v>
      </c>
      <c r="C34" s="903">
        <f t="shared" si="0"/>
        <v>872873.72669599997</v>
      </c>
      <c r="D34" s="903">
        <v>872873.72669599997</v>
      </c>
      <c r="E34" s="903"/>
      <c r="F34" s="903"/>
      <c r="G34" s="903"/>
      <c r="H34" s="897" t="s">
        <v>595</v>
      </c>
      <c r="I34" s="935"/>
    </row>
    <row r="35" spans="1:9" ht="51">
      <c r="A35" s="893">
        <v>190</v>
      </c>
      <c r="B35" s="696" t="s">
        <v>689</v>
      </c>
      <c r="C35" s="903">
        <f t="shared" si="0"/>
        <v>782829.19669139991</v>
      </c>
      <c r="D35" s="903">
        <v>782829.19669139991</v>
      </c>
      <c r="E35" s="903"/>
      <c r="F35" s="903"/>
      <c r="G35" s="903"/>
      <c r="H35" s="897" t="s">
        <v>596</v>
      </c>
      <c r="I35" s="935"/>
    </row>
    <row r="36" spans="1:9" ht="15.75" customHeight="1">
      <c r="A36" s="893">
        <v>190</v>
      </c>
      <c r="B36" s="696" t="s">
        <v>414</v>
      </c>
      <c r="C36" s="903">
        <f t="shared" si="0"/>
        <v>90261</v>
      </c>
      <c r="D36" s="903">
        <v>90261</v>
      </c>
      <c r="E36" s="903"/>
      <c r="F36" s="903"/>
      <c r="G36" s="903"/>
      <c r="H36" s="897" t="s">
        <v>777</v>
      </c>
    </row>
    <row r="37" spans="1:9" ht="38.25">
      <c r="A37" s="893">
        <v>190</v>
      </c>
      <c r="B37" s="696" t="s">
        <v>735</v>
      </c>
      <c r="C37" s="903">
        <f t="shared" si="0"/>
        <v>14824879.907057367</v>
      </c>
      <c r="D37" s="903"/>
      <c r="E37" s="903"/>
      <c r="F37" s="903"/>
      <c r="G37" s="903">
        <v>14824879.907057367</v>
      </c>
      <c r="H37" s="897" t="s">
        <v>597</v>
      </c>
      <c r="I37" s="935"/>
    </row>
    <row r="38" spans="1:9" ht="25.5">
      <c r="A38" s="893">
        <v>190</v>
      </c>
      <c r="B38" s="696" t="s">
        <v>543</v>
      </c>
      <c r="C38" s="903">
        <f t="shared" si="0"/>
        <v>420470.4245522758</v>
      </c>
      <c r="D38" s="903"/>
      <c r="E38" s="903">
        <v>420470.4245522758</v>
      </c>
      <c r="F38" s="903"/>
      <c r="G38" s="903"/>
      <c r="H38" s="897" t="s">
        <v>740</v>
      </c>
    </row>
    <row r="39" spans="1:9" ht="25.5">
      <c r="A39" s="893">
        <v>190</v>
      </c>
      <c r="B39" s="696" t="s">
        <v>416</v>
      </c>
      <c r="C39" s="903">
        <f t="shared" si="0"/>
        <v>2617533.5365038412</v>
      </c>
      <c r="D39" s="903"/>
      <c r="E39" s="903"/>
      <c r="F39" s="903">
        <v>2617533.5365038412</v>
      </c>
      <c r="G39" s="903"/>
      <c r="H39" s="897" t="s">
        <v>493</v>
      </c>
    </row>
    <row r="40" spans="1:9">
      <c r="A40" s="893">
        <v>190</v>
      </c>
      <c r="B40" s="696" t="s">
        <v>409</v>
      </c>
      <c r="C40" s="903">
        <f t="shared" si="0"/>
        <v>193548.96857104028</v>
      </c>
      <c r="D40" s="903"/>
      <c r="E40" s="903"/>
      <c r="F40" s="903"/>
      <c r="G40" s="903">
        <v>193548.96857104028</v>
      </c>
      <c r="H40" s="897" t="s">
        <v>408</v>
      </c>
    </row>
    <row r="41" spans="1:9">
      <c r="A41" s="893">
        <v>190</v>
      </c>
      <c r="B41" s="696" t="s">
        <v>406</v>
      </c>
      <c r="C41" s="903">
        <f t="shared" si="0"/>
        <v>3337529.2523293616</v>
      </c>
      <c r="D41" s="903">
        <v>3337529.2523293616</v>
      </c>
      <c r="E41" s="903"/>
      <c r="F41" s="903"/>
      <c r="G41" s="903"/>
      <c r="H41" s="897" t="s">
        <v>407</v>
      </c>
    </row>
    <row r="42" spans="1:9">
      <c r="A42" s="893">
        <v>190</v>
      </c>
      <c r="B42" s="696" t="s">
        <v>745</v>
      </c>
      <c r="C42" s="903">
        <f t="shared" si="0"/>
        <v>14584007.725675769</v>
      </c>
      <c r="D42" s="903"/>
      <c r="E42" s="903"/>
      <c r="F42" s="903">
        <v>14584007.725675769</v>
      </c>
      <c r="G42" s="903"/>
      <c r="H42" s="897" t="s">
        <v>410</v>
      </c>
    </row>
    <row r="43" spans="1:9">
      <c r="A43" s="893">
        <v>190</v>
      </c>
      <c r="B43" s="696" t="s">
        <v>746</v>
      </c>
      <c r="C43" s="903">
        <f t="shared" si="0"/>
        <v>13784844.752064999</v>
      </c>
      <c r="D43" s="903"/>
      <c r="E43" s="903"/>
      <c r="F43" s="903">
        <v>13784844.752064999</v>
      </c>
      <c r="G43" s="903"/>
      <c r="H43" s="897" t="s">
        <v>410</v>
      </c>
    </row>
    <row r="44" spans="1:9" ht="51">
      <c r="A44" s="893">
        <v>190</v>
      </c>
      <c r="B44" s="696" t="s">
        <v>747</v>
      </c>
      <c r="C44" s="903">
        <f t="shared" si="0"/>
        <v>1282670.8199999998</v>
      </c>
      <c r="D44" s="903"/>
      <c r="E44" s="903"/>
      <c r="F44" s="903">
        <v>1282670.8199999998</v>
      </c>
      <c r="G44" s="903"/>
      <c r="H44" s="897" t="s">
        <v>773</v>
      </c>
    </row>
    <row r="45" spans="1:9">
      <c r="A45" s="893">
        <v>190</v>
      </c>
      <c r="B45" s="976" t="s">
        <v>548</v>
      </c>
      <c r="C45" s="899">
        <f>SUM(C26:C44)</f>
        <v>70206942.23518765</v>
      </c>
      <c r="D45" s="899">
        <f>SUM(D26:D44)</f>
        <v>8780460.0241861604</v>
      </c>
      <c r="E45" s="899">
        <f>SUM(E26:E44)</f>
        <v>420470.4245522758</v>
      </c>
      <c r="F45" s="899">
        <f>SUM(F26:F44)</f>
        <v>39863279.839945659</v>
      </c>
      <c r="G45" s="899">
        <f>SUM(G26:G44)</f>
        <v>21142731.946503565</v>
      </c>
      <c r="H45" s="894"/>
    </row>
    <row r="46" spans="1:9">
      <c r="A46" s="893"/>
      <c r="B46" s="976" t="s">
        <v>546</v>
      </c>
      <c r="C46" s="903">
        <f>SUM(D46:G46)</f>
        <v>2898769.1823997004</v>
      </c>
      <c r="D46" s="903"/>
      <c r="E46" s="903"/>
      <c r="F46" s="903">
        <f>F44+F31</f>
        <v>2898769.1823997004</v>
      </c>
      <c r="G46" s="903"/>
      <c r="H46" s="897"/>
    </row>
    <row r="47" spans="1:9" ht="38.25">
      <c r="A47" s="893">
        <v>190</v>
      </c>
      <c r="B47" s="976" t="s">
        <v>547</v>
      </c>
      <c r="C47" s="903">
        <f>SUM(D47:G47)</f>
        <v>14824879.907057367</v>
      </c>
      <c r="D47" s="903"/>
      <c r="E47" s="903"/>
      <c r="F47" s="903"/>
      <c r="G47" s="903">
        <f>G37</f>
        <v>14824879.907057367</v>
      </c>
      <c r="H47" s="897" t="s">
        <v>597</v>
      </c>
    </row>
    <row r="48" spans="1:9" ht="13.5" customHeight="1">
      <c r="A48" s="893">
        <v>190</v>
      </c>
      <c r="B48" s="976" t="s">
        <v>72</v>
      </c>
      <c r="C48" s="899">
        <f>C45-C46-C47</f>
        <v>52483293.145730577</v>
      </c>
      <c r="D48" s="899">
        <f>D45-D46-D47</f>
        <v>8780460.0241861604</v>
      </c>
      <c r="E48" s="899">
        <f>E45-E46-E47</f>
        <v>420470.4245522758</v>
      </c>
      <c r="F48" s="899">
        <f>F45-F46-F47</f>
        <v>36964510.657545961</v>
      </c>
      <c r="G48" s="899">
        <f>G45-G46-G47</f>
        <v>6317852.0394461975</v>
      </c>
      <c r="H48" s="894"/>
    </row>
    <row r="49" spans="1:8">
      <c r="A49" s="936"/>
      <c r="B49" s="937"/>
      <c r="C49" s="939"/>
      <c r="D49" s="939"/>
      <c r="E49" s="939"/>
      <c r="F49" s="939"/>
      <c r="G49" s="939"/>
      <c r="H49" s="936"/>
    </row>
    <row r="50" spans="1:8">
      <c r="A50" s="977" t="s">
        <v>85</v>
      </c>
      <c r="B50" s="978"/>
      <c r="C50" s="979"/>
      <c r="D50" s="979"/>
      <c r="E50" s="979"/>
      <c r="F50" s="979"/>
      <c r="G50" s="979"/>
      <c r="H50" s="978"/>
    </row>
    <row r="51" spans="1:8" ht="12.75" customHeight="1">
      <c r="A51" s="980" t="s">
        <v>541</v>
      </c>
      <c r="B51" s="981"/>
      <c r="C51" s="982"/>
      <c r="D51" s="982"/>
      <c r="E51" s="982"/>
      <c r="F51" s="982"/>
      <c r="G51" s="982"/>
      <c r="H51" s="983"/>
    </row>
    <row r="52" spans="1:8">
      <c r="A52" s="984" t="s">
        <v>542</v>
      </c>
      <c r="B52" s="978"/>
      <c r="C52" s="979"/>
      <c r="D52" s="979"/>
      <c r="E52" s="979"/>
      <c r="F52" s="979"/>
      <c r="G52" s="979"/>
      <c r="H52" s="985"/>
    </row>
    <row r="53" spans="1:8">
      <c r="A53" s="984" t="s">
        <v>486</v>
      </c>
      <c r="B53" s="978"/>
      <c r="C53" s="979"/>
      <c r="D53" s="979"/>
      <c r="E53" s="979"/>
      <c r="F53" s="979"/>
      <c r="G53" s="979"/>
      <c r="H53" s="985"/>
    </row>
    <row r="54" spans="1:8">
      <c r="A54" s="984" t="s">
        <v>487</v>
      </c>
      <c r="B54" s="978"/>
      <c r="C54" s="979"/>
      <c r="D54" s="979"/>
      <c r="E54" s="979"/>
      <c r="F54" s="979"/>
      <c r="G54" s="979"/>
      <c r="H54" s="985"/>
    </row>
    <row r="55" spans="1:8">
      <c r="A55" s="986" t="s">
        <v>736</v>
      </c>
      <c r="B55" s="987"/>
      <c r="C55" s="988"/>
      <c r="D55" s="988"/>
      <c r="E55" s="988"/>
      <c r="F55" s="988"/>
      <c r="G55" s="988"/>
      <c r="H55" s="989"/>
    </row>
    <row r="56" spans="1:8">
      <c r="A56" s="990" t="s">
        <v>86</v>
      </c>
      <c r="B56" s="991"/>
      <c r="C56" s="992"/>
      <c r="D56" s="992"/>
      <c r="E56" s="992"/>
      <c r="F56" s="992"/>
      <c r="G56" s="993"/>
      <c r="H56" s="994"/>
    </row>
    <row r="57" spans="1:8">
      <c r="A57" s="945"/>
      <c r="B57" s="946"/>
      <c r="C57" s="947"/>
      <c r="D57" s="947"/>
      <c r="E57" s="947"/>
      <c r="F57" s="947"/>
      <c r="G57" s="947"/>
      <c r="H57" s="948"/>
    </row>
    <row r="58" spans="1:8">
      <c r="A58" s="942"/>
      <c r="B58" s="942"/>
      <c r="C58" s="939"/>
      <c r="D58" s="939"/>
      <c r="E58" s="939"/>
      <c r="F58" s="939"/>
      <c r="G58" s="939"/>
      <c r="H58" s="936"/>
    </row>
    <row r="59" spans="1:8">
      <c r="A59" s="936"/>
      <c r="B59" s="936"/>
      <c r="C59" s="939"/>
      <c r="D59" s="939"/>
      <c r="E59" s="939"/>
      <c r="F59" s="939"/>
      <c r="G59" s="939"/>
      <c r="H59" s="936"/>
    </row>
    <row r="60" spans="1:8" s="933" customFormat="1">
      <c r="A60" s="698"/>
      <c r="B60" s="699" t="s">
        <v>677</v>
      </c>
      <c r="C60" s="691" t="s">
        <v>73</v>
      </c>
      <c r="D60" s="691" t="s">
        <v>653</v>
      </c>
      <c r="E60" s="691" t="s">
        <v>678</v>
      </c>
      <c r="F60" s="691" t="s">
        <v>676</v>
      </c>
      <c r="G60" s="691" t="s">
        <v>248</v>
      </c>
      <c r="H60" s="691" t="s">
        <v>679</v>
      </c>
    </row>
    <row r="61" spans="1:8" s="933" customFormat="1" ht="39.75" customHeight="1">
      <c r="A61" s="700" t="s">
        <v>417</v>
      </c>
      <c r="B61" s="698"/>
      <c r="C61" s="694" t="s">
        <v>72</v>
      </c>
      <c r="D61" s="694" t="s">
        <v>83</v>
      </c>
      <c r="E61" s="694" t="s">
        <v>84</v>
      </c>
      <c r="F61" s="694" t="s">
        <v>150</v>
      </c>
      <c r="G61" s="694" t="s">
        <v>152</v>
      </c>
      <c r="H61" s="695" t="s">
        <v>623</v>
      </c>
    </row>
    <row r="62" spans="1:8" ht="25.5">
      <c r="A62" s="934">
        <v>282</v>
      </c>
      <c r="B62" s="696" t="s">
        <v>749</v>
      </c>
      <c r="C62" s="903">
        <f>SUM(D62:G62)</f>
        <v>-613363777.24421513</v>
      </c>
      <c r="D62" s="903"/>
      <c r="E62" s="903"/>
      <c r="F62" s="903">
        <v>-613363777.24421513</v>
      </c>
      <c r="G62" s="903"/>
      <c r="H62" s="897" t="s">
        <v>527</v>
      </c>
    </row>
    <row r="63" spans="1:8" ht="38.25">
      <c r="A63" s="893">
        <v>282</v>
      </c>
      <c r="B63" s="696" t="s">
        <v>750</v>
      </c>
      <c r="C63" s="903">
        <f>SUM(D63:G63)</f>
        <v>-24889799.199999999</v>
      </c>
      <c r="D63" s="903"/>
      <c r="E63" s="903"/>
      <c r="F63" s="903">
        <v>-24889799.199999999</v>
      </c>
      <c r="G63" s="903"/>
      <c r="H63" s="897" t="s">
        <v>774</v>
      </c>
    </row>
    <row r="64" spans="1:8" ht="12.75" customHeight="1">
      <c r="A64" s="893"/>
      <c r="B64" s="697" t="s">
        <v>545</v>
      </c>
      <c r="C64" s="904">
        <f>SUM(C62:C63)</f>
        <v>-638253576.44421518</v>
      </c>
      <c r="D64" s="904">
        <f>SUM(D62:D63)</f>
        <v>0</v>
      </c>
      <c r="E64" s="904">
        <f>SUM(E62:E63)</f>
        <v>0</v>
      </c>
      <c r="F64" s="904">
        <f>SUM(F62:F63)</f>
        <v>-638253576.44421518</v>
      </c>
      <c r="G64" s="904">
        <f>SUM(G62:G63)</f>
        <v>0</v>
      </c>
      <c r="H64" s="895"/>
    </row>
    <row r="65" spans="1:8" ht="12.75" customHeight="1">
      <c r="A65" s="893"/>
      <c r="B65" s="697" t="s">
        <v>546</v>
      </c>
      <c r="C65" s="903">
        <f>SUM(D65:G65)</f>
        <v>-24889799.199999999</v>
      </c>
      <c r="D65" s="903"/>
      <c r="E65" s="903"/>
      <c r="F65" s="903">
        <f>F63</f>
        <v>-24889799.199999999</v>
      </c>
      <c r="G65" s="903"/>
      <c r="H65" s="897"/>
    </row>
    <row r="66" spans="1:8" ht="12.75" customHeight="1">
      <c r="A66" s="893"/>
      <c r="B66" s="697" t="s">
        <v>547</v>
      </c>
      <c r="C66" s="903">
        <f>SUM(D66:G66)</f>
        <v>0</v>
      </c>
      <c r="D66" s="903"/>
      <c r="E66" s="903"/>
      <c r="F66" s="903"/>
      <c r="G66" s="903"/>
      <c r="H66" s="897"/>
    </row>
    <row r="67" spans="1:8">
      <c r="A67" s="893" t="s">
        <v>418</v>
      </c>
      <c r="B67" s="697" t="s">
        <v>72</v>
      </c>
      <c r="C67" s="905">
        <f>C64-C65-C66</f>
        <v>-613363777.24421513</v>
      </c>
      <c r="D67" s="905">
        <f>D64-D65-D66</f>
        <v>0</v>
      </c>
      <c r="E67" s="905">
        <f>E64-E65-E66</f>
        <v>0</v>
      </c>
      <c r="F67" s="905">
        <f>F64-F65-F66</f>
        <v>-613363777.24421513</v>
      </c>
      <c r="G67" s="905">
        <f>G64-G65-G66</f>
        <v>0</v>
      </c>
      <c r="H67" s="894"/>
    </row>
    <row r="68" spans="1:8" ht="13.5" hidden="1" customHeight="1" thickTop="1">
      <c r="A68" s="949"/>
      <c r="B68" s="937" t="s">
        <v>748</v>
      </c>
      <c r="C68" s="938"/>
      <c r="D68" s="950"/>
      <c r="E68" s="939"/>
      <c r="F68" s="939"/>
      <c r="G68" s="939"/>
      <c r="H68" s="951"/>
    </row>
    <row r="69" spans="1:8">
      <c r="A69" s="949"/>
      <c r="B69" s="937"/>
      <c r="C69" s="939"/>
      <c r="D69" s="939"/>
      <c r="E69" s="939"/>
      <c r="F69" s="939"/>
      <c r="G69" s="939"/>
      <c r="H69" s="951"/>
    </row>
    <row r="70" spans="1:8">
      <c r="A70" s="995" t="s">
        <v>87</v>
      </c>
      <c r="B70" s="996"/>
      <c r="C70" s="997"/>
      <c r="D70" s="998"/>
      <c r="E70" s="999"/>
      <c r="F70" s="999"/>
      <c r="G70" s="999"/>
      <c r="H70" s="1000"/>
    </row>
    <row r="71" spans="1:8" ht="12.75" customHeight="1">
      <c r="A71" s="1001" t="s">
        <v>541</v>
      </c>
      <c r="B71" s="1002"/>
      <c r="C71" s="940"/>
      <c r="D71" s="940"/>
      <c r="E71" s="940"/>
      <c r="F71" s="940"/>
      <c r="G71" s="940"/>
      <c r="H71" s="941"/>
    </row>
    <row r="72" spans="1:8">
      <c r="A72" s="1001" t="s">
        <v>542</v>
      </c>
      <c r="B72" s="968"/>
      <c r="C72" s="1003"/>
      <c r="D72" s="1003"/>
      <c r="E72" s="1003"/>
      <c r="F72" s="1003"/>
      <c r="G72" s="1003"/>
      <c r="H72" s="1004"/>
    </row>
    <row r="73" spans="1:8">
      <c r="A73" s="1001" t="s">
        <v>486</v>
      </c>
      <c r="B73" s="968"/>
      <c r="C73" s="1003"/>
      <c r="D73" s="1003"/>
      <c r="E73" s="1003"/>
      <c r="F73" s="1003"/>
      <c r="G73" s="1003"/>
      <c r="H73" s="1004"/>
    </row>
    <row r="74" spans="1:8">
      <c r="A74" s="1001" t="s">
        <v>487</v>
      </c>
      <c r="B74" s="968"/>
      <c r="C74" s="1003"/>
      <c r="D74" s="1003"/>
      <c r="E74" s="1003"/>
      <c r="F74" s="1003"/>
      <c r="G74" s="1003"/>
      <c r="H74" s="1004"/>
    </row>
    <row r="75" spans="1:8">
      <c r="A75" s="1005" t="str">
        <f>A55</f>
        <v>5.  Deferred income taxes arise when items are included in taxable income in different periods than they are included in rates, therefore if the item giving rise to the ADIT is not included in the formula, the associated ADIT amount shall be excluded.</v>
      </c>
      <c r="B75" s="1006"/>
      <c r="C75" s="943"/>
      <c r="D75" s="943"/>
      <c r="E75" s="943"/>
      <c r="F75" s="943"/>
      <c r="G75" s="943"/>
      <c r="H75" s="944"/>
    </row>
    <row r="76" spans="1:8">
      <c r="A76" s="1001" t="s">
        <v>86</v>
      </c>
      <c r="B76" s="1007"/>
      <c r="C76" s="1008"/>
      <c r="D76" s="1008"/>
      <c r="E76" s="1008"/>
      <c r="F76" s="1008"/>
      <c r="G76" s="1003"/>
      <c r="H76" s="1004"/>
    </row>
    <row r="77" spans="1:8">
      <c r="A77" s="1009"/>
      <c r="B77" s="1010"/>
      <c r="C77" s="1011"/>
      <c r="D77" s="1011"/>
      <c r="E77" s="1011"/>
      <c r="F77" s="1011"/>
      <c r="G77" s="1011"/>
      <c r="H77" s="1012"/>
    </row>
    <row r="78" spans="1:8">
      <c r="A78" s="936"/>
      <c r="B78" s="936"/>
      <c r="C78" s="936"/>
      <c r="D78" s="936"/>
      <c r="E78" s="936"/>
      <c r="F78" s="936"/>
      <c r="G78" s="936"/>
      <c r="H78" s="936"/>
    </row>
    <row r="79" spans="1:8">
      <c r="A79" s="936"/>
      <c r="B79" s="936"/>
      <c r="C79" s="936"/>
      <c r="D79" s="936"/>
      <c r="E79" s="936"/>
      <c r="F79" s="936"/>
      <c r="G79" s="936"/>
      <c r="H79" s="936"/>
    </row>
    <row r="80" spans="1:8" s="933" customFormat="1">
      <c r="A80" s="698"/>
      <c r="B80" s="701" t="s">
        <v>677</v>
      </c>
      <c r="C80" s="691" t="s">
        <v>73</v>
      </c>
      <c r="D80" s="691" t="s">
        <v>653</v>
      </c>
      <c r="E80" s="691" t="s">
        <v>678</v>
      </c>
      <c r="F80" s="691" t="s">
        <v>676</v>
      </c>
      <c r="G80" s="691" t="s">
        <v>248</v>
      </c>
      <c r="H80" s="691" t="s">
        <v>679</v>
      </c>
    </row>
    <row r="81" spans="1:9" s="933" customFormat="1" ht="52.5" customHeight="1">
      <c r="A81" s="700" t="s">
        <v>141</v>
      </c>
      <c r="B81" s="698"/>
      <c r="C81" s="694" t="s">
        <v>72</v>
      </c>
      <c r="D81" s="694" t="s">
        <v>83</v>
      </c>
      <c r="E81" s="694" t="s">
        <v>84</v>
      </c>
      <c r="F81" s="694" t="s">
        <v>150</v>
      </c>
      <c r="G81" s="694" t="s">
        <v>152</v>
      </c>
      <c r="H81" s="695" t="s">
        <v>623</v>
      </c>
    </row>
    <row r="82" spans="1:9">
      <c r="A82" s="934" t="s">
        <v>420</v>
      </c>
      <c r="B82" s="903" t="s">
        <v>743</v>
      </c>
      <c r="C82" s="903">
        <f t="shared" ref="C82:C101" si="1">SUM(D82:G82)</f>
        <v>-2255143.3611935033</v>
      </c>
      <c r="D82" s="903"/>
      <c r="E82" s="903"/>
      <c r="F82" s="903"/>
      <c r="G82" s="903">
        <v>-2255143.3611935033</v>
      </c>
      <c r="H82" s="897" t="s">
        <v>408</v>
      </c>
      <c r="I82" s="935"/>
    </row>
    <row r="83" spans="1:9">
      <c r="A83" s="934">
        <v>283</v>
      </c>
      <c r="B83" s="903" t="s">
        <v>751</v>
      </c>
      <c r="C83" s="903">
        <f t="shared" si="1"/>
        <v>-2.3960099995601922</v>
      </c>
      <c r="D83" s="903"/>
      <c r="E83" s="903"/>
      <c r="F83" s="903"/>
      <c r="G83" s="903">
        <v>-2.3960099995601922</v>
      </c>
      <c r="H83" s="897" t="s">
        <v>385</v>
      </c>
    </row>
    <row r="84" spans="1:9" ht="25.5">
      <c r="A84" s="934" t="s">
        <v>420</v>
      </c>
      <c r="B84" s="903" t="s">
        <v>421</v>
      </c>
      <c r="C84" s="903">
        <f t="shared" si="1"/>
        <v>-2.1536484498064965</v>
      </c>
      <c r="D84" s="903">
        <v>-2.1536484498064965</v>
      </c>
      <c r="E84" s="903"/>
      <c r="F84" s="903"/>
      <c r="G84" s="903"/>
      <c r="H84" s="897" t="s">
        <v>615</v>
      </c>
    </row>
    <row r="85" spans="1:9">
      <c r="A85" s="934">
        <v>283</v>
      </c>
      <c r="B85" s="903" t="s">
        <v>412</v>
      </c>
      <c r="C85" s="903">
        <f t="shared" si="1"/>
        <v>-21699775.8381989</v>
      </c>
      <c r="D85" s="903">
        <v>-21699775.8381989</v>
      </c>
      <c r="E85" s="903"/>
      <c r="F85" s="903"/>
      <c r="G85" s="903"/>
      <c r="H85" s="897" t="s">
        <v>384</v>
      </c>
    </row>
    <row r="86" spans="1:9">
      <c r="A86" s="934" t="s">
        <v>420</v>
      </c>
      <c r="B86" s="903" t="s">
        <v>694</v>
      </c>
      <c r="C86" s="903">
        <f t="shared" si="1"/>
        <v>12243.609019999989</v>
      </c>
      <c r="D86" s="903">
        <v>12243.609019999989</v>
      </c>
      <c r="E86" s="903"/>
      <c r="F86" s="903"/>
      <c r="G86" s="903"/>
      <c r="H86" s="897" t="s">
        <v>595</v>
      </c>
    </row>
    <row r="87" spans="1:9" ht="25.5">
      <c r="A87" s="934" t="s">
        <v>420</v>
      </c>
      <c r="B87" s="903" t="s">
        <v>422</v>
      </c>
      <c r="C87" s="903">
        <f t="shared" si="1"/>
        <v>-752833.61646108795</v>
      </c>
      <c r="D87" s="903"/>
      <c r="E87" s="903"/>
      <c r="F87" s="903">
        <v>-752833.61646108795</v>
      </c>
      <c r="G87" s="903"/>
      <c r="H87" s="897" t="s">
        <v>624</v>
      </c>
      <c r="I87" s="935"/>
    </row>
    <row r="88" spans="1:9" ht="25.5">
      <c r="A88" s="934" t="s">
        <v>420</v>
      </c>
      <c r="B88" s="903" t="s">
        <v>413</v>
      </c>
      <c r="C88" s="903">
        <f t="shared" si="1"/>
        <v>-118040.43394695007</v>
      </c>
      <c r="D88" s="903">
        <v>-118040.43394695007</v>
      </c>
      <c r="E88" s="903"/>
      <c r="F88" s="903"/>
      <c r="G88" s="903"/>
      <c r="H88" s="897" t="s">
        <v>540</v>
      </c>
      <c r="I88" s="935"/>
    </row>
    <row r="89" spans="1:9">
      <c r="A89" s="934">
        <v>283</v>
      </c>
      <c r="B89" s="903" t="s">
        <v>741</v>
      </c>
      <c r="C89" s="903">
        <f t="shared" si="1"/>
        <v>-9909703.9797295742</v>
      </c>
      <c r="D89" s="903"/>
      <c r="E89" s="903"/>
      <c r="F89" s="903">
        <v>-9909703.9797295742</v>
      </c>
      <c r="G89" s="903"/>
      <c r="H89" s="897" t="s">
        <v>742</v>
      </c>
    </row>
    <row r="90" spans="1:9" ht="25.5">
      <c r="A90" s="934" t="s">
        <v>420</v>
      </c>
      <c r="B90" s="903" t="s">
        <v>752</v>
      </c>
      <c r="C90" s="903">
        <f t="shared" si="1"/>
        <v>3128862.69192959</v>
      </c>
      <c r="D90" s="903">
        <v>3128862.69192959</v>
      </c>
      <c r="E90" s="903"/>
      <c r="F90" s="903"/>
      <c r="G90" s="903"/>
      <c r="H90" s="897" t="s">
        <v>644</v>
      </c>
      <c r="I90" s="935"/>
    </row>
    <row r="91" spans="1:9">
      <c r="A91" s="934" t="s">
        <v>420</v>
      </c>
      <c r="B91" s="903" t="s">
        <v>753</v>
      </c>
      <c r="C91" s="903">
        <f t="shared" si="1"/>
        <v>-44379.221121899958</v>
      </c>
      <c r="D91" s="903">
        <v>-44379.221121899958</v>
      </c>
      <c r="E91" s="903"/>
      <c r="F91" s="903"/>
      <c r="G91" s="903"/>
      <c r="H91" s="897" t="s">
        <v>384</v>
      </c>
      <c r="I91" s="935"/>
    </row>
    <row r="92" spans="1:9">
      <c r="A92" s="934">
        <v>283</v>
      </c>
      <c r="B92" s="903" t="s">
        <v>411</v>
      </c>
      <c r="C92" s="903">
        <f t="shared" si="1"/>
        <v>-14291856.833996583</v>
      </c>
      <c r="D92" s="903">
        <v>-14291856.833996583</v>
      </c>
      <c r="E92" s="903"/>
      <c r="F92" s="903"/>
      <c r="G92" s="903"/>
      <c r="H92" s="897" t="s">
        <v>625</v>
      </c>
      <c r="I92" s="935"/>
    </row>
    <row r="93" spans="1:9">
      <c r="A93" s="934" t="s">
        <v>420</v>
      </c>
      <c r="B93" s="903" t="s">
        <v>415</v>
      </c>
      <c r="C93" s="903">
        <f t="shared" si="1"/>
        <v>-39220043.190756701</v>
      </c>
      <c r="D93" s="903"/>
      <c r="E93" s="903"/>
      <c r="F93" s="903"/>
      <c r="G93" s="903">
        <v>-39220043.190756701</v>
      </c>
      <c r="H93" s="897" t="s">
        <v>408</v>
      </c>
    </row>
    <row r="94" spans="1:9" ht="25.5">
      <c r="A94" s="934" t="s">
        <v>420</v>
      </c>
      <c r="B94" s="903" t="s">
        <v>543</v>
      </c>
      <c r="C94" s="903">
        <f t="shared" si="1"/>
        <v>-791062.14516675344</v>
      </c>
      <c r="D94" s="903"/>
      <c r="E94" s="903">
        <v>-791062.14516675344</v>
      </c>
      <c r="F94" s="903"/>
      <c r="G94" s="903"/>
      <c r="H94" s="897" t="s">
        <v>740</v>
      </c>
    </row>
    <row r="95" spans="1:9">
      <c r="A95" s="934">
        <v>283</v>
      </c>
      <c r="B95" s="903" t="s">
        <v>720</v>
      </c>
      <c r="C95" s="903">
        <f t="shared" si="1"/>
        <v>-7946069.6348488592</v>
      </c>
      <c r="D95" s="903"/>
      <c r="E95" s="903"/>
      <c r="F95" s="903">
        <v>-7946069.6348488592</v>
      </c>
      <c r="G95" s="903"/>
      <c r="H95" s="897" t="s">
        <v>410</v>
      </c>
    </row>
    <row r="96" spans="1:9">
      <c r="A96" s="934">
        <v>283</v>
      </c>
      <c r="B96" s="903" t="s">
        <v>217</v>
      </c>
      <c r="C96" s="903">
        <f t="shared" si="1"/>
        <v>-448961.97537335131</v>
      </c>
      <c r="D96" s="903"/>
      <c r="E96" s="903"/>
      <c r="F96" s="903"/>
      <c r="G96" s="903">
        <v>-448961.97537335131</v>
      </c>
      <c r="H96" s="897" t="s">
        <v>218</v>
      </c>
    </row>
    <row r="97" spans="1:11">
      <c r="A97" s="934" t="s">
        <v>420</v>
      </c>
      <c r="B97" s="903" t="s">
        <v>544</v>
      </c>
      <c r="C97" s="903">
        <f t="shared" si="1"/>
        <v>-1163432.9009029376</v>
      </c>
      <c r="D97" s="903">
        <v>-1163432.9009029376</v>
      </c>
      <c r="E97" s="903"/>
      <c r="F97" s="903"/>
      <c r="G97" s="903"/>
      <c r="H97" s="897" t="s">
        <v>595</v>
      </c>
    </row>
    <row r="98" spans="1:11">
      <c r="A98" s="934">
        <v>283</v>
      </c>
      <c r="B98" s="903" t="s">
        <v>219</v>
      </c>
      <c r="C98" s="903">
        <f t="shared" si="1"/>
        <v>-3615819.6810908378</v>
      </c>
      <c r="D98" s="903">
        <v>-3615819.6810908378</v>
      </c>
      <c r="E98" s="903"/>
      <c r="F98" s="903"/>
      <c r="G98" s="903"/>
      <c r="H98" s="897" t="s">
        <v>220</v>
      </c>
    </row>
    <row r="99" spans="1:11">
      <c r="A99" s="934">
        <v>283</v>
      </c>
      <c r="B99" s="903" t="s">
        <v>406</v>
      </c>
      <c r="C99" s="903">
        <f t="shared" si="1"/>
        <v>-26676789.053645421</v>
      </c>
      <c r="D99" s="903">
        <v>-26676789.053645421</v>
      </c>
      <c r="E99" s="903"/>
      <c r="F99" s="903"/>
      <c r="G99" s="903"/>
      <c r="H99" s="897" t="s">
        <v>407</v>
      </c>
    </row>
    <row r="100" spans="1:11" ht="38.25">
      <c r="A100" s="934">
        <v>283</v>
      </c>
      <c r="B100" s="903" t="s">
        <v>754</v>
      </c>
      <c r="C100" s="903">
        <f t="shared" si="1"/>
        <v>161019.9662075988</v>
      </c>
      <c r="D100" s="903"/>
      <c r="E100" s="903"/>
      <c r="F100" s="903">
        <v>161019.9662075988</v>
      </c>
      <c r="G100" s="903"/>
      <c r="H100" s="897" t="s">
        <v>775</v>
      </c>
    </row>
    <row r="101" spans="1:11" ht="51">
      <c r="A101" s="934">
        <v>283</v>
      </c>
      <c r="B101" s="903" t="s">
        <v>693</v>
      </c>
      <c r="C101" s="903">
        <f t="shared" si="1"/>
        <v>-17187268.689154498</v>
      </c>
      <c r="D101" s="903"/>
      <c r="E101" s="903"/>
      <c r="F101" s="903">
        <v>-17187268.689154498</v>
      </c>
      <c r="G101" s="903"/>
      <c r="H101" s="897" t="s">
        <v>773</v>
      </c>
      <c r="I101" s="935"/>
    </row>
    <row r="102" spans="1:11">
      <c r="A102" s="934">
        <v>283</v>
      </c>
      <c r="B102" s="1013" t="s">
        <v>549</v>
      </c>
      <c r="C102" s="899">
        <f>SUM(C82:C101)</f>
        <v>-142819058.83808914</v>
      </c>
      <c r="D102" s="899">
        <f>SUM(D82:D101)</f>
        <v>-64468989.815602392</v>
      </c>
      <c r="E102" s="899">
        <f>SUM(E82:E101)</f>
        <v>-791062.14516675344</v>
      </c>
      <c r="F102" s="899">
        <f>SUM(F82:F101)</f>
        <v>-35634855.953986421</v>
      </c>
      <c r="G102" s="899">
        <f>SUM(G82:G101)</f>
        <v>-41924150.923333555</v>
      </c>
      <c r="H102" s="894"/>
    </row>
    <row r="103" spans="1:11">
      <c r="A103" s="934">
        <v>283</v>
      </c>
      <c r="B103" s="976" t="s">
        <v>546</v>
      </c>
      <c r="C103" s="899">
        <f>SUM(D103:G103)</f>
        <v>-17187268.689154498</v>
      </c>
      <c r="D103" s="903"/>
      <c r="E103" s="903"/>
      <c r="F103" s="903">
        <f>F101</f>
        <v>-17187268.689154498</v>
      </c>
      <c r="G103" s="903"/>
      <c r="H103" s="897"/>
    </row>
    <row r="104" spans="1:11">
      <c r="A104" s="934">
        <v>283</v>
      </c>
      <c r="B104" s="976" t="s">
        <v>547</v>
      </c>
      <c r="C104" s="899">
        <f>SUM(D104:G104)</f>
        <v>0</v>
      </c>
      <c r="D104" s="903"/>
      <c r="E104" s="903"/>
      <c r="F104" s="903"/>
      <c r="G104" s="903"/>
      <c r="H104" s="897"/>
      <c r="J104" s="936"/>
      <c r="K104" s="936"/>
    </row>
    <row r="105" spans="1:11">
      <c r="A105" s="934">
        <v>283</v>
      </c>
      <c r="B105" s="976" t="s">
        <v>72</v>
      </c>
      <c r="C105" s="899">
        <f>C102-C103-C104</f>
        <v>-125631790.14893463</v>
      </c>
      <c r="D105" s="899">
        <f>D102-D103-D104</f>
        <v>-64468989.815602392</v>
      </c>
      <c r="E105" s="899">
        <f>E102-E103-E104</f>
        <v>-791062.14516675344</v>
      </c>
      <c r="F105" s="899">
        <f>F102-F103-F104</f>
        <v>-18447587.264831923</v>
      </c>
      <c r="G105" s="899">
        <f>G102-G103-G104</f>
        <v>-41924150.923333555</v>
      </c>
      <c r="H105" s="841"/>
      <c r="J105" s="939"/>
      <c r="K105" s="936"/>
    </row>
    <row r="106" spans="1:11">
      <c r="A106" s="949"/>
      <c r="B106" s="937"/>
      <c r="C106" s="951"/>
      <c r="D106" s="952"/>
      <c r="E106" s="953"/>
      <c r="F106" s="951"/>
      <c r="G106" s="951"/>
      <c r="H106" s="951"/>
      <c r="J106" s="951"/>
      <c r="K106" s="936"/>
    </row>
    <row r="107" spans="1:11">
      <c r="A107" s="995" t="s">
        <v>88</v>
      </c>
      <c r="B107" s="996"/>
      <c r="C107" s="997"/>
      <c r="D107" s="998"/>
      <c r="E107" s="999"/>
      <c r="F107" s="999"/>
      <c r="G107" s="999"/>
      <c r="H107" s="1000"/>
      <c r="J107" s="954"/>
      <c r="K107" s="936"/>
    </row>
    <row r="108" spans="1:11">
      <c r="A108" s="1001" t="s">
        <v>541</v>
      </c>
      <c r="B108" s="1002"/>
      <c r="C108" s="940"/>
      <c r="D108" s="940"/>
      <c r="E108" s="940"/>
      <c r="F108" s="940"/>
      <c r="G108" s="940"/>
      <c r="H108" s="941"/>
      <c r="J108" s="955"/>
      <c r="K108" s="956"/>
    </row>
    <row r="109" spans="1:11">
      <c r="A109" s="1001" t="s">
        <v>542</v>
      </c>
      <c r="B109" s="968"/>
      <c r="C109" s="1003"/>
      <c r="D109" s="1003"/>
      <c r="E109" s="1003"/>
      <c r="F109" s="1003"/>
      <c r="G109" s="1003"/>
      <c r="H109" s="1004"/>
      <c r="J109" s="957"/>
      <c r="K109" s="942"/>
    </row>
    <row r="110" spans="1:11">
      <c r="A110" s="1001" t="s">
        <v>486</v>
      </c>
      <c r="B110" s="968"/>
      <c r="C110" s="1003"/>
      <c r="D110" s="1003"/>
      <c r="E110" s="1003"/>
      <c r="F110" s="1003"/>
      <c r="G110" s="1003"/>
      <c r="H110" s="1004"/>
      <c r="J110" s="958"/>
      <c r="K110" s="959"/>
    </row>
    <row r="111" spans="1:11">
      <c r="A111" s="1001" t="s">
        <v>487</v>
      </c>
      <c r="B111" s="968"/>
      <c r="C111" s="1003"/>
      <c r="D111" s="1003"/>
      <c r="E111" s="1003"/>
      <c r="F111" s="1003"/>
      <c r="G111" s="1003"/>
      <c r="H111" s="1004"/>
    </row>
    <row r="112" spans="1:11">
      <c r="A112" s="1005" t="str">
        <f>A75</f>
        <v>5.  Deferred income taxes arise when items are included in taxable income in different periods than they are included in rates, therefore if the item giving rise to the ADIT is not included in the formula, the associated ADIT amount shall be excluded.</v>
      </c>
      <c r="B112" s="1006"/>
      <c r="C112" s="943"/>
      <c r="D112" s="943"/>
      <c r="E112" s="943"/>
      <c r="F112" s="943"/>
      <c r="G112" s="943"/>
      <c r="H112" s="944"/>
    </row>
    <row r="113" spans="1:8">
      <c r="A113" s="1001" t="s">
        <v>86</v>
      </c>
      <c r="B113" s="1007"/>
      <c r="C113" s="1008"/>
      <c r="D113" s="1008"/>
      <c r="E113" s="1008"/>
      <c r="F113" s="1008"/>
      <c r="G113" s="1003"/>
      <c r="H113" s="1004"/>
    </row>
    <row r="114" spans="1:8">
      <c r="A114" s="945"/>
      <c r="B114" s="946"/>
      <c r="C114" s="947"/>
      <c r="D114" s="947"/>
      <c r="E114" s="947"/>
      <c r="F114" s="947"/>
      <c r="G114" s="947"/>
      <c r="H114" s="948"/>
    </row>
    <row r="115" spans="1:8">
      <c r="A115" s="936"/>
      <c r="B115" s="936"/>
      <c r="C115" s="936"/>
      <c r="D115" s="936"/>
      <c r="E115" s="936"/>
      <c r="F115" s="936"/>
      <c r="G115" s="936"/>
      <c r="H115" s="936"/>
    </row>
    <row r="116" spans="1:8">
      <c r="A116" s="896" t="s">
        <v>628</v>
      </c>
      <c r="B116" s="846"/>
      <c r="C116" s="900"/>
      <c r="D116" s="898" t="s">
        <v>286</v>
      </c>
      <c r="E116" s="898" t="s">
        <v>630</v>
      </c>
      <c r="F116" s="960"/>
      <c r="G116" s="960"/>
      <c r="H116" s="960"/>
    </row>
    <row r="117" spans="1:8">
      <c r="A117" s="961"/>
      <c r="B117" s="962"/>
      <c r="C117" s="963"/>
      <c r="D117" s="963"/>
      <c r="E117" s="964"/>
      <c r="F117" s="936"/>
      <c r="G117" s="936"/>
      <c r="H117" s="936"/>
    </row>
    <row r="118" spans="1:8">
      <c r="A118" s="961">
        <v>1</v>
      </c>
      <c r="B118" s="963" t="s">
        <v>629</v>
      </c>
      <c r="C118" s="963"/>
      <c r="D118" s="1014"/>
      <c r="E118" s="1014"/>
      <c r="F118" s="936"/>
      <c r="G118" s="936"/>
      <c r="H118" s="936"/>
    </row>
    <row r="119" spans="1:8">
      <c r="A119" s="961">
        <v>2</v>
      </c>
      <c r="B119" s="963" t="s">
        <v>633</v>
      </c>
      <c r="C119" s="963" t="s">
        <v>72</v>
      </c>
      <c r="D119" s="903"/>
      <c r="E119" s="903"/>
      <c r="F119" s="936"/>
      <c r="G119" s="936"/>
      <c r="H119" s="936"/>
    </row>
    <row r="120" spans="1:8">
      <c r="A120" s="961"/>
      <c r="B120" s="963"/>
      <c r="C120" s="963"/>
      <c r="D120" s="845"/>
      <c r="E120" s="845"/>
      <c r="F120" s="936"/>
      <c r="G120" s="936"/>
      <c r="H120" s="936"/>
    </row>
    <row r="121" spans="1:8" s="967" customFormat="1">
      <c r="A121" s="961">
        <v>3</v>
      </c>
      <c r="B121" s="965" t="s">
        <v>630</v>
      </c>
      <c r="C121" s="965"/>
      <c r="D121" s="901"/>
      <c r="E121" s="901"/>
      <c r="F121" s="966"/>
      <c r="G121" s="966"/>
      <c r="H121" s="966"/>
    </row>
    <row r="122" spans="1:8">
      <c r="A122" s="961">
        <v>4</v>
      </c>
      <c r="B122" s="963" t="s">
        <v>162</v>
      </c>
      <c r="C122" s="963" t="s">
        <v>72</v>
      </c>
      <c r="D122" s="903">
        <f>5307290.57-E122+1</f>
        <v>4858877.57</v>
      </c>
      <c r="E122" s="903">
        <v>448414</v>
      </c>
      <c r="F122" s="968"/>
      <c r="G122" s="936"/>
      <c r="H122" s="936"/>
    </row>
    <row r="123" spans="1:8">
      <c r="A123" s="961"/>
      <c r="B123" s="963"/>
      <c r="C123" s="963"/>
      <c r="D123" s="899"/>
      <c r="E123" s="899"/>
      <c r="F123" s="936"/>
      <c r="G123" s="936"/>
      <c r="H123" s="936"/>
    </row>
    <row r="124" spans="1:8">
      <c r="A124" s="961">
        <v>5</v>
      </c>
      <c r="B124" s="963" t="s">
        <v>72</v>
      </c>
      <c r="C124" s="963"/>
      <c r="D124" s="899">
        <f>+D122+D119</f>
        <v>4858877.57</v>
      </c>
      <c r="E124" s="899">
        <f>+E122+E119</f>
        <v>448414</v>
      </c>
      <c r="F124" s="936"/>
      <c r="G124" s="936"/>
      <c r="H124" s="936"/>
    </row>
    <row r="125" spans="1:8">
      <c r="A125" s="961"/>
      <c r="B125" s="963"/>
      <c r="C125" s="963"/>
      <c r="D125" s="899"/>
      <c r="E125" s="899"/>
      <c r="F125" s="936"/>
      <c r="G125" s="936"/>
      <c r="H125" s="936"/>
    </row>
    <row r="126" spans="1:8">
      <c r="A126" s="961">
        <v>6</v>
      </c>
      <c r="B126" s="963" t="s">
        <v>393</v>
      </c>
      <c r="C126" s="963" t="s">
        <v>394</v>
      </c>
      <c r="D126" s="903">
        <f>+D124</f>
        <v>4858877.57</v>
      </c>
      <c r="E126" s="903">
        <f>+E124</f>
        <v>448414</v>
      </c>
      <c r="F126" s="936"/>
      <c r="G126" s="936"/>
      <c r="H126" s="936"/>
    </row>
    <row r="127" spans="1:8">
      <c r="A127" s="969"/>
      <c r="B127" s="963"/>
      <c r="C127" s="963"/>
      <c r="D127" s="845"/>
      <c r="E127" s="845"/>
      <c r="F127" s="936"/>
      <c r="G127" s="936"/>
      <c r="H127" s="936"/>
    </row>
    <row r="128" spans="1:8" ht="13.5" thickBot="1">
      <c r="A128" s="970">
        <v>7</v>
      </c>
      <c r="B128" s="971" t="s">
        <v>632</v>
      </c>
      <c r="C128" s="971"/>
      <c r="D128" s="845">
        <f>+D124-D126</f>
        <v>0</v>
      </c>
      <c r="E128" s="845">
        <f>+E124-E126</f>
        <v>0</v>
      </c>
      <c r="F128" s="936"/>
      <c r="G128" s="936"/>
      <c r="H128" s="936"/>
    </row>
    <row r="129" spans="1:8" ht="13.5" thickTop="1">
      <c r="A129" s="936"/>
      <c r="B129" s="936"/>
      <c r="C129" s="936"/>
      <c r="D129" s="936"/>
      <c r="E129" s="936"/>
      <c r="F129" s="936"/>
      <c r="G129" s="936"/>
      <c r="H129" s="936"/>
    </row>
    <row r="130" spans="1:8">
      <c r="A130" s="972"/>
      <c r="B130" s="936" t="s">
        <v>631</v>
      </c>
      <c r="C130" s="936"/>
      <c r="D130" s="936"/>
      <c r="E130" s="936"/>
      <c r="F130" s="936"/>
      <c r="G130" s="936"/>
      <c r="H130" s="936"/>
    </row>
    <row r="131" spans="1:8">
      <c r="A131" s="936"/>
      <c r="B131" s="936"/>
      <c r="C131" s="936"/>
      <c r="D131" s="939"/>
      <c r="E131" s="936"/>
      <c r="F131" s="936"/>
      <c r="H131" s="936"/>
    </row>
    <row r="132" spans="1:8">
      <c r="A132" s="936"/>
      <c r="B132" s="936"/>
      <c r="C132" s="936"/>
      <c r="D132" s="936"/>
      <c r="E132" s="936"/>
      <c r="F132" s="936"/>
      <c r="H132" s="936"/>
    </row>
    <row r="133" spans="1:8">
      <c r="A133" s="973"/>
      <c r="B133" s="936"/>
    </row>
    <row r="134" spans="1:8">
      <c r="A134" s="936"/>
      <c r="B134" s="939"/>
    </row>
    <row r="135" spans="1:8">
      <c r="A135" s="936"/>
      <c r="B135" s="939"/>
    </row>
    <row r="136" spans="1:8">
      <c r="A136" s="936"/>
      <c r="B136" s="939"/>
    </row>
    <row r="137" spans="1:8">
      <c r="A137" s="949"/>
      <c r="B137" s="939"/>
    </row>
    <row r="138" spans="1:8">
      <c r="A138" s="936"/>
      <c r="B138" s="936"/>
    </row>
    <row r="139" spans="1:8">
      <c r="A139" s="936"/>
      <c r="B139" s="936"/>
    </row>
    <row r="140" spans="1:8">
      <c r="A140" s="922"/>
    </row>
    <row r="141" spans="1:8">
      <c r="A141" s="922"/>
    </row>
    <row r="142" spans="1:8">
      <c r="A142" s="922"/>
    </row>
    <row r="143" spans="1:8">
      <c r="A143" s="922"/>
    </row>
    <row r="144" spans="1:8">
      <c r="A144" s="922"/>
    </row>
    <row r="145" spans="1:1">
      <c r="A145" s="922"/>
    </row>
    <row r="146" spans="1:1">
      <c r="A146" s="922"/>
    </row>
    <row r="147" spans="1:1">
      <c r="A147" s="922"/>
    </row>
    <row r="148" spans="1:1">
      <c r="A148" s="922"/>
    </row>
    <row r="149" spans="1:1">
      <c r="A149" s="922"/>
    </row>
    <row r="150" spans="1:1">
      <c r="A150" s="922"/>
    </row>
    <row r="151" spans="1:1">
      <c r="A151" s="922"/>
    </row>
    <row r="152" spans="1:1">
      <c r="A152" s="922"/>
    </row>
    <row r="153" spans="1:1">
      <c r="A153" s="922"/>
    </row>
    <row r="154" spans="1:1">
      <c r="A154" s="922"/>
    </row>
    <row r="155" spans="1:1">
      <c r="A155" s="922"/>
    </row>
    <row r="156" spans="1:1">
      <c r="A156" s="922"/>
    </row>
    <row r="157" spans="1:1">
      <c r="A157" s="922"/>
    </row>
    <row r="158" spans="1:1">
      <c r="A158" s="922"/>
    </row>
    <row r="159" spans="1:1">
      <c r="A159" s="922"/>
    </row>
    <row r="160" spans="1:1">
      <c r="A160" s="922"/>
    </row>
    <row r="161" spans="1:1">
      <c r="A161" s="922"/>
    </row>
    <row r="162" spans="1:1">
      <c r="A162" s="922"/>
    </row>
    <row r="163" spans="1:1">
      <c r="A163" s="922"/>
    </row>
    <row r="164" spans="1:1">
      <c r="A164" s="922"/>
    </row>
    <row r="165" spans="1:1">
      <c r="A165" s="922"/>
    </row>
    <row r="166" spans="1:1">
      <c r="A166" s="922"/>
    </row>
    <row r="167" spans="1:1">
      <c r="A167" s="922"/>
    </row>
    <row r="168" spans="1:1">
      <c r="A168" s="922"/>
    </row>
    <row r="169" spans="1:1">
      <c r="A169" s="922"/>
    </row>
    <row r="170" spans="1:1">
      <c r="A170" s="922"/>
    </row>
    <row r="171" spans="1:1">
      <c r="A171" s="922"/>
    </row>
    <row r="172" spans="1:1">
      <c r="A172" s="922"/>
    </row>
    <row r="173" spans="1:1">
      <c r="A173" s="922"/>
    </row>
    <row r="174" spans="1:1">
      <c r="A174" s="922"/>
    </row>
    <row r="175" spans="1:1">
      <c r="A175" s="922"/>
    </row>
    <row r="176" spans="1:1">
      <c r="A176" s="922"/>
    </row>
    <row r="177" spans="1:1">
      <c r="A177" s="922"/>
    </row>
    <row r="178" spans="1:1">
      <c r="A178" s="922"/>
    </row>
    <row r="179" spans="1:1">
      <c r="A179" s="922"/>
    </row>
    <row r="180" spans="1:1">
      <c r="A180" s="922"/>
    </row>
    <row r="181" spans="1:1">
      <c r="A181" s="922"/>
    </row>
    <row r="182" spans="1:1">
      <c r="A182" s="922"/>
    </row>
    <row r="183" spans="1:1">
      <c r="A183" s="922"/>
    </row>
    <row r="184" spans="1:1">
      <c r="A184" s="922"/>
    </row>
    <row r="185" spans="1:1">
      <c r="A185" s="922"/>
    </row>
    <row r="186" spans="1:1">
      <c r="A186" s="922"/>
    </row>
    <row r="187" spans="1:1">
      <c r="A187" s="922"/>
    </row>
    <row r="188" spans="1:1">
      <c r="A188" s="922"/>
    </row>
    <row r="189" spans="1:1">
      <c r="A189" s="922"/>
    </row>
    <row r="190" spans="1:1">
      <c r="A190" s="922"/>
    </row>
    <row r="191" spans="1:1">
      <c r="A191" s="922"/>
    </row>
    <row r="192" spans="1:1">
      <c r="A192" s="922"/>
    </row>
    <row r="193" spans="1:1">
      <c r="A193" s="922"/>
    </row>
    <row r="194" spans="1:1">
      <c r="A194" s="922"/>
    </row>
    <row r="195" spans="1:1">
      <c r="A195" s="922"/>
    </row>
    <row r="196" spans="1:1">
      <c r="A196" s="922"/>
    </row>
    <row r="197" spans="1:1">
      <c r="A197" s="922"/>
    </row>
    <row r="198" spans="1:1">
      <c r="A198" s="922"/>
    </row>
    <row r="199" spans="1:1">
      <c r="A199" s="922"/>
    </row>
    <row r="200" spans="1:1">
      <c r="A200" s="922"/>
    </row>
    <row r="201" spans="1:1">
      <c r="A201" s="922"/>
    </row>
    <row r="202" spans="1:1">
      <c r="A202" s="922"/>
    </row>
    <row r="203" spans="1:1">
      <c r="A203" s="922"/>
    </row>
    <row r="204" spans="1:1">
      <c r="A204" s="922"/>
    </row>
    <row r="205" spans="1:1">
      <c r="A205" s="922"/>
    </row>
    <row r="206" spans="1:1">
      <c r="A206" s="922"/>
    </row>
    <row r="207" spans="1:1">
      <c r="A207" s="922"/>
    </row>
    <row r="208" spans="1:1">
      <c r="A208" s="922"/>
    </row>
    <row r="209" spans="1:1">
      <c r="A209" s="922"/>
    </row>
    <row r="210" spans="1:1">
      <c r="A210" s="922"/>
    </row>
    <row r="211" spans="1:1">
      <c r="A211" s="922"/>
    </row>
    <row r="212" spans="1:1">
      <c r="A212" s="922"/>
    </row>
    <row r="213" spans="1:1">
      <c r="A213" s="922"/>
    </row>
    <row r="214" spans="1:1">
      <c r="A214" s="922"/>
    </row>
    <row r="215" spans="1:1">
      <c r="A215" s="922"/>
    </row>
    <row r="216" spans="1:1">
      <c r="A216" s="922"/>
    </row>
    <row r="217" spans="1:1">
      <c r="A217" s="922"/>
    </row>
    <row r="218" spans="1:1">
      <c r="A218" s="922"/>
    </row>
    <row r="219" spans="1:1">
      <c r="A219" s="922"/>
    </row>
    <row r="220" spans="1:1">
      <c r="A220" s="922"/>
    </row>
    <row r="221" spans="1:1">
      <c r="A221" s="922"/>
    </row>
    <row r="222" spans="1:1">
      <c r="A222" s="922"/>
    </row>
    <row r="223" spans="1:1">
      <c r="A223" s="922"/>
    </row>
    <row r="224" spans="1:1">
      <c r="A224" s="922"/>
    </row>
    <row r="225" spans="1:1">
      <c r="A225" s="922"/>
    </row>
    <row r="226" spans="1:1">
      <c r="A226" s="922"/>
    </row>
    <row r="227" spans="1:1">
      <c r="A227" s="922"/>
    </row>
  </sheetData>
  <mergeCells count="2">
    <mergeCell ref="A1:H1"/>
    <mergeCell ref="A3:H3"/>
  </mergeCells>
  <pageMargins left="0.5" right="0.5" top="0.5" bottom="0.5" header="0.5" footer="0.5"/>
  <pageSetup scale="43" fitToHeight="5" orientation="portrait" r:id="rId1"/>
  <headerFooter alignWithMargins="0">
    <oddHeader>&amp;R&amp;12Page &amp;P of &amp;N</oddHeader>
  </headerFooter>
  <rowBreaks count="1" manualBreakCount="1">
    <brk id="114" max="8" man="1"/>
  </rowBreaks>
  <ignoredErrors>
    <ignoredError sqref="C45 C64 C102" formula="1"/>
    <ignoredError sqref="A67 A82:A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zoomScaleSheetLayoutView="80" workbookViewId="0">
      <selection activeCell="F20" sqref="F20"/>
    </sheetView>
  </sheetViews>
  <sheetFormatPr defaultRowHeight="12.75"/>
  <cols>
    <col min="1" max="2" width="4.7109375" customWidth="1"/>
    <col min="3" max="3" width="46.85546875" customWidth="1"/>
    <col min="4" max="4" width="10.140625" customWidth="1"/>
    <col min="5" max="5" width="14" style="203" customWidth="1"/>
    <col min="6" max="6" width="15.28515625" customWidth="1"/>
    <col min="7" max="7" width="12" customWidth="1"/>
  </cols>
  <sheetData>
    <row r="1" spans="1:8" ht="18">
      <c r="A1" s="1039" t="s">
        <v>379</v>
      </c>
      <c r="B1" s="1039"/>
      <c r="C1" s="1039"/>
      <c r="D1" s="1039"/>
      <c r="E1" s="1039"/>
      <c r="F1" s="1039"/>
      <c r="G1" s="1039"/>
      <c r="H1" s="1039"/>
    </row>
    <row r="2" spans="1:8">
      <c r="A2" s="576"/>
    </row>
    <row r="3" spans="1:8" ht="15">
      <c r="A3" s="1041" t="s">
        <v>365</v>
      </c>
      <c r="B3" s="1041"/>
      <c r="C3" s="1041"/>
      <c r="D3" s="1041"/>
      <c r="E3" s="1041"/>
      <c r="F3" s="1041"/>
      <c r="G3" s="1041"/>
      <c r="H3" s="1041"/>
    </row>
    <row r="5" spans="1:8">
      <c r="D5" s="209"/>
    </row>
    <row r="7" spans="1:8">
      <c r="D7" s="198"/>
      <c r="E7" s="198" t="s">
        <v>156</v>
      </c>
      <c r="F7" s="198"/>
      <c r="G7" s="198" t="s">
        <v>164</v>
      </c>
      <c r="H7" s="198"/>
    </row>
    <row r="8" spans="1:8">
      <c r="A8" s="191" t="s">
        <v>685</v>
      </c>
      <c r="B8" s="191"/>
      <c r="D8" s="198"/>
      <c r="E8" s="198" t="s">
        <v>157</v>
      </c>
      <c r="F8" s="198" t="s">
        <v>105</v>
      </c>
      <c r="G8" s="198" t="s">
        <v>165</v>
      </c>
      <c r="H8" s="198"/>
    </row>
    <row r="9" spans="1:8">
      <c r="A9" s="191"/>
      <c r="B9" s="191"/>
      <c r="D9" s="198"/>
      <c r="E9" s="235"/>
      <c r="F9" s="198"/>
      <c r="G9" s="198"/>
      <c r="H9" s="198"/>
    </row>
    <row r="10" spans="1:8">
      <c r="A10" s="191"/>
      <c r="B10" s="191"/>
      <c r="D10" s="198"/>
      <c r="E10" s="235"/>
      <c r="F10" s="198"/>
      <c r="G10" s="198"/>
      <c r="H10" s="198"/>
    </row>
    <row r="11" spans="1:8">
      <c r="D11" s="198"/>
      <c r="E11" s="235"/>
      <c r="G11" s="198"/>
      <c r="H11" s="202"/>
    </row>
    <row r="12" spans="1:8">
      <c r="B12" s="191" t="s">
        <v>155</v>
      </c>
      <c r="E12" s="204"/>
      <c r="F12" s="208" t="s">
        <v>655</v>
      </c>
      <c r="G12" s="198"/>
      <c r="H12" s="202"/>
    </row>
    <row r="13" spans="1:8">
      <c r="E13" s="204"/>
      <c r="F13" s="198"/>
      <c r="G13" s="198"/>
      <c r="H13" s="202"/>
    </row>
    <row r="14" spans="1:8" ht="12.75" customHeight="1">
      <c r="B14">
        <v>1</v>
      </c>
      <c r="C14" s="435" t="s">
        <v>637</v>
      </c>
      <c r="E14" s="648">
        <v>2749102.01</v>
      </c>
      <c r="F14" s="649"/>
      <c r="G14" s="193"/>
    </row>
    <row r="15" spans="1:8" ht="12.75" customHeight="1">
      <c r="B15">
        <v>2</v>
      </c>
      <c r="C15" s="435" t="s">
        <v>142</v>
      </c>
      <c r="E15" s="648">
        <v>0</v>
      </c>
      <c r="F15" s="649"/>
      <c r="G15" s="193"/>
      <c r="H15" s="193"/>
    </row>
    <row r="16" spans="1:8" ht="12.75" customHeight="1">
      <c r="B16">
        <v>3</v>
      </c>
      <c r="C16" s="436" t="s">
        <v>376</v>
      </c>
      <c r="E16" s="648">
        <v>0</v>
      </c>
      <c r="F16" s="649"/>
      <c r="G16" s="193"/>
      <c r="H16" s="193"/>
    </row>
    <row r="17" spans="2:8" ht="12.75" customHeight="1">
      <c r="B17">
        <v>4</v>
      </c>
      <c r="C17" s="436" t="s">
        <v>757</v>
      </c>
      <c r="E17" s="648">
        <v>14210</v>
      </c>
      <c r="F17" s="649"/>
      <c r="G17" s="193"/>
      <c r="H17" s="193"/>
    </row>
    <row r="18" spans="2:8" ht="12.75" customHeight="1">
      <c r="C18" s="843"/>
      <c r="D18" s="843"/>
      <c r="E18" s="849"/>
      <c r="F18" s="649"/>
      <c r="G18" s="193"/>
      <c r="H18" s="193"/>
    </row>
    <row r="19" spans="2:8" ht="12.75" customHeight="1">
      <c r="B19" s="191" t="s">
        <v>160</v>
      </c>
      <c r="E19" s="650">
        <f>SUM(E14:E17)</f>
        <v>2763312.01</v>
      </c>
      <c r="F19" s="651">
        <f>'ATT H-1A'!H32</f>
        <v>0.29958617768474144</v>
      </c>
      <c r="G19" s="400">
        <f>F19*E19</f>
        <v>827850.08282623999</v>
      </c>
      <c r="H19" s="193"/>
    </row>
    <row r="20" spans="2:8" ht="12.75" customHeight="1">
      <c r="E20" s="652"/>
      <c r="F20" s="649"/>
      <c r="G20" s="193"/>
      <c r="H20" s="193"/>
    </row>
    <row r="21" spans="2:8" ht="12.75" customHeight="1">
      <c r="D21" s="193"/>
      <c r="E21" s="652"/>
      <c r="F21" s="649"/>
      <c r="G21" s="193"/>
      <c r="H21" s="193"/>
    </row>
    <row r="22" spans="2:8" ht="12.75" customHeight="1">
      <c r="B22" s="191" t="s">
        <v>158</v>
      </c>
      <c r="D22" s="193"/>
      <c r="E22" s="652"/>
      <c r="F22" s="653" t="s">
        <v>44</v>
      </c>
      <c r="G22" s="193"/>
      <c r="H22" s="193"/>
    </row>
    <row r="23" spans="2:8" ht="12.75" customHeight="1">
      <c r="D23" s="193"/>
      <c r="E23" s="656"/>
      <c r="F23" s="657"/>
      <c r="G23" s="193"/>
      <c r="H23" s="193"/>
    </row>
    <row r="24" spans="2:8" ht="12.75" customHeight="1">
      <c r="B24">
        <v>5</v>
      </c>
      <c r="C24" s="436" t="s">
        <v>144</v>
      </c>
      <c r="D24" s="437"/>
      <c r="E24" s="658">
        <v>1860922.17</v>
      </c>
      <c r="F24" s="659"/>
      <c r="G24" s="487"/>
      <c r="H24" s="194"/>
    </row>
    <row r="25" spans="2:8">
      <c r="B25">
        <v>6</v>
      </c>
      <c r="C25" s="436" t="s">
        <v>145</v>
      </c>
      <c r="D25" s="399"/>
      <c r="E25" s="660">
        <v>294693.57999999996</v>
      </c>
      <c r="F25" s="655"/>
    </row>
    <row r="26" spans="2:8">
      <c r="C26" s="843"/>
      <c r="D26" s="843"/>
      <c r="E26" s="848"/>
      <c r="F26" s="655"/>
    </row>
    <row r="27" spans="2:8">
      <c r="B27" s="191" t="s">
        <v>161</v>
      </c>
      <c r="E27" s="661">
        <f>SUM(E24:E25)</f>
        <v>2155615.75</v>
      </c>
      <c r="F27" s="662">
        <f>'ATT H-1A'!H16</f>
        <v>8.4770215805889476E-2</v>
      </c>
      <c r="G27" s="400">
        <f>+F27*E27</f>
        <v>182732.0123220743</v>
      </c>
    </row>
    <row r="28" spans="2:8">
      <c r="B28" s="191"/>
      <c r="C28" s="205"/>
      <c r="E28" s="654"/>
      <c r="F28" s="663"/>
    </row>
    <row r="29" spans="2:8">
      <c r="E29" s="654"/>
      <c r="F29" s="655"/>
    </row>
    <row r="30" spans="2:8">
      <c r="B30" s="191" t="s">
        <v>159</v>
      </c>
      <c r="E30" s="654"/>
      <c r="F30" s="664" t="s">
        <v>655</v>
      </c>
    </row>
    <row r="31" spans="2:8">
      <c r="E31" s="654"/>
      <c r="F31" s="655"/>
    </row>
    <row r="32" spans="2:8">
      <c r="B32">
        <v>7</v>
      </c>
      <c r="C32" s="436" t="s">
        <v>143</v>
      </c>
      <c r="D32" s="451"/>
      <c r="E32" s="658">
        <v>2698</v>
      </c>
      <c r="F32" s="655"/>
    </row>
    <row r="33" spans="2:19">
      <c r="C33" s="434"/>
      <c r="D33" s="843"/>
      <c r="E33" s="847"/>
      <c r="F33" s="655"/>
    </row>
    <row r="34" spans="2:19">
      <c r="B34" s="191" t="s">
        <v>163</v>
      </c>
      <c r="E34" s="661">
        <f>SUM(E32:E33)</f>
        <v>2698</v>
      </c>
      <c r="F34" s="662">
        <f>F19</f>
        <v>0.29958617768474144</v>
      </c>
      <c r="G34" s="400">
        <f>+F34*E34</f>
        <v>808.28350739343239</v>
      </c>
    </row>
    <row r="35" spans="2:19">
      <c r="E35" s="654"/>
      <c r="F35" s="655"/>
    </row>
    <row r="36" spans="2:19">
      <c r="B36" s="191" t="s">
        <v>168</v>
      </c>
      <c r="E36" s="654"/>
      <c r="F36" s="655"/>
      <c r="G36" s="400">
        <f>+G34+G27+G19</f>
        <v>1011390.3786557077</v>
      </c>
    </row>
    <row r="37" spans="2:19">
      <c r="C37" s="238"/>
      <c r="E37" s="654"/>
      <c r="F37" s="655"/>
    </row>
    <row r="38" spans="2:19">
      <c r="C38" s="464" t="s">
        <v>634</v>
      </c>
      <c r="E38" s="654"/>
      <c r="F38" s="655"/>
    </row>
    <row r="39" spans="2:19">
      <c r="B39">
        <v>8</v>
      </c>
      <c r="C39" s="436" t="s">
        <v>375</v>
      </c>
      <c r="D39" s="843"/>
      <c r="E39" s="658">
        <v>0</v>
      </c>
      <c r="F39" s="655"/>
    </row>
    <row r="40" spans="2:19">
      <c r="B40" s="2">
        <v>9</v>
      </c>
      <c r="C40" s="436" t="s">
        <v>395</v>
      </c>
      <c r="D40" s="451"/>
      <c r="E40" s="658">
        <v>-103351.54</v>
      </c>
      <c r="F40" s="655"/>
    </row>
    <row r="41" spans="2:19">
      <c r="B41" s="2">
        <v>10</v>
      </c>
      <c r="C41" s="436" t="s">
        <v>146</v>
      </c>
      <c r="D41" s="842"/>
      <c r="E41" s="665">
        <v>-595384.86</v>
      </c>
      <c r="F41" s="655"/>
    </row>
    <row r="42" spans="2:19">
      <c r="B42" s="2"/>
      <c r="C42" s="238"/>
      <c r="E42" s="654"/>
      <c r="F42" s="663"/>
      <c r="G42" s="2"/>
    </row>
    <row r="43" spans="2:19">
      <c r="B43" s="2">
        <v>11</v>
      </c>
      <c r="C43" s="373" t="s">
        <v>242</v>
      </c>
      <c r="D43" s="399"/>
      <c r="E43" s="438">
        <f>E19+E27+E34+E39+E40+E41</f>
        <v>4222889.3599999994</v>
      </c>
      <c r="F43" s="438"/>
      <c r="G43" s="438"/>
    </row>
    <row r="44" spans="2:19">
      <c r="B44" s="2"/>
      <c r="C44" s="526"/>
      <c r="D44" s="399"/>
      <c r="E44" s="438"/>
      <c r="F44" s="441"/>
      <c r="G44" s="441"/>
      <c r="H44" s="373"/>
      <c r="I44" s="373"/>
    </row>
    <row r="45" spans="2:19">
      <c r="B45" s="2">
        <v>12</v>
      </c>
      <c r="C45" s="526" t="s">
        <v>243</v>
      </c>
      <c r="D45" s="439"/>
      <c r="E45" s="440">
        <f>E43</f>
        <v>4222889.3599999994</v>
      </c>
      <c r="F45" s="441"/>
      <c r="G45" s="441"/>
      <c r="H45" s="442"/>
      <c r="I45" s="442"/>
      <c r="J45" s="402"/>
      <c r="K45" s="2"/>
      <c r="L45" s="2"/>
      <c r="M45" s="2"/>
      <c r="N45" s="2"/>
      <c r="O45" s="2"/>
      <c r="P45" s="2"/>
      <c r="Q45" s="2"/>
      <c r="R45" s="2"/>
      <c r="S45" s="2"/>
    </row>
    <row r="46" spans="2:19">
      <c r="C46" s="398"/>
      <c r="D46" s="399"/>
      <c r="E46" s="438"/>
      <c r="F46" s="441"/>
      <c r="G46" s="441"/>
      <c r="H46" s="442"/>
      <c r="I46" s="442"/>
      <c r="J46" s="402"/>
      <c r="K46" s="2"/>
      <c r="L46" s="2"/>
      <c r="M46" s="2"/>
      <c r="N46" s="2"/>
      <c r="O46" s="2"/>
      <c r="P46" s="2"/>
      <c r="Q46" s="2"/>
      <c r="R46" s="2"/>
      <c r="S46" s="2"/>
    </row>
    <row r="47" spans="2:19">
      <c r="B47">
        <v>13</v>
      </c>
      <c r="C47" s="398" t="s">
        <v>377</v>
      </c>
      <c r="D47" s="434"/>
      <c r="E47" s="438">
        <f>+E43-E45</f>
        <v>0</v>
      </c>
      <c r="F47" s="441"/>
      <c r="G47" s="441"/>
      <c r="H47" s="442"/>
      <c r="I47" s="442"/>
      <c r="J47" s="402"/>
      <c r="K47" s="2"/>
      <c r="L47" s="2"/>
      <c r="M47" s="2"/>
      <c r="N47" s="2"/>
      <c r="O47" s="2"/>
      <c r="P47" s="2"/>
      <c r="Q47" s="2"/>
      <c r="R47" s="2"/>
      <c r="S47" s="2"/>
    </row>
    <row r="48" spans="2:19">
      <c r="C48" s="195"/>
      <c r="D48" s="2"/>
      <c r="E48" s="401"/>
      <c r="F48" s="402"/>
      <c r="G48" s="402"/>
      <c r="H48" s="402"/>
      <c r="I48" s="402"/>
      <c r="J48" s="402"/>
      <c r="K48" s="2"/>
      <c r="L48" s="2"/>
      <c r="M48" s="2"/>
      <c r="N48" s="2"/>
      <c r="O48" s="2"/>
      <c r="P48" s="2"/>
      <c r="Q48" s="2"/>
      <c r="R48" s="2"/>
      <c r="S48" s="2"/>
    </row>
    <row r="49" spans="2:8">
      <c r="B49" s="2" t="s">
        <v>635</v>
      </c>
      <c r="C49" s="195"/>
      <c r="D49" s="2"/>
      <c r="E49" s="401"/>
      <c r="F49" s="402"/>
      <c r="G49" s="402"/>
      <c r="H49" s="402"/>
    </row>
    <row r="50" spans="2:8">
      <c r="B50" s="2" t="s">
        <v>677</v>
      </c>
      <c r="C50" s="195" t="s">
        <v>434</v>
      </c>
      <c r="D50" s="2"/>
      <c r="E50" s="401"/>
      <c r="F50" s="402"/>
      <c r="G50" s="402"/>
      <c r="H50" s="402"/>
    </row>
    <row r="51" spans="2:8">
      <c r="B51" s="2"/>
      <c r="C51" s="508" t="s">
        <v>643</v>
      </c>
      <c r="D51" s="2"/>
      <c r="E51" s="401"/>
      <c r="F51" s="2"/>
      <c r="G51" s="402"/>
      <c r="H51" s="402"/>
    </row>
    <row r="52" spans="2:8">
      <c r="B52" s="2" t="s">
        <v>73</v>
      </c>
      <c r="C52" s="195" t="s">
        <v>435</v>
      </c>
      <c r="D52" s="2"/>
      <c r="E52" s="401"/>
      <c r="F52" s="2"/>
      <c r="G52" s="402"/>
      <c r="H52" s="402"/>
    </row>
    <row r="53" spans="2:8">
      <c r="B53" s="2"/>
      <c r="C53" s="508" t="s">
        <v>643</v>
      </c>
      <c r="D53" s="2"/>
      <c r="E53" s="401"/>
      <c r="F53" s="2"/>
      <c r="G53" s="402"/>
      <c r="H53" s="402"/>
    </row>
    <row r="54" spans="2:8">
      <c r="B54" s="2" t="s">
        <v>653</v>
      </c>
      <c r="C54" s="195" t="s">
        <v>550</v>
      </c>
      <c r="D54" s="2"/>
      <c r="E54" s="401"/>
      <c r="F54" s="2"/>
      <c r="G54" s="402"/>
      <c r="H54" s="402"/>
    </row>
    <row r="55" spans="2:8">
      <c r="B55" s="2" t="s">
        <v>678</v>
      </c>
      <c r="C55" s="508" t="s">
        <v>616</v>
      </c>
      <c r="D55" s="2"/>
      <c r="E55" s="401"/>
      <c r="F55" s="2"/>
      <c r="G55" s="402"/>
      <c r="H55" s="402"/>
    </row>
    <row r="56" spans="2:8">
      <c r="B56" s="2"/>
      <c r="C56" s="195" t="s">
        <v>617</v>
      </c>
      <c r="D56" s="2"/>
      <c r="E56" s="401"/>
      <c r="F56" s="2"/>
      <c r="G56" s="2"/>
      <c r="H56" s="2"/>
    </row>
    <row r="57" spans="2:8">
      <c r="B57" s="2"/>
      <c r="C57" s="2" t="s">
        <v>618</v>
      </c>
    </row>
    <row r="58" spans="2:8">
      <c r="B58" s="2" t="s">
        <v>676</v>
      </c>
      <c r="C58" s="195" t="s">
        <v>25</v>
      </c>
    </row>
    <row r="59" spans="2:8">
      <c r="B59" s="2"/>
      <c r="C59" s="2"/>
    </row>
  </sheetData>
  <customSheetViews>
    <customSheetView guid="{16DB5A78-C639-4ECB-80E4-51FAC46025D9}" showPageBreaks="1" fitToPage="1" printArea="1" showRuler="0">
      <selection activeCell="F185" sqref="F185"/>
      <pageMargins left="0.75" right="0.75" top="1" bottom="1" header="0.5" footer="0.5"/>
      <pageSetup scale="72" orientation="portrait" r:id="rId1"/>
      <headerFooter alignWithMargins="0"/>
    </customSheetView>
    <customSheetView guid="{253E2A63-7F54-436E-9A6A-CE7AFBB6B9A8}" showPageBreaks="1" fitToPage="1" printArea="1" showRuler="0" topLeftCell="A40">
      <selection activeCell="C65" sqref="C65"/>
      <pageMargins left="0.75" right="0.75" top="1" bottom="1" header="0.5" footer="0.5"/>
      <pageSetup scale="72" orientation="portrait" r:id="rId2"/>
      <headerFooter alignWithMargins="0">
        <oddHeader>&amp;R&amp;12Page &amp;P of &amp;N</oddHeader>
      </headerFooter>
    </customSheetView>
    <customSheetView guid="{912808F1-C250-4C36-9229-7E2FB96FDAF1}" showPageBreaks="1" fitToPage="1" printArea="1" showRuler="0">
      <selection sqref="A1:G1"/>
      <pageMargins left="0.75" right="0.75" top="1" bottom="1" header="0.5" footer="0.5"/>
      <pageSetup scale="72" orientation="portrait" r:id="rId3"/>
      <headerFooter alignWithMargins="0">
        <oddHeader>&amp;R&amp;12Page &amp;P of &amp;N</oddHeader>
      </headerFooter>
    </customSheetView>
    <customSheetView guid="{623CAC5F-951F-44AA-9AF9-EE999A8FEBA6}" fitToPage="1" showRuler="0" topLeftCell="A25">
      <selection activeCell="C63" sqref="C63"/>
      <pageMargins left="0.75" right="0.75" top="1" bottom="1" header="0.5" footer="0.5"/>
      <pageSetup scale="77" orientation="portrait" r:id="rId4"/>
      <headerFooter alignWithMargins="0">
        <oddHeader>&amp;R&amp;14Page &amp;P of &amp;N</oddHeader>
      </headerFooter>
    </customSheetView>
    <customSheetView guid="{835C01C7-C4D4-4B78-B001-C5A0B4AA9432}" scale="60" showPageBreaks="1" fitToPage="1" printArea="1" view="pageBreakPreview" showRuler="0" topLeftCell="A49">
      <selection activeCell="D53" sqref="D53"/>
      <pageMargins left="0.75" right="0.75" top="1" bottom="1" header="0.5" footer="0.5"/>
      <pageSetup scale="72" orientation="portrait" r:id="rId5"/>
      <headerFooter alignWithMargins="0">
        <oddHeader>&amp;R&amp;12Page &amp;P of &amp;N</oddHeader>
      </headerFooter>
    </customSheetView>
    <customSheetView guid="{EEA00B4A-CCC0-42F9-99E9-585AC1E39AC7}" scale="60" showPageBreaks="1" fitToPage="1" printArea="1" view="pageBreakPreview" showRuler="0">
      <selection activeCell="D53" sqref="D53"/>
      <pageMargins left="0.75" right="0.75" top="1" bottom="1" header="0.5" footer="0.5"/>
      <pageSetup scale="72" orientation="portrait" r:id="rId6"/>
      <headerFooter alignWithMargins="0">
        <oddHeader>&amp;R&amp;12Page &amp;P of &amp;N</oddHeader>
      </headerFooter>
    </customSheetView>
  </customSheetViews>
  <mergeCells count="2">
    <mergeCell ref="A1:H1"/>
    <mergeCell ref="A3:H3"/>
  </mergeCells>
  <phoneticPr fontId="0" type="noConversion"/>
  <pageMargins left="0.75" right="0.75" top="1" bottom="1" header="0.5" footer="0.5"/>
  <pageSetup scale="72"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zoomScaleSheetLayoutView="100" workbookViewId="0">
      <selection activeCell="C20" sqref="C20"/>
    </sheetView>
  </sheetViews>
  <sheetFormatPr defaultRowHeight="12.75"/>
  <cols>
    <col min="1" max="1" width="4.140625" customWidth="1"/>
    <col min="2" max="2" width="74.28515625" customWidth="1"/>
    <col min="3" max="3" width="25.140625" customWidth="1"/>
    <col min="4" max="4" width="14" style="411" customWidth="1"/>
    <col min="5" max="5" width="12" style="398" customWidth="1"/>
    <col min="6" max="6" width="12.28515625" bestFit="1" customWidth="1"/>
  </cols>
  <sheetData>
    <row r="1" spans="1:8" ht="18">
      <c r="A1" s="1039" t="str">
        <f>+'ATT H-1A'!A4</f>
        <v>Atlantic City Electric Company</v>
      </c>
      <c r="B1" s="1039"/>
      <c r="C1" s="1039"/>
      <c r="D1" s="1039"/>
    </row>
    <row r="2" spans="1:8">
      <c r="A2" s="206"/>
    </row>
    <row r="3" spans="1:8" ht="15">
      <c r="A3" s="1041" t="s">
        <v>366</v>
      </c>
      <c r="B3" s="1042"/>
      <c r="C3" s="1042"/>
      <c r="D3" s="1042"/>
    </row>
    <row r="4" spans="1:8">
      <c r="B4" s="131"/>
      <c r="C4" s="192"/>
      <c r="E4" s="571"/>
    </row>
    <row r="5" spans="1:8">
      <c r="B5" s="403"/>
      <c r="C5" s="192"/>
      <c r="E5" s="571"/>
    </row>
    <row r="6" spans="1:8">
      <c r="B6" s="404" t="s">
        <v>359</v>
      </c>
      <c r="D6" s="534"/>
    </row>
    <row r="7" spans="1:8">
      <c r="A7">
        <v>1</v>
      </c>
      <c r="B7" s="405" t="s">
        <v>458</v>
      </c>
      <c r="C7" s="408"/>
      <c r="D7" s="412">
        <v>894990.12</v>
      </c>
      <c r="E7" s="399"/>
      <c r="G7" s="193"/>
    </row>
    <row r="8" spans="1:8" s="406" customFormat="1">
      <c r="A8" s="409">
        <v>2</v>
      </c>
      <c r="B8" s="410" t="s">
        <v>360</v>
      </c>
      <c r="C8" s="409" t="s">
        <v>425</v>
      </c>
      <c r="D8" s="535">
        <f>SUM(D7:D7)</f>
        <v>894990.12</v>
      </c>
      <c r="E8" s="399"/>
      <c r="G8" s="407"/>
    </row>
    <row r="9" spans="1:8">
      <c r="B9" s="196"/>
      <c r="C9" s="196"/>
      <c r="D9" s="536"/>
      <c r="E9" s="399"/>
      <c r="G9" s="196"/>
    </row>
    <row r="10" spans="1:8">
      <c r="A10" s="2"/>
      <c r="B10" s="553" t="s">
        <v>459</v>
      </c>
      <c r="C10" s="196"/>
      <c r="D10" s="534"/>
      <c r="E10" s="399"/>
      <c r="G10" s="197"/>
    </row>
    <row r="11" spans="1:8">
      <c r="A11" s="2"/>
      <c r="B11" s="554"/>
      <c r="C11" s="194"/>
      <c r="D11" s="537"/>
      <c r="E11" s="399"/>
      <c r="F11" s="409"/>
      <c r="G11" s="443"/>
      <c r="H11" s="409"/>
    </row>
    <row r="12" spans="1:8">
      <c r="A12" s="2">
        <f>+A8+1</f>
        <v>3</v>
      </c>
      <c r="B12" s="508" t="s">
        <v>684</v>
      </c>
      <c r="C12" s="193"/>
      <c r="D12" s="538">
        <v>867191.86</v>
      </c>
      <c r="E12" s="399"/>
      <c r="F12" s="409"/>
      <c r="G12" s="444"/>
      <c r="H12" s="409"/>
    </row>
    <row r="13" spans="1:8" ht="38.25">
      <c r="A13" s="555">
        <f t="shared" ref="A13:A19" si="0">+A12+1</f>
        <v>4</v>
      </c>
      <c r="B13" s="556" t="s">
        <v>460</v>
      </c>
      <c r="C13" s="193"/>
      <c r="D13" s="412">
        <v>0</v>
      </c>
      <c r="E13" s="399"/>
      <c r="F13" s="409"/>
      <c r="G13" s="444"/>
      <c r="H13" s="409"/>
    </row>
    <row r="14" spans="1:8">
      <c r="A14" s="2">
        <f t="shared" si="0"/>
        <v>5</v>
      </c>
      <c r="B14" s="509" t="s">
        <v>115</v>
      </c>
      <c r="C14" s="193"/>
      <c r="D14" s="684">
        <v>1143074.8500000001</v>
      </c>
      <c r="E14" s="399"/>
      <c r="G14" s="193"/>
    </row>
    <row r="15" spans="1:8">
      <c r="A15" s="2">
        <f t="shared" si="0"/>
        <v>6</v>
      </c>
      <c r="B15" s="509" t="s">
        <v>461</v>
      </c>
      <c r="C15" s="574"/>
      <c r="D15" s="539">
        <v>0</v>
      </c>
      <c r="E15" s="399"/>
      <c r="G15" s="194"/>
    </row>
    <row r="16" spans="1:8">
      <c r="A16" s="2">
        <f t="shared" si="0"/>
        <v>7</v>
      </c>
      <c r="B16" s="509" t="s">
        <v>462</v>
      </c>
      <c r="C16" s="193"/>
      <c r="D16" s="539">
        <v>0</v>
      </c>
      <c r="E16" s="399"/>
      <c r="G16" s="193"/>
    </row>
    <row r="17" spans="1:7">
      <c r="A17" s="2">
        <f t="shared" si="0"/>
        <v>8</v>
      </c>
      <c r="B17" s="509" t="s">
        <v>463</v>
      </c>
      <c r="C17" s="408"/>
      <c r="D17" s="539">
        <v>0</v>
      </c>
      <c r="E17" s="399"/>
      <c r="G17" s="197"/>
    </row>
    <row r="18" spans="1:7">
      <c r="A18" s="2">
        <f t="shared" si="0"/>
        <v>9</v>
      </c>
      <c r="B18" s="509" t="s">
        <v>464</v>
      </c>
      <c r="C18" s="195"/>
      <c r="D18" s="540">
        <v>619380</v>
      </c>
      <c r="E18" s="399"/>
    </row>
    <row r="19" spans="1:7">
      <c r="A19" s="2">
        <f t="shared" si="0"/>
        <v>10</v>
      </c>
      <c r="B19" s="509" t="s">
        <v>465</v>
      </c>
      <c r="C19" s="195"/>
      <c r="D19" s="540">
        <v>0</v>
      </c>
      <c r="E19" s="399"/>
      <c r="F19" s="842"/>
    </row>
    <row r="20" spans="1:7">
      <c r="A20" s="2"/>
      <c r="B20" s="509"/>
      <c r="D20" s="541"/>
      <c r="E20" s="399"/>
    </row>
    <row r="21" spans="1:7">
      <c r="A21" s="2">
        <f>+A19+1</f>
        <v>11</v>
      </c>
      <c r="B21" s="509" t="s">
        <v>436</v>
      </c>
      <c r="C21" s="409" t="s">
        <v>382</v>
      </c>
      <c r="D21" s="540">
        <f>SUM(D12:D20)+D8</f>
        <v>3524636.83</v>
      </c>
      <c r="E21" s="399"/>
    </row>
    <row r="22" spans="1:7">
      <c r="A22" s="2">
        <v>12</v>
      </c>
      <c r="B22" s="509" t="s">
        <v>492</v>
      </c>
      <c r="C22" s="195"/>
      <c r="D22" s="542">
        <f>+D37</f>
        <v>-630281.08493339398</v>
      </c>
      <c r="E22" s="399"/>
    </row>
    <row r="23" spans="1:7">
      <c r="A23" s="2">
        <v>13</v>
      </c>
      <c r="B23" s="509" t="s">
        <v>426</v>
      </c>
      <c r="C23" s="195"/>
      <c r="D23" s="542">
        <f>+D21+D22</f>
        <v>2894355.745066606</v>
      </c>
      <c r="E23" s="399"/>
    </row>
    <row r="24" spans="1:7">
      <c r="A24" s="2"/>
      <c r="B24" s="509"/>
      <c r="D24" s="542"/>
      <c r="E24" s="399"/>
    </row>
    <row r="25" spans="1:7">
      <c r="A25" s="2"/>
      <c r="B25" s="557" t="s">
        <v>361</v>
      </c>
      <c r="D25" s="541"/>
      <c r="E25" s="399"/>
    </row>
    <row r="26" spans="1:7" ht="63.75">
      <c r="A26" s="555">
        <v>14</v>
      </c>
      <c r="B26" s="558" t="s">
        <v>404</v>
      </c>
      <c r="D26" s="542"/>
      <c r="E26" s="399"/>
    </row>
    <row r="27" spans="1:7">
      <c r="A27" s="555"/>
      <c r="B27" s="509"/>
      <c r="D27" s="534"/>
      <c r="E27" s="399"/>
    </row>
    <row r="28" spans="1:7" ht="51">
      <c r="A28" s="555">
        <v>15</v>
      </c>
      <c r="B28" s="397" t="s">
        <v>466</v>
      </c>
      <c r="D28" s="534"/>
      <c r="E28" s="399"/>
    </row>
    <row r="29" spans="1:7">
      <c r="A29" s="555"/>
      <c r="B29" s="509"/>
      <c r="D29" s="534"/>
      <c r="E29" s="399"/>
    </row>
    <row r="30" spans="1:7" ht="165.75">
      <c r="A30" s="512">
        <v>16</v>
      </c>
      <c r="B30" s="510" t="s">
        <v>551</v>
      </c>
      <c r="C30" s="511"/>
      <c r="D30" s="542"/>
      <c r="E30" s="572"/>
    </row>
    <row r="31" spans="1:7" ht="15.75">
      <c r="A31" s="513" t="s">
        <v>437</v>
      </c>
      <c r="B31" s="510" t="s">
        <v>405</v>
      </c>
      <c r="C31" s="511"/>
      <c r="D31" s="539">
        <f>+D7+D17+D19</f>
        <v>894990.12</v>
      </c>
      <c r="E31" s="573"/>
      <c r="F31" s="575"/>
    </row>
    <row r="32" spans="1:7" s="406" customFormat="1" ht="15.75">
      <c r="A32" s="513" t="s">
        <v>438</v>
      </c>
      <c r="B32" s="510" t="s">
        <v>439</v>
      </c>
      <c r="C32" s="511"/>
      <c r="D32" s="539">
        <v>365572.04986678797</v>
      </c>
      <c r="E32" s="573"/>
      <c r="F32" s="667"/>
    </row>
    <row r="33" spans="1:6" ht="15.75">
      <c r="A33" s="513" t="s">
        <v>440</v>
      </c>
      <c r="B33" s="510" t="s">
        <v>333</v>
      </c>
      <c r="C33" s="511"/>
      <c r="D33" s="543">
        <f>+D31-D32</f>
        <v>529418.07013321202</v>
      </c>
      <c r="E33" s="573"/>
      <c r="F33" s="575"/>
    </row>
    <row r="34" spans="1:6" s="406" customFormat="1" ht="15.75">
      <c r="A34" s="513" t="s">
        <v>441</v>
      </c>
      <c r="B34" s="510" t="s">
        <v>332</v>
      </c>
      <c r="C34" s="511"/>
      <c r="D34" s="543">
        <f>+D33/2</f>
        <v>264709.03506660601</v>
      </c>
      <c r="E34" s="573"/>
      <c r="F34" s="668"/>
    </row>
    <row r="35" spans="1:6" ht="38.25">
      <c r="A35" s="513" t="s">
        <v>443</v>
      </c>
      <c r="B35" s="510" t="s">
        <v>451</v>
      </c>
      <c r="C35" s="511"/>
      <c r="D35" s="539">
        <v>0</v>
      </c>
      <c r="E35" s="573"/>
      <c r="F35" s="575"/>
    </row>
    <row r="36" spans="1:6">
      <c r="A36" s="513" t="s">
        <v>474</v>
      </c>
      <c r="B36" s="515" t="s">
        <v>331</v>
      </c>
      <c r="C36" s="514"/>
      <c r="D36" s="542">
        <f>+D34+D35</f>
        <v>264709.03506660601</v>
      </c>
      <c r="E36" s="573"/>
      <c r="F36" s="669"/>
    </row>
    <row r="37" spans="1:6">
      <c r="A37" s="513" t="s">
        <v>476</v>
      </c>
      <c r="B37" s="515" t="s">
        <v>475</v>
      </c>
      <c r="C37" s="514"/>
      <c r="D37" s="542">
        <f>+D36-D31</f>
        <v>-630281.08493339398</v>
      </c>
      <c r="E37" s="573"/>
    </row>
    <row r="38" spans="1:6" ht="69" customHeight="1">
      <c r="A38" s="559">
        <v>18</v>
      </c>
      <c r="B38" s="397" t="s">
        <v>103</v>
      </c>
      <c r="D38" s="540">
        <f>SUM(7712037+3467623+90949686)-D40-D21</f>
        <v>10284670.360000012</v>
      </c>
      <c r="E38" s="573"/>
    </row>
    <row r="39" spans="1:6">
      <c r="A39" s="2"/>
      <c r="B39" s="2"/>
      <c r="D39" s="534"/>
      <c r="E39" s="573"/>
    </row>
    <row r="40" spans="1:6">
      <c r="A40" s="2">
        <v>19</v>
      </c>
      <c r="B40" s="2" t="s">
        <v>645</v>
      </c>
      <c r="D40" s="540">
        <f>84887181.44+2931702.91+501154.46</f>
        <v>88320038.809999987</v>
      </c>
      <c r="E40" s="573"/>
    </row>
    <row r="41" spans="1:6">
      <c r="A41" s="2"/>
      <c r="B41" s="2"/>
      <c r="D41" s="544"/>
      <c r="E41" s="573"/>
    </row>
    <row r="42" spans="1:6">
      <c r="A42" s="2">
        <v>20</v>
      </c>
      <c r="B42" s="195" t="s">
        <v>614</v>
      </c>
      <c r="C42" s="195"/>
      <c r="D42" s="545">
        <f>+D21+D26+D38+D40</f>
        <v>102129346</v>
      </c>
      <c r="E42" s="573"/>
    </row>
    <row r="43" spans="1:6">
      <c r="A43" s="192">
        <v>21</v>
      </c>
      <c r="B43" s="195" t="s">
        <v>554</v>
      </c>
    </row>
  </sheetData>
  <customSheetViews>
    <customSheetView guid="{16DB5A78-C639-4ECB-80E4-51FAC46025D9}" showPageBreaks="1" fitToPage="1" showRuler="0">
      <selection activeCell="F185" sqref="F185"/>
      <pageMargins left="0.5" right="0.5" top="1" bottom="1" header="0.5" footer="0.5"/>
      <pageSetup scale="23" orientation="portrait" r:id="rId1"/>
      <headerFooter alignWithMargins="0"/>
    </customSheetView>
    <customSheetView guid="{253E2A63-7F54-436E-9A6A-CE7AFBB6B9A8}" showPageBreaks="1" fitToPage="1" showRuler="0" topLeftCell="A16">
      <selection activeCell="B28" sqref="B28"/>
      <pageMargins left="0.5" right="0.5" top="1" bottom="1" header="0.5" footer="0.5"/>
      <pageSetup scale="67" orientation="portrait" r:id="rId2"/>
      <headerFooter alignWithMargins="0">
        <oddHeader>&amp;R&amp;12Page &amp;P of &amp;N</oddHeader>
      </headerFooter>
    </customSheetView>
    <customSheetView guid="{912808F1-C250-4C36-9229-7E2FB96FDAF1}" showPageBreaks="1" fitToPage="1" showRuler="0">
      <selection sqref="A1:D1"/>
      <pageMargins left="0.5" right="0.5" top="1" bottom="1" header="0.5" footer="0.5"/>
      <pageSetup scale="66" orientation="portrait" r:id="rId3"/>
      <headerFooter alignWithMargins="0">
        <oddHeader>&amp;R&amp;12Page &amp;P of &amp;N</oddHeader>
      </headerFooter>
    </customSheetView>
    <customSheetView guid="{623CAC5F-951F-44AA-9AF9-EE999A8FEBA6}" fitToPage="1" showRuler="0" topLeftCell="A27">
      <selection activeCell="E47" sqref="E47"/>
      <pageMargins left="0.5" right="0.5" top="1" bottom="1" header="0.5" footer="0.5"/>
      <pageSetup scale="64" orientation="portrait" r:id="rId4"/>
      <headerFooter alignWithMargins="0">
        <oddHeader>&amp;R&amp;14Page &amp;P of &amp;N</oddHeader>
      </headerFooter>
    </customSheetView>
    <customSheetView guid="{835C01C7-C4D4-4B78-B001-C5A0B4AA9432}" fitToPage="1" showRuler="0" topLeftCell="A31">
      <selection activeCell="C32" sqref="C32"/>
      <pageMargins left="0.5" right="0.5" top="1" bottom="1" header="0.5" footer="0.5"/>
      <pageSetup scale="66" orientation="portrait" r:id="rId5"/>
      <headerFooter alignWithMargins="0">
        <oddHeader>&amp;R&amp;12Page &amp;P of &amp;N</oddHeader>
      </headerFooter>
    </customSheetView>
    <customSheetView guid="{EEA00B4A-CCC0-42F9-99E9-585AC1E39AC7}" scale="60" showPageBreaks="1" fitToPage="1" view="pageBreakPreview" showRuler="0" topLeftCell="A37">
      <selection activeCell="C32" sqref="C32"/>
      <pageMargins left="0.5" right="0.5" top="1" bottom="1" header="0.5" footer="0.5"/>
      <pageSetup scale="68" orientation="portrait" r:id="rId6"/>
      <headerFooter alignWithMargins="0">
        <oddHeader>&amp;R&amp;12Page &amp;P of &amp;N</oddHeader>
      </headerFooter>
    </customSheetView>
  </customSheetViews>
  <mergeCells count="2">
    <mergeCell ref="A3:D3"/>
    <mergeCell ref="A1:D1"/>
  </mergeCells>
  <phoneticPr fontId="0" type="noConversion"/>
  <pageMargins left="0.5" right="0.5" top="1" bottom="1" header="0.5" footer="0.5"/>
  <pageSetup scale="72" orientation="portrait"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6"/>
  <sheetViews>
    <sheetView zoomScale="90" zoomScaleNormal="90" zoomScaleSheetLayoutView="100" workbookViewId="0">
      <selection activeCell="F16" sqref="F16"/>
    </sheetView>
  </sheetViews>
  <sheetFormatPr defaultRowHeight="12.75"/>
  <cols>
    <col min="1" max="1" width="9.28515625" customWidth="1"/>
    <col min="2" max="2" width="3" customWidth="1"/>
    <col min="3" max="3" width="8.140625" customWidth="1"/>
    <col min="4" max="4" width="38.7109375" customWidth="1"/>
    <col min="5" max="5" width="26.7109375" customWidth="1"/>
    <col min="6" max="6" width="34.28515625" customWidth="1"/>
    <col min="7" max="7" width="31.28515625" customWidth="1"/>
    <col min="8" max="8" width="3.85546875" customWidth="1"/>
    <col min="9" max="9" width="18" customWidth="1"/>
  </cols>
  <sheetData>
    <row r="1" spans="1:9" ht="18">
      <c r="A1" s="1039" t="str">
        <f>+'ATT H-1A'!A4</f>
        <v>Atlantic City Electric Company</v>
      </c>
      <c r="B1" s="1039"/>
      <c r="C1" s="1039"/>
      <c r="D1" s="1039"/>
      <c r="E1" s="1039"/>
      <c r="F1" s="1039"/>
      <c r="G1" s="1039"/>
    </row>
    <row r="2" spans="1:9" ht="18">
      <c r="A2" s="206"/>
      <c r="B2" s="394"/>
      <c r="C2" s="394"/>
      <c r="D2" s="394"/>
      <c r="E2" s="394"/>
      <c r="F2" s="394"/>
      <c r="G2" s="394"/>
    </row>
    <row r="3" spans="1:9" ht="18">
      <c r="A3" s="1043" t="s">
        <v>468</v>
      </c>
      <c r="B3" s="1043"/>
      <c r="C3" s="1043"/>
      <c r="D3" s="1043"/>
      <c r="E3" s="1043"/>
      <c r="F3" s="1043"/>
      <c r="G3" s="1043"/>
      <c r="I3" s="220"/>
    </row>
    <row r="5" spans="1:9" s="40" customFormat="1" ht="15">
      <c r="B5" s="206"/>
    </row>
    <row r="6" spans="1:9" s="40" customFormat="1" ht="15"/>
    <row r="7" spans="1:9" s="40" customFormat="1" ht="15"/>
    <row r="8" spans="1:9" s="40" customFormat="1" ht="15">
      <c r="A8" s="46"/>
      <c r="C8" s="40" t="s">
        <v>454</v>
      </c>
    </row>
    <row r="9" spans="1:9" s="40" customFormat="1" ht="15">
      <c r="A9" s="81" t="s">
        <v>677</v>
      </c>
      <c r="B9" s="80"/>
      <c r="D9" s="40" t="s">
        <v>453</v>
      </c>
      <c r="G9" s="46" t="s">
        <v>387</v>
      </c>
      <c r="I9" s="134">
        <f>+I56+I77</f>
        <v>62964473.229928762</v>
      </c>
    </row>
    <row r="10" spans="1:9" s="40" customFormat="1" ht="15">
      <c r="A10" s="81"/>
      <c r="B10" s="80"/>
    </row>
    <row r="11" spans="1:9" s="40" customFormat="1" ht="15">
      <c r="A11" s="81" t="s">
        <v>73</v>
      </c>
      <c r="B11" s="80"/>
      <c r="D11" s="40" t="str">
        <f>I11*10000&amp;" Basis Point increase in ROE"</f>
        <v>100 Basis Point increase in ROE</v>
      </c>
      <c r="I11" s="223">
        <v>0.01</v>
      </c>
    </row>
    <row r="12" spans="1:9" s="40" customFormat="1" ht="15">
      <c r="A12" s="80"/>
      <c r="B12" s="80"/>
      <c r="I12" s="223"/>
    </row>
    <row r="13" spans="1:9" s="46" customFormat="1" ht="15">
      <c r="A13" s="80"/>
      <c r="B13" s="80"/>
      <c r="C13" s="40"/>
      <c r="D13" s="40"/>
      <c r="E13" s="40"/>
      <c r="F13" s="40"/>
      <c r="G13" s="40"/>
      <c r="H13" s="40"/>
    </row>
    <row r="14" spans="1:9" s="46" customFormat="1" ht="15.75">
      <c r="A14" s="378" t="s">
        <v>349</v>
      </c>
      <c r="B14" s="111"/>
      <c r="C14" s="111"/>
      <c r="D14" s="111"/>
      <c r="E14" s="111"/>
      <c r="F14" s="111"/>
      <c r="G14" s="111"/>
      <c r="H14" s="111"/>
      <c r="I14" s="111"/>
    </row>
    <row r="15" spans="1:9" s="40" customFormat="1" ht="15">
      <c r="I15" s="220"/>
    </row>
    <row r="16" spans="1:9" s="40" customFormat="1" ht="15">
      <c r="A16" s="80">
        <f>+'ATT H-1A'!A107</f>
        <v>59</v>
      </c>
      <c r="C16" s="60" t="str">
        <f>+'ATT H-1A'!B107</f>
        <v>Rate Base</v>
      </c>
      <c r="D16" s="60"/>
      <c r="F16" s="60"/>
      <c r="G16" s="60" t="str">
        <f>+'ATT H-1A'!F107</f>
        <v>(Line 39 + 58)</v>
      </c>
      <c r="H16" s="60"/>
      <c r="I16" s="134">
        <f>+'ATT H-1A'!H107</f>
        <v>476687878.67341822</v>
      </c>
    </row>
    <row r="17" spans="1:9" s="40" customFormat="1" ht="15">
      <c r="G17" s="60"/>
      <c r="I17" s="220"/>
    </row>
    <row r="18" spans="1:9" s="40" customFormat="1" ht="15">
      <c r="G18" s="60"/>
      <c r="I18" s="46"/>
    </row>
    <row r="19" spans="1:9" s="40" customFormat="1" ht="15.75">
      <c r="A19" s="25"/>
      <c r="B19" s="60"/>
      <c r="C19" s="466" t="str">
        <f>'ATT H-1A'!B173</f>
        <v>Long Term Interest</v>
      </c>
      <c r="D19" s="75"/>
      <c r="E19" s="33"/>
      <c r="F19" s="28"/>
      <c r="G19" s="333"/>
      <c r="H19" s="21"/>
      <c r="I19" s="46"/>
    </row>
    <row r="20" spans="1:9" s="40" customFormat="1" ht="15">
      <c r="A20" s="25">
        <f>'ATT H-1A'!A174</f>
        <v>100</v>
      </c>
      <c r="B20" s="60"/>
      <c r="C20" s="60"/>
      <c r="D20" s="21" t="str">
        <f>'ATT H-1A'!C174</f>
        <v>Long Term Interest</v>
      </c>
      <c r="E20" s="33"/>
      <c r="F20" s="28"/>
      <c r="G20" s="333" t="str">
        <f>'ATT H-1A'!F174</f>
        <v>p117.62c through 67c</v>
      </c>
      <c r="H20" s="21"/>
      <c r="I20" s="37">
        <f>+'ATT H-1A'!H174</f>
        <v>64016473</v>
      </c>
    </row>
    <row r="21" spans="1:9" s="40" customFormat="1" ht="15">
      <c r="A21" s="6">
        <f>'ATT H-1A'!A175</f>
        <v>101</v>
      </c>
      <c r="B21" s="60"/>
      <c r="C21" s="60"/>
      <c r="D21" s="42" t="str">
        <f>'ATT H-1A'!C175</f>
        <v xml:space="preserve">    Less LTD Interest on Securitization Bonds</v>
      </c>
      <c r="E21" s="212" t="str">
        <f>'ATT H-1A'!E175</f>
        <v>(Note P)</v>
      </c>
      <c r="F21" s="213"/>
      <c r="G21" s="334" t="str">
        <f>'ATT H-1A'!F175</f>
        <v>Attachment 8</v>
      </c>
      <c r="H21" s="96"/>
      <c r="I21" s="37">
        <f>+'ATT H-1A'!H175</f>
        <v>12935772</v>
      </c>
    </row>
    <row r="22" spans="1:9" s="40" customFormat="1" ht="15.75">
      <c r="A22" s="6">
        <f>'ATT H-1A'!A176</f>
        <v>102</v>
      </c>
      <c r="B22" s="60"/>
      <c r="C22" s="60"/>
      <c r="D22" s="90" t="str">
        <f>'ATT H-1A'!C176</f>
        <v>Long Term Interest</v>
      </c>
      <c r="E22" s="33"/>
      <c r="F22" s="75"/>
      <c r="G22" s="335" t="str">
        <f>'ATT H-1A'!F176</f>
        <v>"(Line 100 - line 101)"</v>
      </c>
      <c r="H22" s="21"/>
      <c r="I22" s="37">
        <f>+I20-I21</f>
        <v>51080701</v>
      </c>
    </row>
    <row r="23" spans="1:9" s="40" customFormat="1" ht="15">
      <c r="A23" s="6"/>
      <c r="B23" s="60"/>
      <c r="C23" s="4"/>
      <c r="D23" s="42"/>
      <c r="E23" s="8"/>
      <c r="F23" s="5"/>
      <c r="G23" s="207"/>
      <c r="H23" s="5"/>
      <c r="I23" s="9"/>
    </row>
    <row r="24" spans="1:9" s="40" customFormat="1" ht="15.75">
      <c r="A24" s="27">
        <f>'ATT H-1A'!A178</f>
        <v>103</v>
      </c>
      <c r="B24" s="60"/>
      <c r="C24" s="467" t="str">
        <f>'ATT H-1A'!B178</f>
        <v>Preferred Dividends</v>
      </c>
      <c r="D24" s="332"/>
      <c r="F24" s="8" t="str">
        <f>'ATT H-1A'!E178</f>
        <v xml:space="preserve"> enter positive</v>
      </c>
      <c r="G24" s="141" t="str">
        <f>'ATT H-1A'!F178</f>
        <v>p118.29c</v>
      </c>
      <c r="H24" s="5"/>
      <c r="I24" s="37">
        <f>+'ATT H-1A'!H178</f>
        <v>0</v>
      </c>
    </row>
    <row r="25" spans="1:9" s="40" customFormat="1" ht="15">
      <c r="A25" s="6"/>
      <c r="B25" s="60"/>
      <c r="C25" s="4"/>
      <c r="D25" s="42"/>
      <c r="F25" s="8"/>
      <c r="G25" s="141"/>
      <c r="H25" s="5"/>
      <c r="I25" s="9"/>
    </row>
    <row r="26" spans="1:9" s="40" customFormat="1" ht="15.75">
      <c r="A26" s="6"/>
      <c r="B26" s="60"/>
      <c r="C26" s="90" t="str">
        <f>'ATT H-1A'!B180</f>
        <v>Common Stock</v>
      </c>
      <c r="D26" s="90"/>
      <c r="F26" s="8"/>
      <c r="G26" s="141"/>
      <c r="H26" s="5"/>
      <c r="I26" s="9"/>
    </row>
    <row r="27" spans="1:9" s="40" customFormat="1" ht="15">
      <c r="A27" s="6">
        <f>'ATT H-1A'!A181</f>
        <v>104</v>
      </c>
      <c r="B27" s="60"/>
      <c r="C27" s="60"/>
      <c r="D27" s="42" t="str">
        <f>'ATT H-1A'!C181</f>
        <v>Proprietary Capital</v>
      </c>
      <c r="F27" s="5"/>
      <c r="G27" s="141" t="str">
        <f>'ATT H-1A'!F181</f>
        <v>p112.16c</v>
      </c>
      <c r="H27" s="5"/>
      <c r="I27" s="37">
        <f>+'ATT H-1A'!H181</f>
        <v>887829155</v>
      </c>
    </row>
    <row r="28" spans="1:9" s="40" customFormat="1" ht="15">
      <c r="A28" s="25">
        <f>'ATT H-1A'!A182</f>
        <v>105</v>
      </c>
      <c r="B28" s="60"/>
      <c r="C28" s="60"/>
      <c r="D28" s="44" t="str">
        <f>'ATT H-1A'!C182</f>
        <v xml:space="preserve">    Less Preferred Stock</v>
      </c>
      <c r="F28" s="9" t="str">
        <f>'ATT H-1A'!E182</f>
        <v>enter negative</v>
      </c>
      <c r="G28" s="336" t="str">
        <f>'ATT H-1A'!F182</f>
        <v>(Line 114)</v>
      </c>
      <c r="H28" s="5"/>
      <c r="I28" s="37">
        <f>+'ATT H-1A'!H182</f>
        <v>0</v>
      </c>
    </row>
    <row r="29" spans="1:9" s="40" customFormat="1" ht="15">
      <c r="A29" s="6">
        <f>'ATT H-1A'!A183</f>
        <v>106</v>
      </c>
      <c r="B29" s="60"/>
      <c r="C29" s="60"/>
      <c r="D29" s="44" t="str">
        <f>'ATT H-1A'!C183</f>
        <v xml:space="preserve">    Less Account 216.1</v>
      </c>
      <c r="F29" s="98" t="str">
        <f>'ATT H-1A'!E183</f>
        <v>enter negative</v>
      </c>
      <c r="G29" s="337" t="str">
        <f>'ATT H-1A'!F183</f>
        <v>p112.12c</v>
      </c>
      <c r="H29" s="96"/>
      <c r="I29" s="98">
        <f>+'ATT H-1A'!H183</f>
        <v>0</v>
      </c>
    </row>
    <row r="30" spans="1:9" s="40" customFormat="1" ht="15.75">
      <c r="A30" s="6">
        <f>'ATT H-1A'!A184</f>
        <v>107</v>
      </c>
      <c r="B30" s="60"/>
      <c r="C30" s="60"/>
      <c r="D30" s="466" t="str">
        <f>'ATT H-1A'!C184</f>
        <v>Common Stock</v>
      </c>
      <c r="E30" s="37"/>
      <c r="F30" s="118"/>
      <c r="G30" s="338" t="str">
        <f>'ATT H-1A'!F184</f>
        <v>(Sum Lines 104 to 106)</v>
      </c>
      <c r="H30" s="113"/>
      <c r="I30" s="37">
        <f>+'ATT H-1A'!H184</f>
        <v>887829155</v>
      </c>
    </row>
    <row r="31" spans="1:9" s="40" customFormat="1" ht="15">
      <c r="A31" s="6"/>
      <c r="B31" s="60"/>
      <c r="C31" s="4"/>
      <c r="D31" s="42"/>
      <c r="E31" s="8"/>
      <c r="F31" s="3"/>
      <c r="G31" s="141"/>
      <c r="H31" s="28"/>
      <c r="I31" s="9"/>
    </row>
    <row r="32" spans="1:9" s="40" customFormat="1" ht="15.75">
      <c r="A32" s="6"/>
      <c r="B32" s="60"/>
      <c r="C32" s="90" t="str">
        <f>'ATT H-1A'!B186</f>
        <v>Capitalization</v>
      </c>
      <c r="D32" s="90"/>
      <c r="E32" s="8"/>
      <c r="F32" s="28"/>
      <c r="G32" s="141"/>
      <c r="H32" s="28"/>
      <c r="I32" s="9"/>
    </row>
    <row r="33" spans="1:9" s="40" customFormat="1" ht="15">
      <c r="A33" s="6">
        <f>'ATT H-1A'!A187</f>
        <v>108</v>
      </c>
      <c r="B33" s="27"/>
      <c r="C33" s="3"/>
      <c r="D33" s="8" t="str">
        <f>'ATT H-1A'!C187</f>
        <v>Long Term Debt</v>
      </c>
      <c r="E33" s="6"/>
      <c r="F33" s="3"/>
      <c r="G33" s="28" t="str">
        <f>'ATT H-1A'!F187</f>
        <v>p112.17c through 21c</v>
      </c>
      <c r="H33" s="37"/>
      <c r="I33" s="37">
        <f>+'ATT H-1A'!H187</f>
        <v>1053163351</v>
      </c>
    </row>
    <row r="34" spans="1:9" s="40" customFormat="1" ht="15">
      <c r="A34" s="25">
        <f>'ATT H-1A'!A188</f>
        <v>109</v>
      </c>
      <c r="B34" s="27"/>
      <c r="C34" s="3"/>
      <c r="D34" s="8" t="str">
        <f>'ATT H-1A'!C188</f>
        <v xml:space="preserve">      Less Loss on Reacquired Debt </v>
      </c>
      <c r="E34" s="16"/>
      <c r="F34" s="5" t="str">
        <f>'ATT H-1A'!E188</f>
        <v>enter negative</v>
      </c>
      <c r="G34" s="28" t="str">
        <f>'ATT H-1A'!F188</f>
        <v>p111.81.c</v>
      </c>
      <c r="H34" s="37"/>
      <c r="I34" s="37">
        <f>+'ATT H-1A'!H188</f>
        <v>-7698729</v>
      </c>
    </row>
    <row r="35" spans="1:9" s="40" customFormat="1" ht="15">
      <c r="A35" s="25">
        <f>'ATT H-1A'!A189</f>
        <v>110</v>
      </c>
      <c r="B35" s="27"/>
      <c r="C35" s="3"/>
      <c r="D35" s="8" t="str">
        <f>'ATT H-1A'!C189</f>
        <v xml:space="preserve">      Plus Gain on Reacquired Debt</v>
      </c>
      <c r="E35" s="6"/>
      <c r="F35" s="23" t="str">
        <f>'ATT H-1A'!E189</f>
        <v>enter positive</v>
      </c>
      <c r="G35" s="28" t="str">
        <f>'ATT H-1A'!F189</f>
        <v>p113.61.c</v>
      </c>
      <c r="H35" s="37"/>
      <c r="I35" s="37">
        <f>+'ATT H-1A'!H189</f>
        <v>0</v>
      </c>
    </row>
    <row r="36" spans="1:9" s="40" customFormat="1" ht="15">
      <c r="A36" s="25">
        <f>'ATT H-1A'!A190</f>
        <v>111</v>
      </c>
      <c r="B36" s="67"/>
      <c r="C36" s="22"/>
      <c r="D36" s="23" t="str">
        <f>'ATT H-1A'!C190</f>
        <v xml:space="preserve">      Less ADIT associated with Gain or Loss</v>
      </c>
      <c r="E36" s="24"/>
      <c r="F36" s="9" t="str">
        <f>'ATT H-1A'!E190</f>
        <v>enter negative</v>
      </c>
      <c r="G36" s="45" t="str">
        <f>'ATT H-1A'!F190</f>
        <v>Attachment 1</v>
      </c>
      <c r="H36" s="37"/>
      <c r="I36" s="37">
        <f>+'ATT H-1A'!H190</f>
        <v>-3128862.69192959</v>
      </c>
    </row>
    <row r="37" spans="1:9" s="40" customFormat="1" ht="15">
      <c r="A37" s="25">
        <f>'ATT H-1A'!A191</f>
        <v>112</v>
      </c>
      <c r="B37" s="67"/>
      <c r="C37" s="395"/>
      <c r="D37" s="178" t="str">
        <f>'ATT H-1A'!C191</f>
        <v xml:space="preserve">      Less LTD on Securitization Bonds</v>
      </c>
      <c r="E37" s="24"/>
      <c r="F37" s="9" t="str">
        <f>'ATT H-1A'!E191</f>
        <v>enter negative</v>
      </c>
      <c r="G37" s="45" t="str">
        <f>'ATT H-1A'!F191</f>
        <v>Attachment 8</v>
      </c>
      <c r="H37" s="98"/>
      <c r="I37" s="98">
        <f>+'ATT H-1A'!H191</f>
        <v>-149148351</v>
      </c>
    </row>
    <row r="38" spans="1:9" s="40" customFormat="1" ht="15">
      <c r="A38" s="25">
        <f>'ATT H-1A'!A192</f>
        <v>113</v>
      </c>
      <c r="B38" s="67"/>
      <c r="C38" s="39"/>
      <c r="D38" s="504" t="str">
        <f>'ATT H-1A'!C192</f>
        <v>Total Long Term Debt</v>
      </c>
      <c r="E38" s="153"/>
      <c r="F38" s="37"/>
      <c r="G38" s="48" t="str">
        <f>'ATT H-1A'!F192</f>
        <v>(Sum Lines Lines 108 to 112)</v>
      </c>
      <c r="H38" s="37"/>
      <c r="I38" s="37">
        <f>+'ATT H-1A'!H192</f>
        <v>893187408.30807042</v>
      </c>
    </row>
    <row r="39" spans="1:9" s="40" customFormat="1" ht="15">
      <c r="A39" s="6">
        <f>'ATT H-1A'!A193</f>
        <v>114</v>
      </c>
      <c r="B39" s="27"/>
      <c r="C39" s="3"/>
      <c r="D39" s="8" t="str">
        <f>'ATT H-1A'!C193</f>
        <v>Preferred Stock</v>
      </c>
      <c r="E39" s="6"/>
      <c r="F39" s="3"/>
      <c r="G39" s="28" t="str">
        <f>'ATT H-1A'!F193</f>
        <v>p112.3c</v>
      </c>
      <c r="H39" s="37"/>
      <c r="I39" s="37">
        <f>+'ATT H-1A'!H193</f>
        <v>0</v>
      </c>
    </row>
    <row r="40" spans="1:9" s="40" customFormat="1" ht="15">
      <c r="A40" s="6">
        <f>'ATT H-1A'!A194</f>
        <v>115</v>
      </c>
      <c r="B40" s="27"/>
      <c r="C40" s="3"/>
      <c r="D40" s="28" t="str">
        <f>'ATT H-1A'!C194</f>
        <v>Common Stock</v>
      </c>
      <c r="E40" s="80"/>
      <c r="F40" s="96"/>
      <c r="G40" s="28" t="str">
        <f>'ATT H-1A'!F194</f>
        <v>(Line 107)</v>
      </c>
      <c r="H40" s="21"/>
      <c r="I40" s="98">
        <f>+'ATT H-1A'!H194</f>
        <v>887829155</v>
      </c>
    </row>
    <row r="41" spans="1:9" s="40" customFormat="1" ht="15.75">
      <c r="A41" s="6">
        <f>'ATT H-1A'!A195</f>
        <v>116</v>
      </c>
      <c r="B41" s="27"/>
      <c r="C41" s="35"/>
      <c r="D41" s="126" t="str">
        <f>'ATT H-1A'!C195</f>
        <v>Total  Capitalization</v>
      </c>
      <c r="E41" s="154"/>
      <c r="F41" s="21"/>
      <c r="G41" s="31" t="str">
        <f>'ATT H-1A'!F195</f>
        <v>(Sum Lines 113 to 115)</v>
      </c>
      <c r="H41" s="31"/>
      <c r="I41" s="37">
        <f>+'ATT H-1A'!H195</f>
        <v>1781016563.3080704</v>
      </c>
    </row>
    <row r="42" spans="1:9" s="40" customFormat="1" ht="15">
      <c r="A42" s="6"/>
      <c r="B42" s="60"/>
      <c r="C42" s="60"/>
      <c r="D42" s="42"/>
      <c r="E42" s="28"/>
      <c r="F42" s="3"/>
      <c r="G42" s="60"/>
      <c r="H42" s="5"/>
      <c r="I42" s="24"/>
    </row>
    <row r="43" spans="1:9" s="40" customFormat="1" ht="15">
      <c r="A43" s="67">
        <f>'ATT H-1A'!A197</f>
        <v>117</v>
      </c>
      <c r="B43" s="60"/>
      <c r="C43" s="60"/>
      <c r="D43" s="42" t="str">
        <f>'ATT H-1A'!C197</f>
        <v>Debt %</v>
      </c>
      <c r="E43" s="525" t="s">
        <v>552</v>
      </c>
      <c r="F43" s="140" t="str">
        <f>'ATT H-1A'!D197</f>
        <v>Total Long Term Debt</v>
      </c>
      <c r="G43" s="60" t="str">
        <f>'ATT H-1A'!F197</f>
        <v>(Line 113 / 116)</v>
      </c>
      <c r="H43" s="5"/>
      <c r="I43" s="17">
        <f>+'ATT H-1A'!H197</f>
        <v>0.5</v>
      </c>
    </row>
    <row r="44" spans="1:9" s="40" customFormat="1" ht="15">
      <c r="A44" s="25">
        <f>'ATT H-1A'!A198</f>
        <v>118</v>
      </c>
      <c r="B44" s="60"/>
      <c r="C44" s="60"/>
      <c r="D44" s="42" t="str">
        <f>'ATT H-1A'!C198</f>
        <v>Preferred %</v>
      </c>
      <c r="E44" s="525" t="s">
        <v>552</v>
      </c>
      <c r="F44" s="140" t="str">
        <f>'ATT H-1A'!D198</f>
        <v>Preferred Stock</v>
      </c>
      <c r="G44" s="60" t="str">
        <f>'ATT H-1A'!F198</f>
        <v>(Line 114 / 116)</v>
      </c>
      <c r="H44" s="5"/>
      <c r="I44" s="17">
        <f>+'ATT H-1A'!H198</f>
        <v>0</v>
      </c>
    </row>
    <row r="45" spans="1:9" s="40" customFormat="1" ht="15">
      <c r="A45" s="25">
        <f>'ATT H-1A'!A199</f>
        <v>119</v>
      </c>
      <c r="B45" s="60"/>
      <c r="C45" s="60"/>
      <c r="D45" s="42" t="str">
        <f>'ATT H-1A'!C199</f>
        <v>Common %</v>
      </c>
      <c r="E45" s="525" t="s">
        <v>552</v>
      </c>
      <c r="F45" s="140" t="str">
        <f>'ATT H-1A'!D199</f>
        <v>Common Stock</v>
      </c>
      <c r="G45" s="60" t="str">
        <f>'ATT H-1A'!F199</f>
        <v>(Line 115 / 116)</v>
      </c>
      <c r="H45" s="5"/>
      <c r="I45" s="17">
        <f>+'ATT H-1A'!H199</f>
        <v>0.5</v>
      </c>
    </row>
    <row r="46" spans="1:9" s="40" customFormat="1" ht="15">
      <c r="A46" s="25"/>
      <c r="B46" s="60"/>
      <c r="C46" s="60"/>
      <c r="D46" s="42"/>
      <c r="E46" s="28"/>
      <c r="F46" s="141"/>
      <c r="G46" s="60"/>
      <c r="H46" s="5"/>
      <c r="I46" s="16"/>
    </row>
    <row r="47" spans="1:9" s="40" customFormat="1" ht="15">
      <c r="A47" s="67">
        <f>'ATT H-1A'!A201</f>
        <v>120</v>
      </c>
      <c r="B47" s="60"/>
      <c r="C47" s="60"/>
      <c r="D47" s="42" t="str">
        <f>'ATT H-1A'!C201</f>
        <v>Debt Cost</v>
      </c>
      <c r="E47" s="38"/>
      <c r="F47" s="141" t="str">
        <f>'ATT H-1A'!D201</f>
        <v>Total Long Term Debt</v>
      </c>
      <c r="G47" s="60" t="str">
        <f>'ATT H-1A'!F201</f>
        <v>(Line 102 / 113)</v>
      </c>
      <c r="H47" s="5"/>
      <c r="I47" s="18">
        <f>IF(I38&gt;0,I22/I38,0)</f>
        <v>5.7189230977584146E-2</v>
      </c>
    </row>
    <row r="48" spans="1:9" s="40" customFormat="1" ht="15">
      <c r="A48" s="25">
        <f>'ATT H-1A'!A202</f>
        <v>121</v>
      </c>
      <c r="B48" s="60"/>
      <c r="C48" s="60"/>
      <c r="D48" s="42" t="str">
        <f>'ATT H-1A'!C202</f>
        <v>Preferred Cost</v>
      </c>
      <c r="E48" s="3"/>
      <c r="F48" s="141" t="str">
        <f>'ATT H-1A'!D202</f>
        <v>Preferred Stock</v>
      </c>
      <c r="G48" s="60" t="str">
        <f>'ATT H-1A'!F202</f>
        <v>(Line 103 / 114)</v>
      </c>
      <c r="H48" s="5"/>
      <c r="I48" s="18">
        <f>IF(I39&gt;0,I24/I39,0)</f>
        <v>0</v>
      </c>
    </row>
    <row r="49" spans="1:9" s="40" customFormat="1" ht="15">
      <c r="A49" s="25">
        <f>'ATT H-1A'!A203</f>
        <v>122</v>
      </c>
      <c r="B49" s="60"/>
      <c r="C49" s="60"/>
      <c r="D49" s="42" t="str">
        <f>'ATT H-1A'!C203</f>
        <v>Common Cost</v>
      </c>
      <c r="E49" s="524" t="s">
        <v>611</v>
      </c>
      <c r="F49" s="141" t="str">
        <f>'ATT H-1A'!D203</f>
        <v>Common Stock</v>
      </c>
      <c r="G49" s="339" t="s">
        <v>467</v>
      </c>
      <c r="H49" s="5"/>
      <c r="I49" s="552">
        <f>+'ATT H-1A'!H203+0.01</f>
        <v>0.123</v>
      </c>
    </row>
    <row r="50" spans="1:9" s="40" customFormat="1" ht="15">
      <c r="A50" s="25"/>
      <c r="B50" s="60"/>
      <c r="C50" s="60"/>
      <c r="D50" s="42"/>
      <c r="E50" s="28"/>
      <c r="F50" s="141"/>
      <c r="G50" s="60"/>
      <c r="H50" s="5"/>
      <c r="I50" s="28"/>
    </row>
    <row r="51" spans="1:9" s="40" customFormat="1" ht="15">
      <c r="A51" s="67">
        <f>'ATT H-1A'!A205</f>
        <v>123</v>
      </c>
      <c r="B51" s="60"/>
      <c r="C51" s="60"/>
      <c r="D51" s="42" t="str">
        <f>'ATT H-1A'!C205</f>
        <v>Weighted Cost of Debt</v>
      </c>
      <c r="E51" s="38"/>
      <c r="F51" s="140" t="str">
        <f>'ATT H-1A'!D205</f>
        <v>Total Long Term Debt (WCLTD)</v>
      </c>
      <c r="G51" s="60" t="str">
        <f>'ATT H-1A'!F205</f>
        <v>(Line 117 * 120)</v>
      </c>
      <c r="H51" s="26"/>
      <c r="I51" s="18">
        <f>I47*I43</f>
        <v>2.8594615488792073E-2</v>
      </c>
    </row>
    <row r="52" spans="1:9" s="40" customFormat="1" ht="15">
      <c r="A52" s="25">
        <f>'ATT H-1A'!A206</f>
        <v>124</v>
      </c>
      <c r="B52" s="60"/>
      <c r="C52" s="60"/>
      <c r="D52" s="42" t="str">
        <f>'ATT H-1A'!C206</f>
        <v>Weighted Cost of Preferred</v>
      </c>
      <c r="E52" s="3"/>
      <c r="F52" s="140" t="str">
        <f>'ATT H-1A'!D206</f>
        <v>Preferred Stock</v>
      </c>
      <c r="G52" s="60" t="str">
        <f>'ATT H-1A'!F206</f>
        <v>(Line 118 * 121)</v>
      </c>
      <c r="H52" s="64"/>
      <c r="I52" s="18">
        <f>I48*I44</f>
        <v>0</v>
      </c>
    </row>
    <row r="53" spans="1:9" s="40" customFormat="1" ht="15">
      <c r="A53" s="25">
        <f>'ATT H-1A'!A207</f>
        <v>125</v>
      </c>
      <c r="B53" s="60"/>
      <c r="C53" s="60"/>
      <c r="D53" s="84" t="str">
        <f>'ATT H-1A'!C207</f>
        <v>Weighted Cost of Common</v>
      </c>
      <c r="E53" s="146"/>
      <c r="F53" s="145" t="str">
        <f>'ATT H-1A'!D207</f>
        <v>Common Stock</v>
      </c>
      <c r="G53" s="340" t="str">
        <f>'ATT H-1A'!F207</f>
        <v>(Line 119 * 122)</v>
      </c>
      <c r="H53" s="97"/>
      <c r="I53" s="147">
        <f>I49*I45</f>
        <v>6.1499999999999999E-2</v>
      </c>
    </row>
    <row r="54" spans="1:9" s="40" customFormat="1" ht="15.75">
      <c r="A54" s="6">
        <f>'ATT H-1A'!A208</f>
        <v>126</v>
      </c>
      <c r="B54" s="60"/>
      <c r="C54" s="60" t="str">
        <f>'ATT H-1A'!B208</f>
        <v>Total Return ( R )</v>
      </c>
      <c r="D54" s="60"/>
      <c r="E54" s="114"/>
      <c r="F54" s="74"/>
      <c r="G54" s="341" t="str">
        <f>'ATT H-1A'!F208</f>
        <v>(Sum Lines 123 to 125)</v>
      </c>
      <c r="H54" s="76"/>
      <c r="I54" s="66">
        <f>SUM(I51:I53)</f>
        <v>9.0094615488792079E-2</v>
      </c>
    </row>
    <row r="55" spans="1:9" s="40" customFormat="1" ht="15.75">
      <c r="A55" s="10"/>
      <c r="B55" s="60"/>
      <c r="C55" s="60"/>
      <c r="D55" s="60"/>
      <c r="E55" s="114"/>
      <c r="F55" s="74"/>
      <c r="G55" s="341"/>
      <c r="H55" s="76"/>
      <c r="I55" s="66"/>
    </row>
    <row r="56" spans="1:9" s="40" customFormat="1" ht="16.5" thickBot="1">
      <c r="A56" s="27">
        <f>'ATT H-1A'!A210</f>
        <v>127</v>
      </c>
      <c r="B56" s="60"/>
      <c r="C56" s="60" t="str">
        <f>'ATT H-1A'!B210</f>
        <v>Investment Return = Rate Base * Rate of Return</v>
      </c>
      <c r="D56" s="60"/>
      <c r="E56" s="94"/>
      <c r="F56" s="95"/>
      <c r="G56" s="342" t="str">
        <f>'ATT H-1A'!F210</f>
        <v>(Line 59 * 126)</v>
      </c>
      <c r="H56" s="100"/>
      <c r="I56" s="36">
        <f>+I54*I16</f>
        <v>42947011.137249582</v>
      </c>
    </row>
    <row r="57" spans="1:9" s="40" customFormat="1" ht="15.75" thickTop="1">
      <c r="A57" s="6"/>
      <c r="B57" s="6"/>
      <c r="C57" s="27"/>
      <c r="D57" s="3"/>
      <c r="E57" s="28"/>
      <c r="F57" s="80"/>
      <c r="G57" s="5"/>
      <c r="H57" s="5"/>
      <c r="I57" s="18"/>
    </row>
    <row r="58" spans="1:9" s="40" customFormat="1" ht="15.75">
      <c r="A58" s="107" t="s">
        <v>321</v>
      </c>
      <c r="B58" s="107"/>
      <c r="C58" s="108"/>
      <c r="D58" s="109"/>
      <c r="E58" s="110"/>
      <c r="F58" s="159"/>
      <c r="G58" s="111"/>
      <c r="H58" s="111"/>
      <c r="I58" s="112"/>
    </row>
    <row r="59" spans="1:9" s="40" customFormat="1" ht="15.75">
      <c r="A59" s="44"/>
      <c r="B59" s="44"/>
      <c r="C59" s="27"/>
      <c r="D59" s="20"/>
      <c r="E59" s="45"/>
      <c r="F59" s="16"/>
      <c r="G59" s="28"/>
      <c r="H59" s="28"/>
      <c r="I59" s="34"/>
    </row>
    <row r="60" spans="1:9" s="40" customFormat="1" ht="15.75">
      <c r="A60" s="27" t="s">
        <v>675</v>
      </c>
      <c r="B60" s="27"/>
      <c r="C60" s="120" t="s">
        <v>30</v>
      </c>
      <c r="D60" s="28"/>
      <c r="E60" s="28"/>
      <c r="F60" s="16"/>
      <c r="G60" s="5"/>
      <c r="H60" s="13"/>
      <c r="I60" s="28"/>
    </row>
    <row r="61" spans="1:9" s="40" customFormat="1" ht="15">
      <c r="A61" s="27">
        <f>+A56+1</f>
        <v>128</v>
      </c>
      <c r="B61" s="80"/>
      <c r="C61" s="27"/>
      <c r="D61" s="28" t="s">
        <v>28</v>
      </c>
      <c r="E61" s="28"/>
      <c r="F61" s="80"/>
      <c r="G61" s="236"/>
      <c r="H61" s="29"/>
      <c r="I61" s="234">
        <f>+'ATT H-1A'!H215</f>
        <v>0.35</v>
      </c>
    </row>
    <row r="62" spans="1:9" s="40" customFormat="1" ht="15">
      <c r="A62" s="6">
        <f>+A61+1</f>
        <v>129</v>
      </c>
      <c r="B62" s="80"/>
      <c r="C62" s="27"/>
      <c r="D62" s="29" t="s">
        <v>27</v>
      </c>
      <c r="E62" s="19"/>
      <c r="F62" s="80"/>
      <c r="G62" s="236"/>
      <c r="H62" s="29"/>
      <c r="I62" s="234">
        <f>+'ATT H-1A'!H216</f>
        <v>8.9945999999999998E-2</v>
      </c>
    </row>
    <row r="63" spans="1:9" s="40" customFormat="1" ht="15">
      <c r="A63" s="6">
        <f>+A62+1</f>
        <v>130</v>
      </c>
      <c r="B63" s="80"/>
      <c r="C63" s="27"/>
      <c r="D63" s="29" t="s">
        <v>211</v>
      </c>
      <c r="E63" s="29"/>
      <c r="F63" s="80"/>
      <c r="G63" s="236" t="str">
        <f>+'ATT H-1A'!F217</f>
        <v>Per State Tax Code</v>
      </c>
      <c r="H63" s="29"/>
      <c r="I63" s="234">
        <f>+'ATT H-1A'!H217</f>
        <v>0</v>
      </c>
    </row>
    <row r="64" spans="1:9" s="40" customFormat="1" ht="15">
      <c r="A64" s="6">
        <f>+A63+1</f>
        <v>131</v>
      </c>
      <c r="B64" s="80"/>
      <c r="C64" s="27"/>
      <c r="D64" s="29" t="s">
        <v>110</v>
      </c>
      <c r="E64" s="12" t="s">
        <v>126</v>
      </c>
      <c r="F64" s="80"/>
      <c r="G64" s="236"/>
      <c r="H64" s="29"/>
      <c r="I64" s="234">
        <f>+'ATT H-1A'!H218</f>
        <v>0.40846489999999991</v>
      </c>
    </row>
    <row r="65" spans="1:9" s="40" customFormat="1" ht="15">
      <c r="A65" s="6">
        <f>+A64+1</f>
        <v>132</v>
      </c>
      <c r="B65" s="80"/>
      <c r="C65" s="27"/>
      <c r="D65" s="29" t="s">
        <v>93</v>
      </c>
      <c r="E65" s="19"/>
      <c r="F65" s="80"/>
      <c r="G65" s="28"/>
      <c r="H65" s="29"/>
      <c r="I65" s="234">
        <f>+'ATT H-1A'!H219</f>
        <v>0.69051675885336283</v>
      </c>
    </row>
    <row r="66" spans="1:9" s="40" customFormat="1" ht="15">
      <c r="A66" s="27"/>
      <c r="B66" s="27"/>
      <c r="C66" s="27"/>
      <c r="D66" s="28"/>
      <c r="E66" s="28"/>
      <c r="F66" s="11"/>
      <c r="G66" s="12"/>
      <c r="H66" s="13"/>
      <c r="I66" s="14"/>
    </row>
    <row r="67" spans="1:9" s="40" customFormat="1" ht="15.75">
      <c r="A67" s="27"/>
      <c r="B67" s="27"/>
      <c r="C67" s="120" t="s">
        <v>19</v>
      </c>
      <c r="D67" s="3"/>
      <c r="E67" s="28"/>
      <c r="F67" s="16"/>
      <c r="G67" s="5"/>
      <c r="H67" s="13"/>
      <c r="I67" s="184"/>
    </row>
    <row r="68" spans="1:9" s="40" customFormat="1" ht="15">
      <c r="A68" s="27">
        <f>+A65+1</f>
        <v>133</v>
      </c>
      <c r="B68" s="80"/>
      <c r="C68" s="27"/>
      <c r="D68" s="3" t="s">
        <v>77</v>
      </c>
      <c r="E68" s="28"/>
      <c r="F68" s="24" t="s">
        <v>108</v>
      </c>
      <c r="G68" s="236" t="str">
        <f>+'ATT H-1A'!F222</f>
        <v xml:space="preserve">p266.8f </v>
      </c>
      <c r="H68" s="13"/>
      <c r="I68" s="9">
        <f>+'ATT H-1A'!H222</f>
        <v>-448414</v>
      </c>
    </row>
    <row r="69" spans="1:9" s="40" customFormat="1" ht="15">
      <c r="A69" s="27">
        <f>+A68+1</f>
        <v>134</v>
      </c>
      <c r="B69" s="80"/>
      <c r="C69" s="27"/>
      <c r="D69" s="3" t="s">
        <v>92</v>
      </c>
      <c r="E69" s="28"/>
      <c r="F69" s="6"/>
      <c r="G69" s="236" t="str">
        <f>+'ATT H-1A'!F223</f>
        <v>(Line 132)</v>
      </c>
      <c r="H69" s="13"/>
      <c r="I69" s="184">
        <f>+I65</f>
        <v>0.69051675885336283</v>
      </c>
    </row>
    <row r="70" spans="1:9" s="40" customFormat="1" ht="15.75">
      <c r="A70" s="27">
        <f>+A69+1</f>
        <v>135</v>
      </c>
      <c r="B70" s="80"/>
      <c r="C70" s="68"/>
      <c r="D70" s="82" t="s">
        <v>9</v>
      </c>
      <c r="E70" s="83"/>
      <c r="F70" s="144"/>
      <c r="G70" s="456" t="str">
        <f>+'ATT H-1A'!F224</f>
        <v>(Line 18)</v>
      </c>
      <c r="H70" s="71"/>
      <c r="I70" s="457">
        <f>+'ATT H-1A'!H35</f>
        <v>0.29805037513130239</v>
      </c>
    </row>
    <row r="71" spans="1:9" s="40" customFormat="1" ht="15.75">
      <c r="A71" s="25">
        <f>+A70+1</f>
        <v>136</v>
      </c>
      <c r="B71" s="80"/>
      <c r="C71" s="27"/>
      <c r="D71" s="125" t="s">
        <v>26</v>
      </c>
      <c r="E71" s="48"/>
      <c r="F71" s="177" t="s">
        <v>612</v>
      </c>
      <c r="G71" s="236" t="str">
        <f>+'ATT H-1A'!F225</f>
        <v>(Line 133 * (1 + 134) * 135)</v>
      </c>
      <c r="H71" s="73"/>
      <c r="I71" s="63">
        <f>+I68*(1+I69)*I70</f>
        <v>-225937.49874543003</v>
      </c>
    </row>
    <row r="72" spans="1:9" s="40" customFormat="1" ht="15.75">
      <c r="A72" s="6"/>
      <c r="B72" s="6"/>
      <c r="C72" s="27"/>
      <c r="D72" s="139"/>
      <c r="E72" s="70"/>
      <c r="F72" s="189"/>
      <c r="G72" s="186"/>
      <c r="H72" s="71"/>
      <c r="I72" s="187"/>
    </row>
    <row r="73" spans="1:9" s="40" customFormat="1" ht="15.75">
      <c r="A73" s="6"/>
      <c r="B73" s="6"/>
      <c r="C73" s="27"/>
      <c r="D73" s="139"/>
      <c r="E73" s="70"/>
      <c r="F73" s="189"/>
      <c r="G73" s="186"/>
      <c r="H73" s="71"/>
      <c r="I73" s="188"/>
    </row>
    <row r="74" spans="1:9" s="40" customFormat="1" ht="15.75">
      <c r="A74" s="27"/>
      <c r="B74" s="27"/>
      <c r="C74" s="27"/>
      <c r="D74" s="28"/>
      <c r="E74" s="28"/>
      <c r="F74" s="11"/>
      <c r="G74" s="12"/>
      <c r="H74" s="13"/>
      <c r="I74" s="185"/>
    </row>
    <row r="75" spans="1:9" s="40" customFormat="1" ht="15.75">
      <c r="A75" s="27">
        <f>+A71+1</f>
        <v>137</v>
      </c>
      <c r="B75" s="80"/>
      <c r="C75" s="1" t="s">
        <v>60</v>
      </c>
      <c r="E75" s="8" t="s">
        <v>65</v>
      </c>
      <c r="F75" s="16"/>
      <c r="G75" s="21"/>
      <c r="H75" s="28"/>
      <c r="I75" s="142">
        <f>+I65*(1-I51/I54)*I56</f>
        <v>20243399.59142461</v>
      </c>
    </row>
    <row r="76" spans="1:9" s="40" customFormat="1" ht="15.75">
      <c r="A76" s="27"/>
      <c r="B76" s="27"/>
      <c r="C76" s="27"/>
      <c r="D76" s="69"/>
      <c r="E76" s="70"/>
      <c r="F76" s="162"/>
      <c r="G76" s="21"/>
      <c r="H76" s="71"/>
      <c r="I76" s="57"/>
    </row>
    <row r="77" spans="1:9" s="40" customFormat="1" ht="16.5" thickBot="1">
      <c r="A77" s="27">
        <f>+A75+1</f>
        <v>138</v>
      </c>
      <c r="B77" s="80"/>
      <c r="C77" s="99" t="s">
        <v>646</v>
      </c>
      <c r="D77" s="99"/>
      <c r="E77" s="94"/>
      <c r="F77" s="156"/>
      <c r="G77" s="36"/>
      <c r="H77" s="119"/>
      <c r="I77" s="143">
        <f>+I75+I71</f>
        <v>20017462.09267918</v>
      </c>
    </row>
    <row r="78" spans="1:9" s="40" customFormat="1" ht="15.75" thickTop="1">
      <c r="A78" s="27"/>
      <c r="B78" s="27"/>
      <c r="C78" s="27"/>
      <c r="D78" s="12"/>
      <c r="E78" s="28"/>
      <c r="F78" s="80"/>
      <c r="G78" s="15"/>
      <c r="H78" s="7"/>
      <c r="I78" s="121"/>
    </row>
    <row r="79" spans="1:9" s="40" customFormat="1" ht="15"/>
    <row r="308" spans="1:6">
      <c r="A308" s="373"/>
      <c r="B308" s="373"/>
      <c r="C308" s="373"/>
      <c r="D308" s="373"/>
      <c r="E308" s="373"/>
      <c r="F308" s="373"/>
    </row>
    <row r="309" spans="1:6">
      <c r="A309" s="373"/>
      <c r="B309" s="373"/>
      <c r="C309" s="373"/>
      <c r="D309" s="373"/>
      <c r="E309" s="373"/>
      <c r="F309" s="373"/>
    </row>
    <row r="310" spans="1:6">
      <c r="A310" s="373"/>
      <c r="B310" s="373"/>
      <c r="C310" s="373"/>
      <c r="D310" s="373"/>
      <c r="E310" s="373"/>
      <c r="F310" s="373"/>
    </row>
    <row r="311" spans="1:6">
      <c r="A311" s="373"/>
      <c r="B311" s="373"/>
      <c r="C311" s="373"/>
      <c r="D311" s="373"/>
      <c r="E311" s="373"/>
      <c r="F311" s="373"/>
    </row>
    <row r="312" spans="1:6">
      <c r="A312" s="373"/>
      <c r="B312" s="373"/>
      <c r="C312" s="373"/>
      <c r="D312" s="373"/>
      <c r="E312" s="373"/>
      <c r="F312" s="373"/>
    </row>
    <row r="313" spans="1:6">
      <c r="A313" s="373"/>
      <c r="B313" s="373"/>
      <c r="C313" s="373"/>
      <c r="D313" s="373"/>
      <c r="E313" s="373"/>
      <c r="F313" s="373"/>
    </row>
    <row r="314" spans="1:6">
      <c r="A314" s="373"/>
      <c r="B314" s="373"/>
      <c r="C314" s="373"/>
      <c r="D314" s="373"/>
      <c r="E314" s="373"/>
      <c r="F314" s="373"/>
    </row>
    <row r="315" spans="1:6">
      <c r="A315" s="373"/>
      <c r="B315" s="373"/>
      <c r="C315" s="373"/>
      <c r="D315" s="373"/>
      <c r="E315" s="373"/>
      <c r="F315" s="373"/>
    </row>
    <row r="316" spans="1:6">
      <c r="A316" s="373"/>
      <c r="B316" s="373"/>
      <c r="C316" s="373"/>
      <c r="D316" s="373"/>
      <c r="E316" s="373"/>
      <c r="F316" s="373"/>
    </row>
  </sheetData>
  <customSheetViews>
    <customSheetView guid="{16DB5A78-C639-4ECB-80E4-51FAC46025D9}" scale="75" showPageBreaks="1" fitToPage="1" showRuler="0" topLeftCell="C1">
      <selection activeCell="F185" sqref="F185"/>
      <pageMargins left="0.5" right="0.5" top="0.5" bottom="0.5" header="0.5" footer="0.5"/>
      <printOptions horizontalCentered="1"/>
      <pageSetup scale="28" orientation="portrait" r:id="rId1"/>
      <headerFooter alignWithMargins="0"/>
    </customSheetView>
    <customSheetView guid="{253E2A63-7F54-436E-9A6A-CE7AFBB6B9A8}" scale="75" showPageBreaks="1" fitToPage="1" hiddenRows="1" showRuler="0" topLeftCell="A29">
      <selection activeCell="I49" sqref="I49"/>
      <pageMargins left="0.5" right="0.5" top="0.5" bottom="0.5" header="0.5" footer="0.5"/>
      <printOptions horizontalCentered="1"/>
      <pageSetup scale="56" orientation="portrait" r:id="rId2"/>
      <headerFooter alignWithMargins="0">
        <oddHeader>&amp;R&amp;12Page &amp;P of &amp;N</oddHeader>
      </headerFooter>
    </customSheetView>
    <customSheetView guid="{912808F1-C250-4C36-9229-7E2FB96FDAF1}" scale="75" showPageBreaks="1" fitToPage="1" showRuler="0">
      <selection sqref="A1:G1"/>
      <pageMargins left="0.5" right="0.5" top="0.5" bottom="0.5" header="0.5" footer="0.5"/>
      <printOptions horizontalCentered="1"/>
      <pageSetup scale="54" orientation="portrait" r:id="rId3"/>
      <headerFooter alignWithMargins="0">
        <oddHeader>&amp;R&amp;12Page &amp;P of &amp;N</oddHeader>
      </headerFooter>
    </customSheetView>
    <customSheetView guid="{623CAC5F-951F-44AA-9AF9-EE999A8FEBA6}" scale="75" showPageBreaks="1" fitToPage="1" hiddenRows="1" showRuler="0">
      <selection activeCell="K6" sqref="K6"/>
      <pageMargins left="0.5" right="0.5" top="0.5" bottom="0.5" header="0.5" footer="0.5"/>
      <printOptions horizontalCentered="1"/>
      <pageSetup scale="56" orientation="portrait" r:id="rId4"/>
      <headerFooter alignWithMargins="0">
        <oddHeader>&amp;R&amp;14Page &amp;P of &amp;N</oddHeader>
        <oddFooter>Page &amp;P of &amp;N</oddFooter>
      </headerFooter>
    </customSheetView>
    <customSheetView guid="{835C01C7-C4D4-4B78-B001-C5A0B4AA9432}" scale="75" fitToPage="1" showRuler="0">
      <selection sqref="A1:G1"/>
      <pageMargins left="0.5" right="0.5" top="0.5" bottom="0.5" header="0.5" footer="0.5"/>
      <printOptions horizontalCentered="1"/>
      <pageSetup scale="54" orientation="portrait" r:id="rId5"/>
      <headerFooter alignWithMargins="0">
        <oddHeader>&amp;R&amp;12Page &amp;P of &amp;N</oddHeader>
      </headerFooter>
    </customSheetView>
    <customSheetView guid="{EEA00B4A-CCC0-42F9-99E9-585AC1E39AC7}" scale="66" showPageBreaks="1" fitToPage="1" view="pageBreakPreview" showRuler="0" topLeftCell="A64">
      <selection sqref="A1:G1"/>
      <pageMargins left="0.5" right="0.5" top="0.5" bottom="0.5" header="0.5" footer="0.5"/>
      <printOptions horizontalCentered="1"/>
      <pageSetup scale="56" orientation="portrait" r:id="rId6"/>
      <headerFooter alignWithMargins="0">
        <oddHeader>&amp;R&amp;12Page &amp;P of &amp;N</oddHeader>
      </headerFooter>
    </customSheetView>
  </customSheetViews>
  <mergeCells count="2">
    <mergeCell ref="A3:G3"/>
    <mergeCell ref="A1:G1"/>
  </mergeCells>
  <phoneticPr fontId="0" type="noConversion"/>
  <printOptions horizontalCentered="1"/>
  <pageMargins left="0.5" right="0.5" top="0.5" bottom="0.5" header="0.5" footer="0.5"/>
  <pageSetup scale="56" orientation="portrait"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4"/>
  <sheetViews>
    <sheetView zoomScaleNormal="100" zoomScaleSheetLayoutView="90" workbookViewId="0"/>
  </sheetViews>
  <sheetFormatPr defaultRowHeight="12.75"/>
  <cols>
    <col min="1" max="1" width="6.42578125" customWidth="1"/>
    <col min="2" max="2" width="4.28515625" customWidth="1"/>
    <col min="3" max="3" width="58" customWidth="1"/>
    <col min="4" max="4" width="22.5703125" customWidth="1"/>
    <col min="5" max="5" width="14.140625" customWidth="1"/>
    <col min="6" max="6" width="19" customWidth="1"/>
    <col min="7" max="7" width="15.140625" customWidth="1"/>
    <col min="8" max="8" width="15.28515625" customWidth="1"/>
    <col min="9" max="9" width="15" customWidth="1"/>
    <col min="10" max="10" width="13.7109375" customWidth="1"/>
    <col min="11" max="11" width="11.5703125" customWidth="1"/>
    <col min="12" max="17" width="9.7109375" customWidth="1"/>
  </cols>
  <sheetData>
    <row r="1" spans="1:17" ht="21" customHeight="1">
      <c r="A1" s="258"/>
      <c r="B1" s="252"/>
      <c r="D1" s="167"/>
      <c r="E1" s="168"/>
      <c r="F1" s="169"/>
      <c r="G1" s="382" t="str">
        <f>+'ATT H-1A'!A4</f>
        <v>Atlantic City Electric Company</v>
      </c>
      <c r="H1" s="199"/>
      <c r="I1" s="199"/>
      <c r="J1" s="199"/>
      <c r="K1" s="199"/>
      <c r="L1" s="199"/>
      <c r="M1" s="199"/>
      <c r="N1" s="199"/>
      <c r="O1" s="199"/>
      <c r="P1" s="199"/>
      <c r="Q1" s="199"/>
    </row>
    <row r="2" spans="1:17" ht="21" customHeight="1">
      <c r="A2" s="347"/>
      <c r="B2" s="252"/>
      <c r="D2" s="167"/>
      <c r="E2" s="168"/>
      <c r="F2" s="169"/>
      <c r="H2" s="199"/>
      <c r="I2" s="199"/>
      <c r="J2" s="199"/>
      <c r="K2" s="199"/>
      <c r="L2" s="199"/>
      <c r="M2" s="199"/>
      <c r="N2" s="199"/>
      <c r="O2" s="199"/>
      <c r="P2" s="199"/>
      <c r="Q2" s="383"/>
    </row>
    <row r="3" spans="1:17" ht="21" customHeight="1">
      <c r="A3" s="347"/>
      <c r="B3" s="252"/>
      <c r="D3" s="167"/>
      <c r="E3" s="168"/>
      <c r="F3" s="169"/>
      <c r="G3" s="479" t="s">
        <v>638</v>
      </c>
      <c r="H3" s="199"/>
      <c r="I3" s="199"/>
      <c r="J3" s="199"/>
      <c r="K3" s="199"/>
      <c r="L3" s="199"/>
      <c r="M3" s="199"/>
      <c r="N3" s="199"/>
      <c r="O3" s="199"/>
      <c r="P3" s="199"/>
      <c r="Q3" s="383"/>
    </row>
    <row r="4" spans="1:17" ht="21" thickBot="1">
      <c r="A4" s="294" t="s">
        <v>310</v>
      </c>
      <c r="B4" s="252"/>
      <c r="D4" s="167"/>
      <c r="E4" s="168"/>
      <c r="F4" s="169"/>
      <c r="G4" s="199"/>
      <c r="H4" s="199"/>
      <c r="I4" s="199"/>
      <c r="J4" s="199"/>
      <c r="K4" s="199"/>
      <c r="L4" s="199"/>
      <c r="M4" s="199"/>
      <c r="N4" s="199"/>
      <c r="O4" s="199"/>
      <c r="P4" s="199"/>
      <c r="Q4" s="199"/>
    </row>
    <row r="5" spans="1:17" ht="26.25">
      <c r="A5" s="1044" t="s">
        <v>621</v>
      </c>
      <c r="B5" s="1045"/>
      <c r="C5" s="1045"/>
      <c r="D5" s="1045"/>
      <c r="E5" s="1045"/>
      <c r="F5" s="1046"/>
      <c r="G5" s="459" t="s">
        <v>226</v>
      </c>
      <c r="H5" s="315" t="s">
        <v>223</v>
      </c>
      <c r="I5" s="315" t="s">
        <v>227</v>
      </c>
      <c r="J5" s="1059" t="s">
        <v>178</v>
      </c>
      <c r="K5" s="1065"/>
      <c r="L5" s="1065"/>
      <c r="M5" s="1065"/>
      <c r="N5" s="1065"/>
      <c r="O5" s="1065"/>
      <c r="P5" s="1065"/>
      <c r="Q5" s="1066"/>
    </row>
    <row r="6" spans="1:17" ht="15.75">
      <c r="A6" s="268"/>
      <c r="B6" s="264" t="s">
        <v>66</v>
      </c>
      <c r="C6" s="167"/>
      <c r="D6" s="257"/>
      <c r="E6" s="242"/>
      <c r="F6" s="269"/>
      <c r="G6" s="309"/>
      <c r="H6" s="200"/>
      <c r="I6" s="200"/>
      <c r="J6" s="1067"/>
      <c r="K6" s="1057"/>
      <c r="L6" s="1057"/>
      <c r="M6" s="1057"/>
      <c r="N6" s="1057"/>
      <c r="O6" s="1057"/>
      <c r="P6" s="1057"/>
      <c r="Q6" s="1058"/>
    </row>
    <row r="7" spans="1:17" ht="15.75" customHeight="1">
      <c r="A7" s="272">
        <f>+'ATT H-1A'!A24</f>
        <v>10</v>
      </c>
      <c r="B7" s="257"/>
      <c r="C7" s="254" t="str">
        <f>+'ATT H-1A'!C24</f>
        <v>Accumulated Intangible Amortization</v>
      </c>
      <c r="D7" s="167"/>
      <c r="E7" s="284" t="str">
        <f>+'ATT H-1A'!E24</f>
        <v>(Note A)</v>
      </c>
      <c r="F7" s="282" t="str">
        <f>+'ATT H-1A'!F24</f>
        <v>p200.21c</v>
      </c>
      <c r="G7" s="460">
        <v>16702099</v>
      </c>
      <c r="H7" s="413">
        <f>G7</f>
        <v>16702099</v>
      </c>
      <c r="I7" s="413">
        <v>0</v>
      </c>
      <c r="J7" s="1069" t="s">
        <v>380</v>
      </c>
      <c r="K7" s="1070"/>
      <c r="L7" s="1070"/>
      <c r="M7" s="1070"/>
      <c r="N7" s="1070"/>
      <c r="O7" s="1070"/>
      <c r="P7" s="1070"/>
      <c r="Q7" s="1071"/>
    </row>
    <row r="8" spans="1:17" ht="15.75" customHeight="1">
      <c r="A8" s="272">
        <f>+'ATT H-1A'!A25</f>
        <v>11</v>
      </c>
      <c r="B8" s="257"/>
      <c r="C8" s="254" t="str">
        <f>+'ATT H-1A'!C25</f>
        <v>Accumulated Common Amortization - Electric</v>
      </c>
      <c r="D8" s="167"/>
      <c r="E8" s="284" t="str">
        <f>+'ATT H-1A'!E25</f>
        <v>(Note A)</v>
      </c>
      <c r="F8" s="282" t="str">
        <f>+'ATT H-1A'!F25</f>
        <v>p356</v>
      </c>
      <c r="G8" s="460">
        <v>0</v>
      </c>
      <c r="H8" s="413">
        <v>0</v>
      </c>
      <c r="I8" s="413">
        <v>0</v>
      </c>
      <c r="J8" s="1069"/>
      <c r="K8" s="1069"/>
      <c r="L8" s="1069"/>
      <c r="M8" s="1069"/>
      <c r="N8" s="1069"/>
      <c r="O8" s="1069"/>
      <c r="P8" s="1069"/>
      <c r="Q8" s="1072"/>
    </row>
    <row r="9" spans="1:17" ht="15.75" customHeight="1">
      <c r="A9" s="272">
        <f>+'ATT H-1A'!A26</f>
        <v>12</v>
      </c>
      <c r="B9" s="167"/>
      <c r="C9" s="254" t="str">
        <f>+'ATT H-1A'!C26</f>
        <v>Accumulated Common Plant Depreciation - Electric</v>
      </c>
      <c r="D9" s="167"/>
      <c r="E9" s="284" t="str">
        <f>+'ATT H-1A'!E26</f>
        <v>(Note A)</v>
      </c>
      <c r="F9" s="282" t="str">
        <f>+'ATT H-1A'!F26</f>
        <v>p356</v>
      </c>
      <c r="G9" s="460">
        <v>0</v>
      </c>
      <c r="H9" s="413">
        <v>0</v>
      </c>
      <c r="I9" s="413">
        <v>0</v>
      </c>
      <c r="J9" s="1069"/>
      <c r="K9" s="1069"/>
      <c r="L9" s="1069"/>
      <c r="M9" s="1069"/>
      <c r="N9" s="1069"/>
      <c r="O9" s="1069"/>
      <c r="P9" s="1069"/>
      <c r="Q9" s="1072"/>
    </row>
    <row r="10" spans="1:17" ht="15.75">
      <c r="A10" s="268"/>
      <c r="B10" s="264" t="s">
        <v>8</v>
      </c>
      <c r="C10" s="167"/>
      <c r="D10" s="167"/>
      <c r="E10" s="250"/>
      <c r="F10" s="273"/>
      <c r="G10" s="309"/>
      <c r="H10" s="200"/>
      <c r="I10" s="200"/>
      <c r="J10" s="420"/>
      <c r="K10" s="421"/>
      <c r="L10" s="421"/>
      <c r="M10" s="421"/>
      <c r="N10" s="421"/>
      <c r="O10" s="421"/>
      <c r="P10" s="421"/>
      <c r="Q10" s="461"/>
    </row>
    <row r="11" spans="1:17" ht="15.75">
      <c r="A11" s="272">
        <f>+'ATT H-1A'!A46</f>
        <v>24</v>
      </c>
      <c r="B11" s="252"/>
      <c r="C11" s="254" t="str">
        <f>+'ATT H-1A'!C46</f>
        <v>Common Plant (Electric Only)</v>
      </c>
      <c r="D11" s="167"/>
      <c r="E11" s="284" t="str">
        <f>+'ATT H-1A'!E46</f>
        <v>(Notes A &amp; B)</v>
      </c>
      <c r="F11" s="282" t="str">
        <f>+'ATT H-1A'!F46</f>
        <v>p356</v>
      </c>
      <c r="G11" s="460">
        <v>0</v>
      </c>
      <c r="H11" s="413">
        <v>0</v>
      </c>
      <c r="I11" s="413">
        <v>0</v>
      </c>
      <c r="J11" s="1069"/>
      <c r="K11" s="1069"/>
      <c r="L11" s="1069"/>
      <c r="M11" s="1069"/>
      <c r="N11" s="1069"/>
      <c r="O11" s="1069"/>
      <c r="P11" s="1069"/>
      <c r="Q11" s="1072"/>
    </row>
    <row r="12" spans="1:17" ht="15.75">
      <c r="A12" s="274"/>
      <c r="B12" s="246" t="s">
        <v>147</v>
      </c>
      <c r="C12" s="277"/>
      <c r="D12" s="241"/>
      <c r="E12" s="426"/>
      <c r="F12" s="270"/>
      <c r="G12" s="309"/>
      <c r="H12" s="200"/>
      <c r="I12" s="200"/>
      <c r="J12" s="420"/>
      <c r="K12" s="421"/>
      <c r="L12" s="421"/>
      <c r="M12" s="421"/>
      <c r="N12" s="421"/>
      <c r="O12" s="421"/>
      <c r="P12" s="421"/>
      <c r="Q12" s="461"/>
    </row>
    <row r="13" spans="1:17" ht="15.75" customHeight="1">
      <c r="A13" s="272">
        <f>+'ATT H-1A'!A75</f>
        <v>41</v>
      </c>
      <c r="B13" s="241"/>
      <c r="C13" s="254" t="str">
        <f>+'ATT H-1A'!C75</f>
        <v>Accumulated Investment Tax Credit Account No. 255</v>
      </c>
      <c r="D13" s="249"/>
      <c r="E13" s="284" t="str">
        <f>+'ATT H-1A'!E75</f>
        <v>(Notes A &amp; I)</v>
      </c>
      <c r="F13" s="282" t="str">
        <f>+'ATT H-1A'!F75</f>
        <v>p266.h</v>
      </c>
      <c r="G13" s="460">
        <v>4858878</v>
      </c>
      <c r="H13" s="413">
        <f>G13</f>
        <v>4858878</v>
      </c>
      <c r="I13" s="413">
        <v>0</v>
      </c>
      <c r="J13" s="1069" t="s">
        <v>380</v>
      </c>
      <c r="K13" s="1070"/>
      <c r="L13" s="1070"/>
      <c r="M13" s="1070"/>
      <c r="N13" s="1070"/>
      <c r="O13" s="1070"/>
      <c r="P13" s="1070"/>
      <c r="Q13" s="1071"/>
    </row>
    <row r="14" spans="1:17" ht="15.75" customHeight="1">
      <c r="A14" s="272"/>
      <c r="B14" s="246" t="s">
        <v>710</v>
      </c>
      <c r="C14" s="251"/>
      <c r="D14" s="241"/>
      <c r="E14" s="243"/>
      <c r="F14" s="425"/>
      <c r="G14" s="309"/>
      <c r="H14" s="200"/>
      <c r="I14" s="200"/>
      <c r="J14" s="420"/>
      <c r="K14" s="421"/>
      <c r="L14" s="421"/>
      <c r="M14" s="421"/>
      <c r="N14" s="421"/>
      <c r="O14" s="421"/>
      <c r="P14" s="421"/>
      <c r="Q14" s="461"/>
    </row>
    <row r="15" spans="1:17" ht="15.75" customHeight="1">
      <c r="A15" s="274">
        <f>+'ATT H-1A'!A89</f>
        <v>47</v>
      </c>
      <c r="B15" s="241"/>
      <c r="C15" s="251" t="str">
        <f>+'ATT H-1A'!C89</f>
        <v>Undistributed Stores Exp</v>
      </c>
      <c r="D15" s="244"/>
      <c r="E15" s="243" t="str">
        <f>+'ATT H-1A'!E89</f>
        <v>(Note A)</v>
      </c>
      <c r="F15" s="281" t="str">
        <f>+'ATT H-1A'!F89</f>
        <v>p227.6c &amp; 16.c</v>
      </c>
      <c r="G15" s="460">
        <v>1260277</v>
      </c>
      <c r="H15" s="413">
        <f>G15</f>
        <v>1260277</v>
      </c>
      <c r="I15" s="413">
        <v>0</v>
      </c>
      <c r="J15" s="1069" t="s">
        <v>380</v>
      </c>
      <c r="K15" s="1070"/>
      <c r="L15" s="1070"/>
      <c r="M15" s="1070"/>
      <c r="N15" s="1070"/>
      <c r="O15" s="1070"/>
      <c r="P15" s="1070"/>
      <c r="Q15" s="1071"/>
    </row>
    <row r="16" spans="1:17" ht="15.75" customHeight="1">
      <c r="A16" s="272"/>
      <c r="B16" s="264" t="s">
        <v>700</v>
      </c>
      <c r="C16" s="251"/>
      <c r="D16" s="244"/>
      <c r="E16" s="250"/>
      <c r="F16" s="281"/>
      <c r="G16" s="309"/>
      <c r="H16" s="200"/>
      <c r="I16" s="200"/>
      <c r="J16" s="420"/>
      <c r="K16" s="421"/>
      <c r="L16" s="421"/>
      <c r="M16" s="421"/>
      <c r="N16" s="421"/>
      <c r="O16" s="421"/>
      <c r="P16" s="421"/>
      <c r="Q16" s="461"/>
    </row>
    <row r="17" spans="1:17" ht="15.75">
      <c r="A17" s="272">
        <f>+'ATT H-1A'!A117</f>
        <v>65</v>
      </c>
      <c r="B17" s="264"/>
      <c r="C17" s="254" t="str">
        <f>+'ATT H-1A'!C117</f>
        <v xml:space="preserve">     Plus Transmission Lease Payments</v>
      </c>
      <c r="D17" s="244"/>
      <c r="E17" s="284" t="str">
        <f>+'ATT H-1A'!E117</f>
        <v>(Note A)</v>
      </c>
      <c r="F17" s="282" t="str">
        <f>+'ATT H-1A'!F117</f>
        <v>p200.3c</v>
      </c>
      <c r="G17" s="460">
        <v>0</v>
      </c>
      <c r="H17" s="200"/>
      <c r="I17" s="200"/>
      <c r="J17" s="420"/>
      <c r="K17" s="421"/>
      <c r="L17" s="421"/>
      <c r="M17" s="421"/>
      <c r="N17" s="421"/>
      <c r="O17" s="421"/>
      <c r="P17" s="421"/>
      <c r="Q17" s="461"/>
    </row>
    <row r="18" spans="1:17" ht="15.75" customHeight="1">
      <c r="A18" s="272">
        <f>+'ATT H-1A'!A121</f>
        <v>67</v>
      </c>
      <c r="B18" s="263"/>
      <c r="C18" s="254" t="str">
        <f>+'ATT H-1A'!C121</f>
        <v>Common Plant O&amp;M</v>
      </c>
      <c r="D18" s="244"/>
      <c r="E18" s="284" t="str">
        <f>+'ATT H-1A'!E121</f>
        <v>(Note A)</v>
      </c>
      <c r="F18" s="282" t="str">
        <f>+'ATT H-1A'!F121</f>
        <v>p356</v>
      </c>
      <c r="G18" s="460">
        <v>0</v>
      </c>
      <c r="H18" s="413">
        <v>0</v>
      </c>
      <c r="I18" s="413">
        <v>0</v>
      </c>
      <c r="J18" s="1069"/>
      <c r="K18" s="1069"/>
      <c r="L18" s="1069"/>
      <c r="M18" s="1069"/>
      <c r="N18" s="1069"/>
      <c r="O18" s="1069"/>
      <c r="P18" s="1069"/>
      <c r="Q18" s="1072"/>
    </row>
    <row r="19" spans="1:17" ht="15.75">
      <c r="A19" s="268"/>
      <c r="B19" s="259" t="s">
        <v>668</v>
      </c>
      <c r="C19" s="277"/>
      <c r="D19" s="167"/>
      <c r="E19" s="265"/>
      <c r="F19" s="270"/>
      <c r="G19" s="309"/>
      <c r="H19" s="200"/>
      <c r="I19" s="200"/>
      <c r="J19" s="1056"/>
      <c r="K19" s="1056"/>
      <c r="L19" s="1056"/>
      <c r="M19" s="1056"/>
      <c r="N19" s="1056"/>
      <c r="O19" s="1056"/>
      <c r="P19" s="1056"/>
      <c r="Q19" s="1068"/>
    </row>
    <row r="20" spans="1:17" ht="15.75" customHeight="1">
      <c r="A20" s="267">
        <f>+'ATT H-1A'!A151</f>
        <v>88</v>
      </c>
      <c r="B20" s="283"/>
      <c r="C20" s="255" t="str">
        <f>+'ATT H-1A'!C151</f>
        <v>Intangible Amortization</v>
      </c>
      <c r="D20" s="244"/>
      <c r="E20" s="288" t="str">
        <f>+'ATT H-1A'!E151</f>
        <v>(Note A)</v>
      </c>
      <c r="F20" s="285" t="str">
        <f>+'ATT H-1A'!F151</f>
        <v>p336.1d&amp;e</v>
      </c>
      <c r="G20" s="460">
        <v>49728</v>
      </c>
      <c r="H20" s="452">
        <f>G20</f>
        <v>49728</v>
      </c>
      <c r="I20" s="413">
        <v>0</v>
      </c>
      <c r="J20" s="1069" t="s">
        <v>380</v>
      </c>
      <c r="K20" s="1070"/>
      <c r="L20" s="1070"/>
      <c r="M20" s="1070"/>
      <c r="N20" s="1070"/>
      <c r="O20" s="1070"/>
      <c r="P20" s="1070"/>
      <c r="Q20" s="1071"/>
    </row>
    <row r="21" spans="1:17" ht="15.75">
      <c r="A21" s="267">
        <f>+'ATT H-1A'!A156</f>
        <v>92</v>
      </c>
      <c r="B21" s="275"/>
      <c r="C21" s="255" t="str">
        <f>+'ATT H-1A'!C156</f>
        <v>Common Depreciation - Electric Only</v>
      </c>
      <c r="D21" s="244"/>
      <c r="E21" s="288" t="str">
        <f>+'ATT H-1A'!E156</f>
        <v>(Note A)</v>
      </c>
      <c r="F21" s="285" t="str">
        <f>+'ATT H-1A'!F156</f>
        <v>p336.11.b</v>
      </c>
      <c r="G21" s="460">
        <v>0</v>
      </c>
      <c r="H21" s="452">
        <v>0</v>
      </c>
      <c r="I21" s="413">
        <v>0</v>
      </c>
      <c r="J21" s="1073"/>
      <c r="K21" s="1073"/>
      <c r="L21" s="1073"/>
      <c r="M21" s="1073"/>
      <c r="N21" s="1073"/>
      <c r="O21" s="1073"/>
      <c r="P21" s="1073"/>
      <c r="Q21" s="1074"/>
    </row>
    <row r="22" spans="1:17" ht="16.5" thickBot="1">
      <c r="A22" s="289">
        <f>+'ATT H-1A'!A157</f>
        <v>93</v>
      </c>
      <c r="B22" s="295"/>
      <c r="C22" s="296" t="str">
        <f>+'ATT H-1A'!C157</f>
        <v>Common Amortization - Electric Only</v>
      </c>
      <c r="D22" s="293"/>
      <c r="E22" s="297" t="str">
        <f>+'ATT H-1A'!E157</f>
        <v>(Note A)</v>
      </c>
      <c r="F22" s="301" t="str">
        <f>+'ATT H-1A'!F157</f>
        <v>p356 or p336.11d</v>
      </c>
      <c r="G22" s="462">
        <v>0</v>
      </c>
      <c r="H22" s="453">
        <v>0</v>
      </c>
      <c r="I22" s="414">
        <v>0</v>
      </c>
      <c r="J22" s="1075"/>
      <c r="K22" s="1075"/>
      <c r="L22" s="1075"/>
      <c r="M22" s="1075"/>
      <c r="N22" s="1075"/>
      <c r="O22" s="1075"/>
      <c r="P22" s="1075"/>
      <c r="Q22" s="1076"/>
    </row>
    <row r="23" spans="1:17" ht="12.75" customHeight="1">
      <c r="G23" s="199"/>
      <c r="H23" s="199"/>
      <c r="I23" s="199"/>
      <c r="J23" s="199"/>
      <c r="K23" s="199"/>
      <c r="L23" s="199"/>
      <c r="M23" s="199"/>
      <c r="N23" s="199"/>
      <c r="O23" s="199"/>
      <c r="P23" s="199"/>
      <c r="Q23" s="199"/>
    </row>
    <row r="24" spans="1:17">
      <c r="G24" s="199"/>
      <c r="H24" s="199"/>
      <c r="I24" s="199"/>
      <c r="J24" s="199"/>
      <c r="K24" s="199"/>
      <c r="L24" s="199"/>
      <c r="M24" s="199"/>
      <c r="N24" s="199"/>
      <c r="O24" s="199"/>
      <c r="P24" s="199"/>
      <c r="Q24" s="199"/>
    </row>
    <row r="25" spans="1:17" ht="21" thickBot="1">
      <c r="A25" s="294" t="s">
        <v>311</v>
      </c>
      <c r="G25" s="199"/>
      <c r="H25" s="199"/>
      <c r="I25" s="199"/>
      <c r="J25" s="199"/>
      <c r="K25" s="199"/>
      <c r="L25" s="199"/>
      <c r="M25" s="199"/>
      <c r="N25" s="199"/>
      <c r="O25" s="199"/>
      <c r="P25" s="199"/>
      <c r="Q25" s="199"/>
    </row>
    <row r="26" spans="1:17" ht="50.25" customHeight="1">
      <c r="A26" s="1044" t="s">
        <v>621</v>
      </c>
      <c r="B26" s="1045"/>
      <c r="C26" s="1045"/>
      <c r="D26" s="1045"/>
      <c r="E26" s="1045"/>
      <c r="F26" s="1046"/>
      <c r="G26" s="315" t="s">
        <v>226</v>
      </c>
      <c r="H26" s="315" t="s">
        <v>228</v>
      </c>
      <c r="I26" s="315" t="s">
        <v>290</v>
      </c>
      <c r="J26" s="1059" t="s">
        <v>178</v>
      </c>
      <c r="K26" s="1065"/>
      <c r="L26" s="1065"/>
      <c r="M26" s="1065"/>
      <c r="N26" s="1065"/>
      <c r="O26" s="1065"/>
      <c r="P26" s="1065"/>
      <c r="Q26" s="1066"/>
    </row>
    <row r="27" spans="1:17" ht="33.75" customHeight="1">
      <c r="A27" s="272">
        <f>+'ATT H-1A'!A51</f>
        <v>28</v>
      </c>
      <c r="B27" s="263"/>
      <c r="C27" s="246" t="str">
        <f>+'ATT H-1A'!C51</f>
        <v>Plant Held for Future Use (Including Land)</v>
      </c>
      <c r="D27" s="287"/>
      <c r="E27" s="284" t="str">
        <f>+'ATT H-1A'!E51</f>
        <v>(Note C)</v>
      </c>
      <c r="F27" s="276" t="str">
        <f>+'ATT H-1A'!F51</f>
        <v>p214</v>
      </c>
      <c r="G27" s="413">
        <v>13292544</v>
      </c>
      <c r="H27" s="413">
        <f>782029</f>
        <v>782029</v>
      </c>
      <c r="I27" s="413">
        <f>G27-H27</f>
        <v>12510515</v>
      </c>
      <c r="J27" s="1073" t="s">
        <v>758</v>
      </c>
      <c r="K27" s="1073"/>
      <c r="L27" s="1073"/>
      <c r="M27" s="1073"/>
      <c r="N27" s="1073"/>
      <c r="O27" s="1073"/>
      <c r="P27" s="1073"/>
      <c r="Q27" s="1074"/>
    </row>
    <row r="28" spans="1:17" ht="15.75" hidden="1" customHeight="1">
      <c r="A28" s="272"/>
      <c r="B28" s="264" t="s">
        <v>699</v>
      </c>
      <c r="C28" s="241"/>
      <c r="D28" s="244"/>
      <c r="E28" s="245"/>
      <c r="F28" s="270"/>
      <c r="G28" s="200"/>
      <c r="H28" s="200"/>
      <c r="I28" s="200"/>
      <c r="J28" s="1056"/>
      <c r="K28" s="1057"/>
      <c r="L28" s="1057"/>
      <c r="M28" s="1057"/>
      <c r="N28" s="1057"/>
      <c r="O28" s="1057"/>
      <c r="P28" s="1057"/>
      <c r="Q28" s="1058"/>
    </row>
    <row r="29" spans="1:17" ht="16.5" hidden="1" customHeight="1">
      <c r="A29" s="272">
        <v>70</v>
      </c>
      <c r="B29" s="275"/>
      <c r="C29" s="254" t="s">
        <v>123</v>
      </c>
      <c r="D29" s="243"/>
      <c r="E29" s="265" t="s">
        <v>76</v>
      </c>
      <c r="F29" s="276" t="s">
        <v>667</v>
      </c>
      <c r="G29" s="413" t="s">
        <v>780</v>
      </c>
      <c r="H29" s="413" t="s">
        <v>780</v>
      </c>
      <c r="I29" s="413" t="s">
        <v>780</v>
      </c>
      <c r="J29" s="1073" t="s">
        <v>781</v>
      </c>
      <c r="K29" s="1073"/>
      <c r="L29" s="1073"/>
      <c r="M29" s="1073"/>
      <c r="N29" s="1073"/>
      <c r="O29" s="1073"/>
      <c r="P29" s="1073"/>
      <c r="Q29" s="1074"/>
    </row>
    <row r="30" spans="1:17" ht="15.75">
      <c r="A30" s="272"/>
      <c r="B30" s="275"/>
      <c r="C30" s="254"/>
      <c r="D30" s="244"/>
      <c r="E30" s="284"/>
      <c r="F30" s="276"/>
      <c r="G30" s="200"/>
      <c r="H30" s="239"/>
      <c r="I30" s="200"/>
      <c r="J30" s="200"/>
      <c r="K30" s="200"/>
      <c r="L30" s="200"/>
      <c r="M30" s="200"/>
      <c r="N30" s="200"/>
      <c r="O30" s="200"/>
      <c r="P30" s="200"/>
      <c r="Q30" s="307"/>
    </row>
    <row r="31" spans="1:17" ht="15.75">
      <c r="A31" s="272"/>
      <c r="B31" s="275"/>
      <c r="C31" s="254"/>
      <c r="D31" s="244"/>
      <c r="E31" s="284"/>
      <c r="F31" s="276"/>
      <c r="G31" s="200"/>
      <c r="H31" s="418"/>
      <c r="I31" s="200"/>
      <c r="J31" s="200"/>
      <c r="K31" s="200"/>
      <c r="L31" s="200"/>
      <c r="M31" s="200"/>
      <c r="N31" s="200"/>
      <c r="O31" s="200"/>
      <c r="P31" s="200"/>
      <c r="Q31" s="307"/>
    </row>
    <row r="32" spans="1:17" ht="15.75">
      <c r="A32" s="272"/>
      <c r="B32" s="275"/>
      <c r="C32" s="254"/>
      <c r="D32" s="244"/>
      <c r="E32" s="284"/>
      <c r="F32" s="276"/>
      <c r="G32" s="200"/>
      <c r="H32" s="418"/>
      <c r="I32" s="200"/>
      <c r="J32" s="200"/>
      <c r="K32" s="200"/>
      <c r="L32" s="200"/>
      <c r="M32" s="200"/>
      <c r="N32" s="200"/>
      <c r="O32" s="200"/>
      <c r="P32" s="200"/>
      <c r="Q32" s="307"/>
    </row>
    <row r="33" spans="1:17" ht="15.75">
      <c r="A33" s="272"/>
      <c r="B33" s="275"/>
      <c r="C33" s="254"/>
      <c r="D33" s="244"/>
      <c r="E33" s="284"/>
      <c r="F33" s="276"/>
      <c r="G33" s="200"/>
      <c r="H33" s="418"/>
      <c r="I33" s="200"/>
      <c r="J33" s="200"/>
      <c r="K33" s="200"/>
      <c r="L33" s="200"/>
      <c r="M33" s="200"/>
      <c r="N33" s="200"/>
      <c r="O33" s="200"/>
      <c r="P33" s="200"/>
      <c r="Q33" s="307"/>
    </row>
    <row r="34" spans="1:17" ht="13.5" thickBot="1">
      <c r="A34" s="227"/>
      <c r="B34" s="228"/>
      <c r="C34" s="228"/>
      <c r="D34" s="417"/>
      <c r="E34" s="228"/>
      <c r="F34" s="229"/>
      <c r="G34" s="308"/>
      <c r="H34" s="419"/>
      <c r="I34" s="308"/>
      <c r="J34" s="308"/>
      <c r="K34" s="308"/>
      <c r="L34" s="308"/>
      <c r="M34" s="308"/>
      <c r="N34" s="308"/>
      <c r="O34" s="308"/>
      <c r="P34" s="308"/>
      <c r="Q34" s="313"/>
    </row>
    <row r="35" spans="1:17" ht="21" thickBot="1">
      <c r="A35" s="294" t="s">
        <v>320</v>
      </c>
      <c r="G35" s="199"/>
      <c r="H35" s="199"/>
      <c r="I35" s="199"/>
      <c r="J35" s="199"/>
      <c r="K35" s="199"/>
      <c r="L35" s="199"/>
      <c r="M35" s="199"/>
      <c r="N35" s="199"/>
      <c r="O35" s="199"/>
      <c r="P35" s="199"/>
      <c r="Q35" s="199"/>
    </row>
    <row r="36" spans="1:17" ht="61.5" customHeight="1">
      <c r="A36" s="1044" t="s">
        <v>621</v>
      </c>
      <c r="B36" s="1045"/>
      <c r="C36" s="1045"/>
      <c r="D36" s="1045"/>
      <c r="E36" s="1045"/>
      <c r="F36" s="1046"/>
      <c r="G36" s="315" t="str">
        <f>+G26</f>
        <v>Form 1 Amount</v>
      </c>
      <c r="H36" s="315" t="s">
        <v>291</v>
      </c>
      <c r="I36" s="315" t="s">
        <v>229</v>
      </c>
      <c r="J36" s="1059" t="s">
        <v>178</v>
      </c>
      <c r="K36" s="1065"/>
      <c r="L36" s="1065"/>
      <c r="M36" s="1065"/>
      <c r="N36" s="1065"/>
      <c r="O36" s="1065"/>
      <c r="P36" s="1065"/>
      <c r="Q36" s="1066"/>
    </row>
    <row r="37" spans="1:17" ht="15.75">
      <c r="A37" s="268"/>
      <c r="B37" s="264" t="s">
        <v>66</v>
      </c>
      <c r="C37" s="277"/>
      <c r="D37" s="257"/>
      <c r="E37" s="242"/>
      <c r="F37" s="269"/>
      <c r="G37" s="200"/>
      <c r="H37" s="200"/>
      <c r="I37" s="200"/>
      <c r="J37" s="1056"/>
      <c r="K37" s="1057"/>
      <c r="L37" s="1057"/>
      <c r="M37" s="1057"/>
      <c r="N37" s="1057"/>
      <c r="O37" s="1057"/>
      <c r="P37" s="1057"/>
      <c r="Q37" s="1058"/>
    </row>
    <row r="38" spans="1:17" ht="15.75">
      <c r="A38" s="272">
        <f>+'ATT H-1A'!A19</f>
        <v>6</v>
      </c>
      <c r="B38" s="257"/>
      <c r="C38" s="254" t="str">
        <f>+'ATT H-1A'!C19</f>
        <v>Electric Plant in Service</v>
      </c>
      <c r="D38" s="167"/>
      <c r="E38" s="284" t="str">
        <f>+'ATT H-1A'!E19</f>
        <v>(Note B)</v>
      </c>
      <c r="F38" s="276" t="s">
        <v>782</v>
      </c>
      <c r="G38" s="445">
        <v>2928510397</v>
      </c>
      <c r="H38" s="351">
        <v>0</v>
      </c>
      <c r="I38" s="413">
        <v>0</v>
      </c>
      <c r="J38" s="1057" t="s">
        <v>776</v>
      </c>
      <c r="K38" s="1057"/>
      <c r="L38" s="1057"/>
      <c r="M38" s="1057"/>
      <c r="N38" s="1057"/>
      <c r="O38" s="1057"/>
      <c r="P38" s="1057"/>
      <c r="Q38" s="1058"/>
    </row>
    <row r="39" spans="1:17" ht="15.75">
      <c r="A39" s="268"/>
      <c r="B39" s="264" t="s">
        <v>8</v>
      </c>
      <c r="C39" s="277"/>
      <c r="D39" s="167"/>
      <c r="E39" s="250"/>
      <c r="F39" s="428"/>
      <c r="G39" s="427"/>
      <c r="H39" s="200"/>
      <c r="I39" s="200"/>
      <c r="J39" s="1057"/>
      <c r="K39" s="1057"/>
      <c r="L39" s="1057"/>
      <c r="M39" s="1057"/>
      <c r="N39" s="1057"/>
      <c r="O39" s="1057"/>
      <c r="P39" s="1057"/>
      <c r="Q39" s="1058"/>
    </row>
    <row r="40" spans="1:17" ht="15.75">
      <c r="A40" s="272">
        <f>+'ATT H-1A'!A40</f>
        <v>19</v>
      </c>
      <c r="B40" s="252"/>
      <c r="C40" s="254" t="str">
        <f>+'ATT H-1A'!C40</f>
        <v>Transmission Plant In Service</v>
      </c>
      <c r="D40" s="167"/>
      <c r="E40" s="284" t="str">
        <f>+'ATT H-1A'!E40</f>
        <v>(Note B)</v>
      </c>
      <c r="F40" s="276" t="str">
        <f>+'ATT H-1A'!F40</f>
        <v>p207.58.g</v>
      </c>
      <c r="G40" s="445">
        <v>838506779</v>
      </c>
      <c r="H40" s="351">
        <v>0</v>
      </c>
      <c r="I40" s="351">
        <v>0</v>
      </c>
      <c r="J40" s="1057" t="s">
        <v>362</v>
      </c>
      <c r="K40" s="1057"/>
      <c r="L40" s="1057"/>
      <c r="M40" s="1057"/>
      <c r="N40" s="1057"/>
      <c r="O40" s="1057"/>
      <c r="P40" s="1057"/>
      <c r="Q40" s="1058"/>
    </row>
    <row r="41" spans="1:17" ht="15.75">
      <c r="A41" s="268">
        <f>+'ATT H-1A'!A46</f>
        <v>24</v>
      </c>
      <c r="B41" s="257"/>
      <c r="C41" s="277" t="str">
        <f>+'ATT H-1A'!C46</f>
        <v>Common Plant (Electric Only)</v>
      </c>
      <c r="D41" s="257"/>
      <c r="E41" s="265" t="str">
        <f>+'ATT H-1A'!E46</f>
        <v>(Notes A &amp; B)</v>
      </c>
      <c r="F41" s="429" t="str">
        <f>+'ATT H-1A'!F46</f>
        <v>p356</v>
      </c>
      <c r="G41" s="445">
        <v>0</v>
      </c>
      <c r="H41" s="351">
        <v>0</v>
      </c>
      <c r="I41" s="351">
        <v>0</v>
      </c>
      <c r="J41" s="1057"/>
      <c r="K41" s="1057"/>
      <c r="L41" s="1057"/>
      <c r="M41" s="1057"/>
      <c r="N41" s="1057"/>
      <c r="O41" s="1057"/>
      <c r="P41" s="1057"/>
      <c r="Q41" s="1058"/>
    </row>
    <row r="42" spans="1:17" ht="15.75">
      <c r="A42" s="272"/>
      <c r="B42" s="264" t="s">
        <v>712</v>
      </c>
      <c r="C42" s="246"/>
      <c r="D42" s="247"/>
      <c r="E42" s="280"/>
      <c r="F42" s="430"/>
      <c r="G42" s="200"/>
      <c r="H42" s="200"/>
      <c r="I42" s="200"/>
      <c r="J42" s="200"/>
      <c r="K42" s="200"/>
      <c r="L42" s="200"/>
      <c r="M42" s="200"/>
      <c r="N42" s="200"/>
      <c r="O42" s="200"/>
      <c r="P42" s="200"/>
      <c r="Q42" s="307"/>
    </row>
    <row r="43" spans="1:17" ht="16.5" thickBot="1">
      <c r="A43" s="289">
        <f>+'ATT H-1A'!A57</f>
        <v>30</v>
      </c>
      <c r="B43" s="290"/>
      <c r="C43" s="296" t="str">
        <f>+'ATT H-1A'!C57</f>
        <v>Transmission Accumulated Depreciation</v>
      </c>
      <c r="D43" s="291"/>
      <c r="E43" s="297" t="str">
        <f>+'ATT H-1A'!E57</f>
        <v>(Note B)</v>
      </c>
      <c r="F43" s="298" t="str">
        <f>+'ATT H-1A'!F57</f>
        <v>p219.25.c</v>
      </c>
      <c r="G43" s="446">
        <v>223585359</v>
      </c>
      <c r="H43" s="354">
        <v>0</v>
      </c>
      <c r="I43" s="354">
        <v>0</v>
      </c>
      <c r="J43" s="1063" t="s">
        <v>362</v>
      </c>
      <c r="K43" s="1063"/>
      <c r="L43" s="1063"/>
      <c r="M43" s="1063"/>
      <c r="N43" s="1063"/>
      <c r="O43" s="1063"/>
      <c r="P43" s="1063"/>
      <c r="Q43" s="1064"/>
    </row>
    <row r="44" spans="1:17">
      <c r="G44" s="199"/>
      <c r="H44" s="199"/>
      <c r="I44" s="199"/>
      <c r="J44" s="199"/>
      <c r="K44" s="199"/>
      <c r="L44" s="199"/>
      <c r="M44" s="199"/>
      <c r="N44" s="199"/>
      <c r="O44" s="199"/>
      <c r="P44" s="199"/>
      <c r="Q44" s="199"/>
    </row>
    <row r="45" spans="1:17">
      <c r="G45" s="199"/>
      <c r="H45" s="199"/>
      <c r="I45" s="199"/>
      <c r="J45" s="199"/>
      <c r="K45" s="199"/>
      <c r="L45" s="199"/>
      <c r="M45" s="199"/>
      <c r="N45" s="199"/>
      <c r="O45" s="199"/>
      <c r="P45" s="199"/>
      <c r="Q45" s="199"/>
    </row>
    <row r="46" spans="1:17" ht="21" thickBot="1">
      <c r="A46" s="294" t="s">
        <v>312</v>
      </c>
      <c r="G46" s="199"/>
      <c r="H46" s="199"/>
      <c r="I46" s="199"/>
      <c r="J46" s="199"/>
      <c r="K46" s="199"/>
      <c r="L46" s="199"/>
      <c r="M46" s="199"/>
      <c r="N46" s="199"/>
      <c r="O46" s="199"/>
      <c r="P46" s="199"/>
      <c r="Q46" s="199"/>
    </row>
    <row r="47" spans="1:17" ht="18">
      <c r="A47" s="1044" t="s">
        <v>621</v>
      </c>
      <c r="B47" s="1045"/>
      <c r="C47" s="1045"/>
      <c r="D47" s="1045"/>
      <c r="E47" s="1045"/>
      <c r="F47" s="1046"/>
      <c r="G47" s="315" t="str">
        <f>+G36</f>
        <v>Form 1 Amount</v>
      </c>
      <c r="H47" s="315" t="s">
        <v>224</v>
      </c>
      <c r="I47" s="315"/>
      <c r="J47" s="1059" t="s">
        <v>178</v>
      </c>
      <c r="K47" s="1065"/>
      <c r="L47" s="1065"/>
      <c r="M47" s="1065"/>
      <c r="N47" s="1065"/>
      <c r="O47" s="1065"/>
      <c r="P47" s="1065"/>
      <c r="Q47" s="1066"/>
    </row>
    <row r="48" spans="1:17" ht="15.75">
      <c r="A48" s="272"/>
      <c r="B48" s="264" t="s">
        <v>700</v>
      </c>
      <c r="C48" s="244"/>
      <c r="D48" s="244"/>
      <c r="E48" s="271"/>
      <c r="F48" s="281"/>
      <c r="G48" s="200"/>
      <c r="H48" s="200"/>
      <c r="I48" s="200"/>
      <c r="J48" s="1056"/>
      <c r="K48" s="1057"/>
      <c r="L48" s="1057"/>
      <c r="M48" s="1057"/>
      <c r="N48" s="1057"/>
      <c r="O48" s="1057"/>
      <c r="P48" s="1057"/>
      <c r="Q48" s="1058"/>
    </row>
    <row r="49" spans="1:17" ht="16.5" thickBot="1">
      <c r="A49" s="289">
        <f>+'ATT H-1A'!A127</f>
        <v>73</v>
      </c>
      <c r="B49" s="292"/>
      <c r="C49" s="296" t="str">
        <f>+'ATT H-1A'!C127</f>
        <v xml:space="preserve">    Less EPRI Dues</v>
      </c>
      <c r="D49" s="300"/>
      <c r="E49" s="297" t="str">
        <f>+'ATT H-1A'!E127</f>
        <v>(Note D)</v>
      </c>
      <c r="F49" s="298" t="str">
        <f>+'ATT H-1A'!F127</f>
        <v>p352-353</v>
      </c>
      <c r="G49" s="1030">
        <v>135371</v>
      </c>
      <c r="H49" s="1030">
        <f>G49</f>
        <v>135371</v>
      </c>
      <c r="I49" s="354"/>
      <c r="J49" s="1063" t="s">
        <v>362</v>
      </c>
      <c r="K49" s="1063"/>
      <c r="L49" s="1063"/>
      <c r="M49" s="1063"/>
      <c r="N49" s="1063"/>
      <c r="O49" s="1063"/>
      <c r="P49" s="1063"/>
      <c r="Q49" s="1064"/>
    </row>
    <row r="50" spans="1:17">
      <c r="G50" s="199"/>
      <c r="H50" s="199"/>
      <c r="I50" s="199"/>
      <c r="J50" s="199"/>
      <c r="K50" s="199"/>
      <c r="L50" s="199"/>
      <c r="M50" s="199"/>
      <c r="N50" s="199"/>
      <c r="O50" s="199"/>
      <c r="P50" s="199"/>
      <c r="Q50" s="199"/>
    </row>
    <row r="51" spans="1:17">
      <c r="G51" s="199"/>
      <c r="H51" s="199"/>
      <c r="I51" s="199"/>
      <c r="J51" s="199"/>
      <c r="K51" s="199"/>
      <c r="L51" s="199"/>
      <c r="M51" s="199"/>
      <c r="N51" s="199"/>
      <c r="O51" s="199"/>
      <c r="P51" s="199"/>
      <c r="Q51" s="199"/>
    </row>
    <row r="52" spans="1:17" ht="21" thickBot="1">
      <c r="A52" s="294" t="s">
        <v>313</v>
      </c>
      <c r="G52" s="199"/>
      <c r="H52" s="199"/>
      <c r="I52" s="199"/>
      <c r="J52" s="199"/>
      <c r="K52" s="199"/>
      <c r="L52" s="199"/>
      <c r="M52" s="199"/>
      <c r="N52" s="199"/>
      <c r="O52" s="199"/>
      <c r="P52" s="199"/>
      <c r="Q52" s="199"/>
    </row>
    <row r="53" spans="1:17" ht="26.25">
      <c r="A53" s="1044" t="s">
        <v>621</v>
      </c>
      <c r="B53" s="1045"/>
      <c r="C53" s="1045"/>
      <c r="D53" s="1045"/>
      <c r="E53" s="1045"/>
      <c r="F53" s="1046"/>
      <c r="G53" s="315" t="s">
        <v>226</v>
      </c>
      <c r="H53" s="315" t="s">
        <v>228</v>
      </c>
      <c r="I53" s="315" t="s">
        <v>290</v>
      </c>
      <c r="J53" s="1059" t="s">
        <v>178</v>
      </c>
      <c r="K53" s="1065"/>
      <c r="L53" s="1065"/>
      <c r="M53" s="1065"/>
      <c r="N53" s="1065"/>
      <c r="O53" s="1065"/>
      <c r="P53" s="1065"/>
      <c r="Q53" s="1066"/>
    </row>
    <row r="54" spans="1:17" ht="15.75">
      <c r="A54" s="272"/>
      <c r="B54" s="264" t="s">
        <v>700</v>
      </c>
      <c r="C54" s="244"/>
      <c r="D54" s="244"/>
      <c r="E54" s="271"/>
      <c r="F54" s="281"/>
      <c r="G54" s="200"/>
      <c r="H54" s="200"/>
      <c r="I54" s="200"/>
      <c r="J54" s="200"/>
      <c r="K54" s="200"/>
      <c r="L54" s="200"/>
      <c r="M54" s="200"/>
      <c r="N54" s="200"/>
      <c r="O54" s="200"/>
      <c r="P54" s="200"/>
      <c r="Q54" s="307"/>
    </row>
    <row r="55" spans="1:17" ht="15.75">
      <c r="A55" s="272">
        <f>+'ATT H-1A'!A124</f>
        <v>70</v>
      </c>
      <c r="B55" s="263"/>
      <c r="C55" s="254" t="str">
        <f>+'ATT H-1A'!C124</f>
        <v xml:space="preserve">    Less Regulatory Commission Exp Account 928</v>
      </c>
      <c r="D55" s="247"/>
      <c r="E55" s="284" t="str">
        <f>+'ATT H-1A'!E124</f>
        <v>(Note E)</v>
      </c>
      <c r="F55" s="276" t="str">
        <f>+'ATT H-1A'!F124</f>
        <v>p323.189b</v>
      </c>
      <c r="G55" s="413">
        <v>4305510</v>
      </c>
      <c r="H55" s="1023">
        <f>31199.19+35067.28</f>
        <v>66266.47</v>
      </c>
      <c r="I55" s="452">
        <f>G55-H55</f>
        <v>4239243.53</v>
      </c>
      <c r="J55" s="1025" t="s">
        <v>779</v>
      </c>
      <c r="K55" s="527"/>
      <c r="L55" s="527"/>
      <c r="M55" s="527"/>
      <c r="N55" s="527"/>
      <c r="O55" s="527"/>
      <c r="P55" s="527"/>
      <c r="Q55" s="528"/>
    </row>
    <row r="56" spans="1:17" ht="15.75">
      <c r="A56" s="272"/>
      <c r="B56" s="264" t="s">
        <v>699</v>
      </c>
      <c r="C56" s="251"/>
      <c r="D56" s="244"/>
      <c r="E56" s="280"/>
      <c r="F56" s="429"/>
      <c r="G56" s="239"/>
      <c r="H56" s="239"/>
      <c r="I56" s="239"/>
      <c r="J56" s="200"/>
      <c r="K56" s="200"/>
      <c r="L56" s="200"/>
      <c r="M56" s="200"/>
      <c r="N56" s="200"/>
      <c r="O56" s="200"/>
      <c r="P56" s="200"/>
      <c r="Q56" s="307"/>
    </row>
    <row r="57" spans="1:17" ht="16.5" customHeight="1" thickBot="1">
      <c r="A57" s="289">
        <f>+'ATT H-1A'!A133</f>
        <v>77</v>
      </c>
      <c r="B57" s="295"/>
      <c r="C57" s="296" t="str">
        <f>+'ATT H-1A'!C133</f>
        <v>Regulatory Commission Exp Account 928</v>
      </c>
      <c r="D57" s="299"/>
      <c r="E57" s="297" t="str">
        <f>+'ATT H-1A'!E133</f>
        <v>(Note G)</v>
      </c>
      <c r="F57" s="298" t="s">
        <v>305</v>
      </c>
      <c r="G57" s="414">
        <f>G55</f>
        <v>4305510</v>
      </c>
      <c r="H57" s="415">
        <f>H55</f>
        <v>66266.47</v>
      </c>
      <c r="I57" s="414">
        <f>I55</f>
        <v>4239243.53</v>
      </c>
      <c r="J57" s="1075" t="s">
        <v>779</v>
      </c>
      <c r="K57" s="1075"/>
      <c r="L57" s="1075"/>
      <c r="M57" s="1075"/>
      <c r="N57" s="1075"/>
      <c r="O57" s="1075"/>
      <c r="P57" s="1075"/>
      <c r="Q57" s="1076"/>
    </row>
    <row r="58" spans="1:17">
      <c r="G58" s="199"/>
      <c r="H58" s="199"/>
      <c r="I58" s="199"/>
      <c r="J58" s="199"/>
      <c r="K58" s="199"/>
      <c r="L58" s="199"/>
      <c r="M58" s="199"/>
      <c r="N58" s="199"/>
      <c r="O58" s="199"/>
      <c r="P58" s="199"/>
      <c r="Q58" s="199"/>
    </row>
    <row r="59" spans="1:17">
      <c r="G59" s="199"/>
      <c r="H59" s="199"/>
      <c r="I59" s="199"/>
      <c r="J59" s="199"/>
      <c r="K59" s="199"/>
      <c r="L59" s="199"/>
      <c r="M59" s="199"/>
      <c r="N59" s="199"/>
      <c r="O59" s="199"/>
      <c r="P59" s="199"/>
      <c r="Q59" s="199"/>
    </row>
    <row r="60" spans="1:17" ht="21" thickBot="1">
      <c r="A60" s="294" t="s">
        <v>314</v>
      </c>
      <c r="G60" s="199"/>
      <c r="H60" s="199"/>
      <c r="I60" s="199"/>
      <c r="J60" s="199"/>
      <c r="K60" s="199"/>
      <c r="L60" s="199"/>
      <c r="M60" s="199"/>
      <c r="N60" s="199"/>
      <c r="O60" s="199"/>
      <c r="P60" s="199"/>
      <c r="Q60" s="199"/>
    </row>
    <row r="61" spans="1:17" ht="26.25">
      <c r="A61" s="1044" t="s">
        <v>621</v>
      </c>
      <c r="B61" s="1045"/>
      <c r="C61" s="1045"/>
      <c r="D61" s="1045"/>
      <c r="E61" s="1045"/>
      <c r="F61" s="1046"/>
      <c r="G61" s="315" t="s">
        <v>226</v>
      </c>
      <c r="H61" s="315" t="s">
        <v>230</v>
      </c>
      <c r="I61" s="315" t="s">
        <v>292</v>
      </c>
      <c r="J61" s="1059" t="s">
        <v>178</v>
      </c>
      <c r="K61" s="1065"/>
      <c r="L61" s="1065"/>
      <c r="M61" s="1065"/>
      <c r="N61" s="1065"/>
      <c r="O61" s="1065"/>
      <c r="P61" s="1065"/>
      <c r="Q61" s="1066"/>
    </row>
    <row r="62" spans="1:17" ht="15.75">
      <c r="A62" s="272"/>
      <c r="B62" s="264" t="s">
        <v>699</v>
      </c>
      <c r="C62" s="241"/>
      <c r="D62" s="244"/>
      <c r="E62" s="245"/>
      <c r="F62" s="270"/>
      <c r="G62" s="200"/>
      <c r="H62" s="200"/>
      <c r="I62" s="200"/>
      <c r="J62" s="200"/>
      <c r="K62" s="200"/>
      <c r="L62" s="200"/>
      <c r="M62" s="200"/>
      <c r="N62" s="200"/>
      <c r="O62" s="200"/>
      <c r="P62" s="200"/>
      <c r="Q62" s="307"/>
    </row>
    <row r="63" spans="1:17" ht="16.5" thickBot="1">
      <c r="A63" s="302">
        <f>+'ATT H-1A'!A138</f>
        <v>81</v>
      </c>
      <c r="B63" s="295"/>
      <c r="C63" s="431" t="str">
        <f>+'ATT H-1A'!C138</f>
        <v>General Advertising Exp Account 930.1</v>
      </c>
      <c r="D63" s="293"/>
      <c r="E63" s="433" t="str">
        <f>+'ATT H-1A'!E138</f>
        <v>(Note F)</v>
      </c>
      <c r="F63" s="432" t="str">
        <f>+'ATT H-1A'!F138</f>
        <v>p323.191b</v>
      </c>
      <c r="G63" s="447">
        <v>108372</v>
      </c>
      <c r="H63" s="415">
        <v>0</v>
      </c>
      <c r="I63" s="415">
        <f>G63-H63</f>
        <v>108372</v>
      </c>
      <c r="J63" s="1077" t="s">
        <v>363</v>
      </c>
      <c r="K63" s="1077"/>
      <c r="L63" s="1077"/>
      <c r="M63" s="1077"/>
      <c r="N63" s="1077"/>
      <c r="O63" s="1077"/>
      <c r="P63" s="1077"/>
      <c r="Q63" s="1078"/>
    </row>
    <row r="64" spans="1:17" ht="15.75">
      <c r="A64" s="252"/>
      <c r="B64" s="275"/>
      <c r="C64" s="254"/>
      <c r="D64" s="244"/>
      <c r="E64" s="243"/>
      <c r="F64" s="254"/>
      <c r="G64" s="239"/>
      <c r="H64" s="239"/>
      <c r="I64" s="239"/>
      <c r="J64" s="311"/>
      <c r="K64" s="310"/>
      <c r="L64" s="310"/>
      <c r="M64" s="310"/>
      <c r="N64" s="310"/>
      <c r="O64" s="310"/>
      <c r="P64" s="310"/>
      <c r="Q64" s="310"/>
    </row>
    <row r="65" spans="1:17">
      <c r="G65" s="199"/>
      <c r="H65" s="199"/>
      <c r="I65" s="199"/>
      <c r="J65" s="199"/>
      <c r="K65" s="199"/>
      <c r="L65" s="199"/>
      <c r="M65" s="199"/>
      <c r="N65" s="199"/>
      <c r="O65" s="199"/>
      <c r="P65" s="199"/>
      <c r="Q65" s="199"/>
    </row>
    <row r="66" spans="1:17" ht="21" thickBot="1">
      <c r="A66" s="294" t="s">
        <v>225</v>
      </c>
      <c r="G66" s="199"/>
      <c r="H66" s="199"/>
      <c r="I66" s="199"/>
      <c r="J66" s="199"/>
      <c r="K66" s="199"/>
      <c r="L66" s="199"/>
      <c r="M66" s="199"/>
      <c r="N66" s="199"/>
      <c r="O66" s="199"/>
      <c r="P66" s="199"/>
      <c r="Q66" s="199"/>
    </row>
    <row r="67" spans="1:17" ht="18">
      <c r="A67" s="1044" t="s">
        <v>621</v>
      </c>
      <c r="B67" s="1045"/>
      <c r="C67" s="1045"/>
      <c r="D67" s="1045"/>
      <c r="E67" s="1045"/>
      <c r="F67" s="1046"/>
      <c r="G67" s="315" t="s">
        <v>232</v>
      </c>
      <c r="H67" s="315" t="s">
        <v>233</v>
      </c>
      <c r="I67" s="315" t="s">
        <v>234</v>
      </c>
      <c r="J67" s="315" t="s">
        <v>235</v>
      </c>
      <c r="K67" s="315" t="s">
        <v>236</v>
      </c>
      <c r="L67" s="1059" t="s">
        <v>178</v>
      </c>
      <c r="M67" s="1065"/>
      <c r="N67" s="1065"/>
      <c r="O67" s="1065"/>
      <c r="P67" s="1065"/>
      <c r="Q67" s="1066"/>
    </row>
    <row r="68" spans="1:17" ht="15.75">
      <c r="A68" s="267" t="s">
        <v>675</v>
      </c>
      <c r="B68" s="256" t="s">
        <v>30</v>
      </c>
      <c r="C68" s="167"/>
      <c r="D68" s="167"/>
      <c r="E68" s="245"/>
      <c r="F68" s="266"/>
      <c r="G68" s="200"/>
      <c r="H68" s="200"/>
      <c r="I68" s="200"/>
      <c r="J68" s="200"/>
      <c r="K68" s="200"/>
      <c r="L68" s="200"/>
      <c r="M68" s="200"/>
      <c r="N68" s="200"/>
      <c r="O68" s="200"/>
      <c r="P68" s="200"/>
      <c r="Q68" s="307"/>
    </row>
    <row r="69" spans="1:17" ht="15.75">
      <c r="A69" s="267"/>
      <c r="B69" s="256"/>
      <c r="C69" s="167"/>
      <c r="D69" s="167"/>
      <c r="E69" s="245"/>
      <c r="F69" s="266"/>
      <c r="G69" s="448" t="s">
        <v>381</v>
      </c>
      <c r="H69" s="239" t="s">
        <v>378</v>
      </c>
      <c r="I69" s="239"/>
      <c r="J69" s="239"/>
      <c r="K69" s="239"/>
      <c r="L69" s="1056" t="s">
        <v>231</v>
      </c>
      <c r="M69" s="1085"/>
      <c r="N69" s="1085"/>
      <c r="O69" s="1085"/>
      <c r="P69" s="1085"/>
      <c r="Q69" s="1086"/>
    </row>
    <row r="70" spans="1:17" ht="16.5" thickBot="1">
      <c r="A70" s="302">
        <f>+'ATT H-1A'!A216</f>
        <v>129</v>
      </c>
      <c r="B70" s="290"/>
      <c r="C70" s="431" t="str">
        <f>+'ATT H-1A'!C216</f>
        <v>SIT=State Income Tax Rate or Composite</v>
      </c>
      <c r="D70" s="303"/>
      <c r="E70" s="433" t="str">
        <f>+'ATT H-1A'!E216</f>
        <v>(Note I)</v>
      </c>
      <c r="F70" s="702">
        <v>8.9945999999999998E-2</v>
      </c>
      <c r="G70" s="567">
        <v>0.09</v>
      </c>
      <c r="H70" s="568">
        <v>9.9900000000000003E-2</v>
      </c>
      <c r="I70" s="449"/>
      <c r="J70" s="449"/>
      <c r="K70" s="354"/>
      <c r="L70" s="1087" t="s">
        <v>772</v>
      </c>
      <c r="M70" s="1087"/>
      <c r="N70" s="1087"/>
      <c r="O70" s="1087"/>
      <c r="P70" s="1087"/>
      <c r="Q70" s="1088"/>
    </row>
    <row r="71" spans="1:17">
      <c r="G71" s="199"/>
      <c r="H71" s="199"/>
      <c r="I71" s="199"/>
      <c r="J71" s="199"/>
      <c r="K71" s="199"/>
      <c r="L71" s="199"/>
      <c r="M71" s="199"/>
      <c r="N71" s="199"/>
      <c r="O71" s="199"/>
      <c r="P71" s="199"/>
      <c r="Q71" s="199"/>
    </row>
    <row r="72" spans="1:17">
      <c r="G72" s="199"/>
      <c r="H72" s="199"/>
      <c r="I72" s="199"/>
      <c r="J72" s="199"/>
      <c r="K72" s="199"/>
      <c r="L72" s="199"/>
      <c r="M72" s="199"/>
      <c r="N72" s="199"/>
      <c r="O72" s="199"/>
      <c r="P72" s="199"/>
      <c r="Q72" s="199"/>
    </row>
    <row r="73" spans="1:17" ht="21" thickBot="1">
      <c r="A73" s="294" t="s">
        <v>315</v>
      </c>
      <c r="G73" s="199"/>
      <c r="H73" s="199"/>
      <c r="I73" s="199"/>
      <c r="J73" s="199"/>
      <c r="K73" s="199"/>
      <c r="L73" s="199"/>
      <c r="M73" s="199"/>
      <c r="N73" s="199"/>
      <c r="O73" s="199"/>
      <c r="P73" s="199"/>
      <c r="Q73" s="199"/>
    </row>
    <row r="74" spans="1:17" ht="26.25">
      <c r="A74" s="1044" t="s">
        <v>621</v>
      </c>
      <c r="B74" s="1045"/>
      <c r="C74" s="1045"/>
      <c r="D74" s="1045"/>
      <c r="E74" s="1045"/>
      <c r="F74" s="1046"/>
      <c r="G74" s="315" t="s">
        <v>226</v>
      </c>
      <c r="H74" s="315" t="s">
        <v>237</v>
      </c>
      <c r="I74" s="315" t="s">
        <v>238</v>
      </c>
      <c r="J74" s="1059" t="s">
        <v>178</v>
      </c>
      <c r="K74" s="1065"/>
      <c r="L74" s="1065"/>
      <c r="M74" s="1065"/>
      <c r="N74" s="1065"/>
      <c r="O74" s="1065"/>
      <c r="P74" s="1065"/>
      <c r="Q74" s="1066"/>
    </row>
    <row r="75" spans="1:17" ht="15.75">
      <c r="A75" s="272"/>
      <c r="B75" s="264" t="s">
        <v>699</v>
      </c>
      <c r="C75" s="241"/>
      <c r="D75" s="244"/>
      <c r="E75" s="245"/>
      <c r="F75" s="270"/>
      <c r="G75" s="200"/>
      <c r="H75" s="200"/>
      <c r="I75" s="200"/>
      <c r="J75" s="200"/>
      <c r="K75" s="200"/>
      <c r="L75" s="200"/>
      <c r="M75" s="200"/>
      <c r="N75" s="200"/>
      <c r="O75" s="200"/>
      <c r="P75" s="200"/>
      <c r="Q75" s="307"/>
    </row>
    <row r="76" spans="1:17" ht="16.5" thickBot="1">
      <c r="A76" s="302">
        <f>+'ATT H-1A'!A134</f>
        <v>78</v>
      </c>
      <c r="B76" s="295"/>
      <c r="C76" s="431" t="str">
        <f>+'ATT H-1A'!C134</f>
        <v>General Advertising Exp Account 930.1</v>
      </c>
      <c r="D76" s="304"/>
      <c r="E76" s="433" t="str">
        <f>+'ATT H-1A'!E134</f>
        <v>(Note K)</v>
      </c>
      <c r="F76" s="432" t="str">
        <f>+'ATT H-1A'!F134</f>
        <v>p323.191b</v>
      </c>
      <c r="G76" s="447">
        <v>108372</v>
      </c>
      <c r="H76" s="415">
        <v>0</v>
      </c>
      <c r="I76" s="415">
        <f>G76-H76</f>
        <v>108372</v>
      </c>
      <c r="J76" s="1089" t="str">
        <f>+J63</f>
        <v>None</v>
      </c>
      <c r="K76" s="1063"/>
      <c r="L76" s="1063"/>
      <c r="M76" s="1063"/>
      <c r="N76" s="1063"/>
      <c r="O76" s="1063"/>
      <c r="P76" s="1063"/>
      <c r="Q76" s="1064"/>
    </row>
    <row r="77" spans="1:17">
      <c r="G77" s="199"/>
      <c r="H77" s="199"/>
      <c r="I77" s="199"/>
      <c r="J77" s="199"/>
      <c r="K77" s="199"/>
      <c r="L77" s="199"/>
      <c r="M77" s="199"/>
      <c r="N77" s="199"/>
      <c r="O77" s="199"/>
      <c r="P77" s="199"/>
      <c r="Q77" s="199"/>
    </row>
    <row r="78" spans="1:17">
      <c r="G78" s="199"/>
      <c r="H78" s="199"/>
      <c r="I78" s="199"/>
      <c r="J78" s="199"/>
      <c r="K78" s="199"/>
      <c r="L78" s="199"/>
      <c r="M78" s="199"/>
      <c r="N78" s="199"/>
      <c r="O78" s="199"/>
      <c r="P78" s="199"/>
      <c r="Q78" s="199"/>
    </row>
    <row r="79" spans="1:17" ht="21" thickBot="1">
      <c r="A79" s="294" t="s">
        <v>317</v>
      </c>
      <c r="G79" s="199"/>
      <c r="H79" s="199"/>
      <c r="I79" s="199"/>
      <c r="J79" s="199"/>
      <c r="K79" s="199"/>
      <c r="L79" s="199"/>
      <c r="M79" s="199"/>
      <c r="N79" s="199"/>
      <c r="O79" s="199"/>
      <c r="P79" s="199"/>
      <c r="Q79" s="199"/>
    </row>
    <row r="80" spans="1:17" ht="39">
      <c r="A80" s="1044" t="s">
        <v>621</v>
      </c>
      <c r="B80" s="1045"/>
      <c r="C80" s="1045"/>
      <c r="D80" s="1045"/>
      <c r="E80" s="1045"/>
      <c r="F80" s="1045"/>
      <c r="G80" s="459" t="str">
        <f>+C82</f>
        <v>Excluded Transmission Facilities</v>
      </c>
      <c r="H80" s="1059" t="s">
        <v>240</v>
      </c>
      <c r="I80" s="1060"/>
      <c r="J80" s="1060"/>
      <c r="K80" s="1060"/>
      <c r="L80" s="1060"/>
      <c r="M80" s="1060"/>
      <c r="N80" s="1060"/>
      <c r="O80" s="1060"/>
      <c r="P80" s="1060"/>
      <c r="Q80" s="1061"/>
    </row>
    <row r="81" spans="1:17" ht="18">
      <c r="A81" s="286"/>
      <c r="B81" s="240" t="s">
        <v>702</v>
      </c>
      <c r="C81" s="260"/>
      <c r="D81" s="261"/>
      <c r="E81" s="262"/>
      <c r="F81" s="529"/>
      <c r="G81" s="309"/>
      <c r="H81" s="200"/>
      <c r="I81" s="200"/>
      <c r="J81" s="200"/>
      <c r="K81" s="200"/>
      <c r="L81" s="200"/>
      <c r="M81" s="200"/>
      <c r="N81" s="200"/>
      <c r="O81" s="200"/>
      <c r="P81" s="200"/>
      <c r="Q81" s="307"/>
    </row>
    <row r="82" spans="1:17" ht="18">
      <c r="A82" s="272">
        <f>+'ATT H-1A'!A250</f>
        <v>149</v>
      </c>
      <c r="B82" s="263"/>
      <c r="C82" s="254" t="str">
        <f>+'ATT H-1A'!C250</f>
        <v>Excluded Transmission Facilities</v>
      </c>
      <c r="D82" s="261"/>
      <c r="E82" s="284" t="str">
        <f>+'ATT H-1A'!E250</f>
        <v>(Note M)</v>
      </c>
      <c r="F82" s="254" t="str">
        <f>+'ATT H-1A'!F250</f>
        <v>Attachment 5</v>
      </c>
      <c r="G82" s="531">
        <v>0</v>
      </c>
      <c r="H82" s="1056" t="s">
        <v>477</v>
      </c>
      <c r="I82" s="1057"/>
      <c r="J82" s="1057"/>
      <c r="K82" s="1057"/>
      <c r="L82" s="1057"/>
      <c r="M82" s="1057"/>
      <c r="N82" s="1057"/>
      <c r="O82" s="1057"/>
      <c r="P82" s="1057"/>
      <c r="Q82" s="1058"/>
    </row>
    <row r="83" spans="1:17" ht="18">
      <c r="A83" s="272"/>
      <c r="B83" s="263"/>
      <c r="C83" s="248"/>
      <c r="D83" s="261"/>
      <c r="E83" s="250"/>
      <c r="F83" s="247"/>
      <c r="G83" s="309"/>
      <c r="H83" s="200"/>
      <c r="I83" s="200"/>
      <c r="J83" s="200"/>
      <c r="K83" s="200"/>
      <c r="L83" s="200"/>
      <c r="M83" s="200"/>
      <c r="N83" s="200"/>
      <c r="O83" s="239"/>
      <c r="P83" s="200"/>
      <c r="Q83" s="307"/>
    </row>
    <row r="84" spans="1:17" ht="18">
      <c r="A84" s="272"/>
      <c r="B84" s="263"/>
      <c r="C84" s="248" t="s">
        <v>478</v>
      </c>
      <c r="D84" s="261"/>
      <c r="E84" s="250"/>
      <c r="F84" s="247"/>
      <c r="G84" s="448" t="s">
        <v>239</v>
      </c>
      <c r="H84" s="1056" t="s">
        <v>363</v>
      </c>
      <c r="I84" s="1057"/>
      <c r="J84" s="1057"/>
      <c r="K84" s="1057"/>
      <c r="L84" s="1057"/>
      <c r="M84" s="1057"/>
      <c r="N84" s="1057"/>
      <c r="O84" s="1057"/>
      <c r="P84" s="1057"/>
      <c r="Q84" s="1058"/>
    </row>
    <row r="85" spans="1:17" ht="18">
      <c r="A85" s="272"/>
      <c r="B85" s="263">
        <v>1</v>
      </c>
      <c r="C85" s="248" t="s">
        <v>619</v>
      </c>
      <c r="D85" s="261"/>
      <c r="E85" s="250"/>
      <c r="F85" s="247"/>
      <c r="G85" s="564"/>
      <c r="H85" s="1056"/>
      <c r="I85" s="1057"/>
      <c r="J85" s="1057"/>
      <c r="K85" s="1057"/>
      <c r="L85" s="1057"/>
      <c r="M85" s="1057"/>
      <c r="N85" s="1057"/>
      <c r="O85" s="1057"/>
      <c r="P85" s="1057"/>
      <c r="Q85" s="1058"/>
    </row>
    <row r="86" spans="1:17" ht="18">
      <c r="A86" s="272"/>
      <c r="B86" s="263"/>
      <c r="C86" s="248" t="s">
        <v>620</v>
      </c>
      <c r="D86" s="261"/>
      <c r="E86" s="250"/>
      <c r="F86" s="247"/>
      <c r="G86" s="531"/>
      <c r="H86" s="311"/>
      <c r="I86" s="310"/>
      <c r="J86" s="310"/>
      <c r="K86" s="310"/>
      <c r="L86" s="310"/>
      <c r="M86" s="310"/>
      <c r="N86" s="310"/>
      <c r="O86" s="310"/>
      <c r="P86" s="310"/>
      <c r="Q86" s="465"/>
    </row>
    <row r="87" spans="1:17" ht="18">
      <c r="A87" s="272"/>
      <c r="B87" s="263">
        <v>2</v>
      </c>
      <c r="C87" s="248" t="s">
        <v>479</v>
      </c>
      <c r="D87" s="261"/>
      <c r="E87" s="250"/>
      <c r="F87" s="247"/>
      <c r="G87" s="448" t="s">
        <v>480</v>
      </c>
      <c r="H87" s="1056"/>
      <c r="I87" s="1057"/>
      <c r="J87" s="1057"/>
      <c r="K87" s="1057"/>
      <c r="L87" s="1057"/>
      <c r="M87" s="1057"/>
      <c r="N87" s="1057"/>
      <c r="O87" s="1057"/>
      <c r="P87" s="1057"/>
      <c r="Q87" s="1058"/>
    </row>
    <row r="88" spans="1:17" ht="18">
      <c r="A88" s="272"/>
      <c r="B88" s="263"/>
      <c r="C88" s="248" t="s">
        <v>481</v>
      </c>
      <c r="D88" s="516" t="s">
        <v>482</v>
      </c>
      <c r="E88" s="250"/>
      <c r="F88" s="247"/>
      <c r="G88" s="448" t="str">
        <f>+G84</f>
        <v>Enter $</v>
      </c>
      <c r="H88" s="1056"/>
      <c r="I88" s="1057"/>
      <c r="J88" s="1057"/>
      <c r="K88" s="1057"/>
      <c r="L88" s="1057"/>
      <c r="M88" s="1057"/>
      <c r="N88" s="1057"/>
      <c r="O88" s="1057"/>
      <c r="P88" s="1057"/>
      <c r="Q88" s="1058"/>
    </row>
    <row r="89" spans="1:17" ht="15.75">
      <c r="A89" s="548"/>
      <c r="B89" s="517" t="s">
        <v>677</v>
      </c>
      <c r="C89" s="248" t="s">
        <v>483</v>
      </c>
      <c r="D89" s="518">
        <v>1000000</v>
      </c>
      <c r="E89" s="373"/>
      <c r="F89" s="373"/>
      <c r="G89" s="532"/>
      <c r="H89" s="1056"/>
      <c r="I89" s="1057"/>
      <c r="J89" s="1057"/>
      <c r="K89" s="1057"/>
      <c r="L89" s="1057"/>
      <c r="M89" s="1057"/>
      <c r="N89" s="1057"/>
      <c r="O89" s="1057"/>
      <c r="P89" s="1057"/>
      <c r="Q89" s="1058"/>
    </row>
    <row r="90" spans="1:17" ht="15.75">
      <c r="A90" s="548"/>
      <c r="B90" s="517" t="s">
        <v>73</v>
      </c>
      <c r="C90" s="248" t="s">
        <v>484</v>
      </c>
      <c r="D90" s="518">
        <v>500000</v>
      </c>
      <c r="E90" s="373"/>
      <c r="F90" s="373"/>
      <c r="G90" s="532"/>
      <c r="H90" s="1056"/>
      <c r="I90" s="1057"/>
      <c r="J90" s="1057"/>
      <c r="K90" s="1057"/>
      <c r="L90" s="1057"/>
      <c r="M90" s="1057"/>
      <c r="N90" s="1057"/>
      <c r="O90" s="1057"/>
      <c r="P90" s="1057"/>
      <c r="Q90" s="1058"/>
    </row>
    <row r="91" spans="1:17" ht="15.75">
      <c r="A91" s="548"/>
      <c r="B91" s="517" t="s">
        <v>653</v>
      </c>
      <c r="C91" s="248" t="s">
        <v>488</v>
      </c>
      <c r="D91" s="518">
        <v>400000</v>
      </c>
      <c r="E91" s="373"/>
      <c r="F91" s="373"/>
      <c r="G91" s="532"/>
      <c r="H91" s="1056"/>
      <c r="I91" s="1057"/>
      <c r="J91" s="1057"/>
      <c r="K91" s="1057"/>
      <c r="L91" s="1057"/>
      <c r="M91" s="1057"/>
      <c r="N91" s="1057"/>
      <c r="O91" s="1057"/>
      <c r="P91" s="1057"/>
      <c r="Q91" s="1058"/>
    </row>
    <row r="92" spans="1:17" ht="15.75">
      <c r="A92" s="548"/>
      <c r="B92" s="517" t="s">
        <v>678</v>
      </c>
      <c r="C92" s="248" t="s">
        <v>489</v>
      </c>
      <c r="D92" s="518">
        <f>+D89*(D91/(D90+D91))</f>
        <v>444444.44444444444</v>
      </c>
      <c r="E92" s="373"/>
      <c r="F92" s="373"/>
      <c r="G92" s="532"/>
      <c r="H92" s="1056"/>
      <c r="I92" s="1057"/>
      <c r="J92" s="1057"/>
      <c r="K92" s="1057"/>
      <c r="L92" s="1057"/>
      <c r="M92" s="1057"/>
      <c r="N92" s="1057"/>
      <c r="O92" s="1057"/>
      <c r="P92" s="1057"/>
      <c r="Q92" s="1058"/>
    </row>
    <row r="93" spans="1:17" ht="13.5" thickBot="1">
      <c r="A93" s="227"/>
      <c r="B93" s="228"/>
      <c r="C93" s="228"/>
      <c r="D93" s="228"/>
      <c r="E93" s="228"/>
      <c r="F93" s="228"/>
      <c r="G93" s="312"/>
      <c r="H93" s="308"/>
      <c r="I93" s="308"/>
      <c r="J93" s="308"/>
      <c r="K93" s="316" t="s">
        <v>241</v>
      </c>
      <c r="L93" s="308"/>
      <c r="M93" s="308"/>
      <c r="N93" s="308"/>
      <c r="O93" s="308"/>
      <c r="P93" s="308"/>
      <c r="Q93" s="313"/>
    </row>
    <row r="94" spans="1:17">
      <c r="A94" s="226"/>
      <c r="B94" s="226"/>
      <c r="C94" s="226"/>
      <c r="D94" s="226"/>
      <c r="E94" s="226"/>
      <c r="F94" s="226"/>
      <c r="G94" s="200"/>
      <c r="H94" s="200"/>
      <c r="I94" s="200"/>
      <c r="J94" s="200"/>
      <c r="K94" s="201"/>
      <c r="L94" s="200"/>
      <c r="M94" s="200"/>
      <c r="N94" s="200"/>
      <c r="O94" s="200"/>
      <c r="P94" s="200"/>
      <c r="Q94" s="200"/>
    </row>
    <row r="95" spans="1:17">
      <c r="A95" s="226"/>
      <c r="B95" s="226"/>
      <c r="C95" s="226"/>
      <c r="D95" s="226"/>
      <c r="E95" s="226"/>
      <c r="F95" s="226"/>
      <c r="G95" s="200"/>
      <c r="H95" s="200"/>
      <c r="I95" s="200"/>
      <c r="J95" s="200"/>
      <c r="K95" s="201"/>
      <c r="L95" s="200"/>
      <c r="M95" s="200"/>
      <c r="N95" s="200"/>
      <c r="O95" s="200"/>
      <c r="P95" s="200"/>
      <c r="Q95" s="200"/>
    </row>
    <row r="96" spans="1:17" ht="21" thickBot="1">
      <c r="A96" s="294" t="s">
        <v>318</v>
      </c>
      <c r="G96" s="199"/>
      <c r="H96" s="199"/>
      <c r="I96" s="199"/>
      <c r="J96" s="199"/>
      <c r="K96" s="199"/>
      <c r="L96" s="199"/>
      <c r="M96" s="199"/>
      <c r="N96" s="199"/>
      <c r="O96" s="199"/>
      <c r="P96" s="199"/>
      <c r="Q96" s="199"/>
    </row>
    <row r="97" spans="1:17" ht="26.25">
      <c r="A97" s="1044" t="s">
        <v>621</v>
      </c>
      <c r="B97" s="1045"/>
      <c r="C97" s="1045"/>
      <c r="D97" s="1045"/>
      <c r="E97" s="1045"/>
      <c r="F97" s="1045"/>
      <c r="G97" s="459" t="str">
        <f>+C99</f>
        <v>Outstanding Network Credits</v>
      </c>
      <c r="H97" s="1059" t="s">
        <v>245</v>
      </c>
      <c r="I97" s="1060"/>
      <c r="J97" s="1060"/>
      <c r="K97" s="1060"/>
      <c r="L97" s="1060"/>
      <c r="M97" s="1060"/>
      <c r="N97" s="1060"/>
      <c r="O97" s="1060"/>
      <c r="P97" s="1060"/>
      <c r="Q97" s="1061"/>
    </row>
    <row r="98" spans="1:17" ht="15.75">
      <c r="A98" s="278"/>
      <c r="B98" s="246" t="s">
        <v>202</v>
      </c>
      <c r="C98" s="279"/>
      <c r="D98" s="253"/>
      <c r="E98" s="280"/>
      <c r="F98" s="533"/>
      <c r="G98" s="448" t="s">
        <v>239</v>
      </c>
      <c r="H98" s="200"/>
      <c r="I98" s="200"/>
      <c r="J98" s="200"/>
      <c r="K98" s="200"/>
      <c r="L98" s="200"/>
      <c r="M98" s="200"/>
      <c r="N98" s="200"/>
      <c r="O98" s="200"/>
      <c r="P98" s="200"/>
      <c r="Q98" s="307"/>
    </row>
    <row r="99" spans="1:17" ht="15.75">
      <c r="A99" s="272">
        <f>+'ATT H-1A'!A101</f>
        <v>55</v>
      </c>
      <c r="B99" s="263"/>
      <c r="C99" s="254" t="str">
        <f>+'ATT H-1A'!C101</f>
        <v>Outstanding Network Credits</v>
      </c>
      <c r="D99" s="263"/>
      <c r="E99" s="284" t="str">
        <f>+'ATT H-1A'!E101</f>
        <v>(Note N)</v>
      </c>
      <c r="F99" s="263" t="str">
        <f>+'ATT H-1A'!F101</f>
        <v>From PJM</v>
      </c>
      <c r="G99" s="448">
        <v>0</v>
      </c>
      <c r="H99" s="1056" t="s">
        <v>244</v>
      </c>
      <c r="I99" s="1057"/>
      <c r="J99" s="1057"/>
      <c r="K99" s="1057"/>
      <c r="L99" s="1057"/>
      <c r="M99" s="1057"/>
      <c r="N99" s="1057"/>
      <c r="O99" s="1057"/>
      <c r="P99" s="1057"/>
      <c r="Q99" s="1058"/>
    </row>
    <row r="100" spans="1:17" ht="15.75">
      <c r="A100" s="272"/>
      <c r="B100" s="263"/>
      <c r="C100" s="254"/>
      <c r="D100" s="263"/>
      <c r="E100" s="284"/>
      <c r="F100" s="254"/>
      <c r="G100" s="309"/>
      <c r="H100" s="200"/>
      <c r="I100" s="200"/>
      <c r="J100" s="200"/>
      <c r="K100" s="200"/>
      <c r="L100" s="200"/>
      <c r="M100" s="200"/>
      <c r="N100" s="200"/>
      <c r="O100" s="239"/>
      <c r="P100" s="200"/>
      <c r="Q100" s="307"/>
    </row>
    <row r="101" spans="1:17" ht="15.75">
      <c r="A101" s="272"/>
      <c r="B101" s="263"/>
      <c r="C101" s="254"/>
      <c r="D101" s="263"/>
      <c r="E101" s="284"/>
      <c r="F101" s="254"/>
      <c r="G101" s="225"/>
      <c r="H101" s="1056" t="s">
        <v>363</v>
      </c>
      <c r="I101" s="1057"/>
      <c r="J101" s="1057"/>
      <c r="K101" s="1057"/>
      <c r="L101" s="1057"/>
      <c r="M101" s="1057"/>
      <c r="N101" s="1057"/>
      <c r="O101" s="1057"/>
      <c r="P101" s="1057"/>
      <c r="Q101" s="1058"/>
    </row>
    <row r="102" spans="1:17" ht="15.75">
      <c r="A102" s="272"/>
      <c r="B102" s="263"/>
      <c r="C102" s="254"/>
      <c r="D102" s="263"/>
      <c r="E102" s="284"/>
      <c r="F102" s="254"/>
      <c r="G102" s="448"/>
      <c r="H102" s="1056"/>
      <c r="I102" s="1057"/>
      <c r="J102" s="1057"/>
      <c r="K102" s="1057"/>
      <c r="L102" s="1057"/>
      <c r="M102" s="1057"/>
      <c r="N102" s="1057"/>
      <c r="O102" s="1057"/>
      <c r="P102" s="1057"/>
      <c r="Q102" s="1058"/>
    </row>
    <row r="103" spans="1:17" ht="15.75">
      <c r="A103" s="272"/>
      <c r="B103" s="263"/>
      <c r="C103" s="254"/>
      <c r="D103" s="263"/>
      <c r="E103" s="284"/>
      <c r="F103" s="254"/>
      <c r="G103" s="448"/>
      <c r="H103" s="1056"/>
      <c r="I103" s="1057"/>
      <c r="J103" s="1057"/>
      <c r="K103" s="1057"/>
      <c r="L103" s="1057"/>
      <c r="M103" s="1057"/>
      <c r="N103" s="1057"/>
      <c r="O103" s="1057"/>
      <c r="P103" s="1057"/>
      <c r="Q103" s="1058"/>
    </row>
    <row r="104" spans="1:17" ht="15.75">
      <c r="A104" s="272">
        <f>+'ATT H-1A'!A102</f>
        <v>56</v>
      </c>
      <c r="B104" s="263"/>
      <c r="C104" s="254" t="str">
        <f>+'ATT H-1A'!C102</f>
        <v xml:space="preserve">    Less Accumulated Depreciation Associated with Facilities with Outstanding Network Credits</v>
      </c>
      <c r="D104" s="263"/>
      <c r="E104" s="284" t="str">
        <f>+'ATT H-1A'!E102</f>
        <v>(Note N)</v>
      </c>
      <c r="F104" s="263" t="str">
        <f>+'ATT H-1A'!F102</f>
        <v>From PJM</v>
      </c>
      <c r="G104" s="448">
        <v>0</v>
      </c>
      <c r="H104" s="1056"/>
      <c r="I104" s="1057"/>
      <c r="J104" s="1057"/>
      <c r="K104" s="1057"/>
      <c r="L104" s="1057"/>
      <c r="M104" s="1057"/>
      <c r="N104" s="1057"/>
      <c r="O104" s="1057"/>
      <c r="P104" s="1057"/>
      <c r="Q104" s="1058"/>
    </row>
    <row r="105" spans="1:17" ht="15.75">
      <c r="A105" s="272"/>
      <c r="B105" s="263"/>
      <c r="C105" s="263"/>
      <c r="D105" s="263"/>
      <c r="E105" s="284"/>
      <c r="F105" s="263"/>
      <c r="G105" s="448"/>
      <c r="H105" s="1056"/>
      <c r="I105" s="1057"/>
      <c r="J105" s="1057"/>
      <c r="K105" s="1057"/>
      <c r="L105" s="1057"/>
      <c r="M105" s="1057"/>
      <c r="N105" s="1057"/>
      <c r="O105" s="1057"/>
      <c r="P105" s="1057"/>
      <c r="Q105" s="1058"/>
    </row>
    <row r="106" spans="1:17" ht="15.75">
      <c r="A106" s="272"/>
      <c r="B106" s="263"/>
      <c r="C106" s="263"/>
      <c r="D106" s="263"/>
      <c r="E106" s="284"/>
      <c r="F106" s="263"/>
      <c r="G106" s="448"/>
      <c r="H106" s="1056" t="s">
        <v>363</v>
      </c>
      <c r="I106" s="1057"/>
      <c r="J106" s="1057"/>
      <c r="K106" s="1057"/>
      <c r="L106" s="1057"/>
      <c r="M106" s="1057"/>
      <c r="N106" s="1057"/>
      <c r="O106" s="1057"/>
      <c r="P106" s="1057"/>
      <c r="Q106" s="1058"/>
    </row>
    <row r="107" spans="1:17" ht="15.75">
      <c r="A107" s="272"/>
      <c r="B107" s="263"/>
      <c r="C107" s="263"/>
      <c r="D107" s="263"/>
      <c r="E107" s="284"/>
      <c r="F107" s="263"/>
      <c r="G107" s="448"/>
      <c r="H107" s="1056"/>
      <c r="I107" s="1057"/>
      <c r="J107" s="1057"/>
      <c r="K107" s="1057"/>
      <c r="L107" s="1057"/>
      <c r="M107" s="1057"/>
      <c r="N107" s="1057"/>
      <c r="O107" s="1057"/>
      <c r="P107" s="1057"/>
      <c r="Q107" s="1058"/>
    </row>
    <row r="108" spans="1:17" ht="16.5" thickBot="1">
      <c r="A108" s="289"/>
      <c r="B108" s="292"/>
      <c r="C108" s="292"/>
      <c r="D108" s="292"/>
      <c r="E108" s="297"/>
      <c r="F108" s="292"/>
      <c r="G108" s="312"/>
      <c r="H108" s="308"/>
      <c r="I108" s="308"/>
      <c r="J108" s="308"/>
      <c r="K108" s="316" t="s">
        <v>241</v>
      </c>
      <c r="L108" s="308"/>
      <c r="M108" s="308"/>
      <c r="N108" s="308"/>
      <c r="O108" s="308"/>
      <c r="P108" s="308"/>
      <c r="Q108" s="313"/>
    </row>
    <row r="109" spans="1:17" ht="15.75">
      <c r="A109" s="263"/>
      <c r="B109" s="263"/>
      <c r="C109" s="263"/>
      <c r="D109" s="263"/>
      <c r="E109" s="284"/>
      <c r="F109" s="263"/>
      <c r="G109" s="200"/>
      <c r="H109" s="200"/>
      <c r="I109" s="200"/>
      <c r="J109" s="200"/>
      <c r="K109" s="201"/>
      <c r="L109" s="200"/>
      <c r="M109" s="200"/>
      <c r="N109" s="200"/>
      <c r="O109" s="200"/>
      <c r="P109" s="200"/>
      <c r="Q109" s="200"/>
    </row>
    <row r="110" spans="1:17" ht="15.75">
      <c r="A110" s="263"/>
      <c r="B110" s="263"/>
      <c r="C110" s="263"/>
      <c r="D110" s="263"/>
      <c r="E110" s="284"/>
      <c r="F110" s="263"/>
      <c r="G110" s="200"/>
      <c r="H110" s="200"/>
      <c r="I110" s="200"/>
      <c r="J110" s="200"/>
      <c r="K110" s="201"/>
      <c r="L110" s="200"/>
      <c r="M110" s="200"/>
      <c r="N110" s="200"/>
      <c r="O110" s="200"/>
      <c r="P110" s="200"/>
      <c r="Q110" s="200"/>
    </row>
    <row r="111" spans="1:17" ht="21" thickBot="1">
      <c r="A111" s="294" t="s">
        <v>639</v>
      </c>
      <c r="G111" s="199"/>
      <c r="H111" s="199"/>
      <c r="I111" s="199"/>
      <c r="J111" s="199"/>
      <c r="K111" s="199"/>
      <c r="L111" s="199"/>
      <c r="M111" s="199"/>
      <c r="N111" s="199"/>
      <c r="O111" s="199"/>
      <c r="P111" s="199"/>
      <c r="Q111" s="199"/>
    </row>
    <row r="112" spans="1:17" ht="26.25">
      <c r="A112" s="1044" t="s">
        <v>621</v>
      </c>
      <c r="B112" s="1045"/>
      <c r="C112" s="1045"/>
      <c r="D112" s="1045"/>
      <c r="E112" s="1045"/>
      <c r="F112" s="1046"/>
      <c r="G112" s="315" t="s">
        <v>72</v>
      </c>
      <c r="H112" s="315" t="s">
        <v>640</v>
      </c>
      <c r="I112" s="315" t="s">
        <v>228</v>
      </c>
      <c r="J112" s="1059" t="s">
        <v>178</v>
      </c>
      <c r="K112" s="1065"/>
      <c r="L112" s="1065"/>
      <c r="M112" s="1065"/>
      <c r="N112" s="1065"/>
      <c r="O112" s="1065"/>
      <c r="P112" s="1065"/>
      <c r="Q112" s="1066"/>
    </row>
    <row r="113" spans="1:17" ht="15.75">
      <c r="A113" s="549">
        <f>+'ATT H-1A'!A82</f>
        <v>44</v>
      </c>
      <c r="B113" s="264" t="s">
        <v>496</v>
      </c>
      <c r="C113" s="241"/>
      <c r="D113" s="244"/>
      <c r="E113" s="271"/>
      <c r="F113" s="270"/>
      <c r="G113" s="468" t="s">
        <v>239</v>
      </c>
      <c r="H113" s="469"/>
      <c r="I113" s="469" t="s">
        <v>165</v>
      </c>
      <c r="J113" s="200"/>
      <c r="K113" s="200"/>
      <c r="L113" s="200"/>
      <c r="M113" s="200"/>
      <c r="N113" s="200"/>
      <c r="O113" s="200"/>
      <c r="P113" s="200"/>
      <c r="Q113" s="307"/>
    </row>
    <row r="114" spans="1:17" ht="15.75">
      <c r="A114" s="272"/>
      <c r="B114" s="264"/>
      <c r="C114" s="241" t="s">
        <v>641</v>
      </c>
      <c r="D114" s="244"/>
      <c r="E114" s="271"/>
      <c r="F114" s="270"/>
      <c r="G114" s="483">
        <v>0</v>
      </c>
      <c r="H114" s="480">
        <v>1</v>
      </c>
      <c r="I114" s="469">
        <f>+G114*H114</f>
        <v>0</v>
      </c>
      <c r="J114" s="200"/>
      <c r="K114" s="200"/>
      <c r="L114" s="200"/>
      <c r="M114" s="200"/>
      <c r="N114" s="200"/>
      <c r="O114" s="200"/>
      <c r="P114" s="200"/>
      <c r="Q114" s="307"/>
    </row>
    <row r="115" spans="1:17" ht="15.75">
      <c r="A115" s="272"/>
      <c r="B115" s="264"/>
      <c r="C115" s="241" t="s">
        <v>642</v>
      </c>
      <c r="D115" s="244"/>
      <c r="E115" s="271"/>
      <c r="F115" s="270"/>
      <c r="G115" s="483">
        <v>8051088</v>
      </c>
      <c r="H115" s="481">
        <f>+'ATT H-1A'!H16</f>
        <v>8.4770215805889476E-2</v>
      </c>
      <c r="I115" s="469">
        <f>+G115*H115</f>
        <v>682492.46723220707</v>
      </c>
      <c r="J115" s="200"/>
      <c r="K115" s="200"/>
      <c r="L115" s="200"/>
      <c r="M115" s="200"/>
      <c r="N115" s="200"/>
      <c r="O115" s="200"/>
      <c r="P115" s="200"/>
      <c r="Q115" s="307"/>
    </row>
    <row r="116" spans="1:17" ht="15.75">
      <c r="A116" s="272"/>
      <c r="B116" s="264"/>
      <c r="C116" s="241" t="s">
        <v>155</v>
      </c>
      <c r="D116" s="244"/>
      <c r="E116" s="271"/>
      <c r="F116" s="270"/>
      <c r="G116" s="483">
        <v>5969091</v>
      </c>
      <c r="H116" s="481">
        <f>+'ATT H-1A'!H32</f>
        <v>0.29958617768474144</v>
      </c>
      <c r="I116" s="469">
        <f>+G116*H116</f>
        <v>1788257.1569423911</v>
      </c>
      <c r="J116" s="200"/>
      <c r="K116" s="200"/>
      <c r="L116" s="200"/>
      <c r="M116" s="200"/>
      <c r="N116" s="200"/>
      <c r="O116" s="200"/>
      <c r="P116" s="200"/>
      <c r="Q116" s="307"/>
    </row>
    <row r="117" spans="1:17" ht="16.5" thickBot="1">
      <c r="A117" s="272"/>
      <c r="B117" s="264"/>
      <c r="C117" s="241" t="s">
        <v>238</v>
      </c>
      <c r="D117" s="244"/>
      <c r="E117" s="271"/>
      <c r="F117" s="270"/>
      <c r="G117" s="484"/>
      <c r="H117" s="481">
        <v>0</v>
      </c>
      <c r="I117" s="469">
        <f>+G117*H117</f>
        <v>0</v>
      </c>
      <c r="J117" s="200"/>
      <c r="K117" s="200"/>
      <c r="L117" s="200"/>
      <c r="M117" s="200"/>
      <c r="N117" s="200"/>
      <c r="O117" s="200"/>
      <c r="P117" s="200"/>
      <c r="Q117" s="307"/>
    </row>
    <row r="118" spans="1:17" ht="16.5" thickBot="1">
      <c r="A118" s="550"/>
      <c r="B118" s="295"/>
      <c r="C118" s="296" t="s">
        <v>490</v>
      </c>
      <c r="D118" s="304"/>
      <c r="E118" s="297"/>
      <c r="F118" s="432"/>
      <c r="G118" s="482">
        <f>SUM(G114:G117)</f>
        <v>14020179</v>
      </c>
      <c r="H118" s="422"/>
      <c r="I118" s="470">
        <f>SUM(I114:I117)</f>
        <v>2470749.6241745981</v>
      </c>
      <c r="J118" s="1089"/>
      <c r="K118" s="1063"/>
      <c r="L118" s="1063"/>
      <c r="M118" s="1063"/>
      <c r="N118" s="1063"/>
      <c r="O118" s="1063"/>
      <c r="P118" s="1063"/>
      <c r="Q118" s="1064"/>
    </row>
    <row r="119" spans="1:17" ht="15.75">
      <c r="A119" s="263"/>
      <c r="B119" s="263"/>
      <c r="C119" s="263"/>
      <c r="D119" s="263"/>
      <c r="E119" s="284"/>
      <c r="F119" s="263"/>
      <c r="G119" s="200"/>
      <c r="H119" s="200"/>
      <c r="I119" s="200"/>
      <c r="J119" s="200"/>
      <c r="K119" s="201"/>
      <c r="L119" s="200"/>
      <c r="M119" s="200"/>
      <c r="N119" s="200"/>
      <c r="O119" s="200"/>
      <c r="P119" s="200"/>
      <c r="Q119" s="200"/>
    </row>
    <row r="120" spans="1:17" ht="15.75">
      <c r="A120" s="263"/>
      <c r="B120" s="263"/>
      <c r="C120" s="263"/>
      <c r="D120" s="263"/>
      <c r="E120" s="284"/>
      <c r="F120" s="263"/>
      <c r="G120" s="200"/>
      <c r="H120" s="200"/>
      <c r="I120" s="200"/>
      <c r="J120" s="200"/>
      <c r="K120" s="201"/>
      <c r="L120" s="200"/>
      <c r="M120" s="200"/>
      <c r="N120" s="200"/>
      <c r="O120" s="200"/>
      <c r="P120" s="200"/>
      <c r="Q120" s="200"/>
    </row>
    <row r="121" spans="1:17" ht="21" thickBot="1">
      <c r="A121" s="294" t="s">
        <v>713</v>
      </c>
      <c r="G121" s="199"/>
      <c r="H121" s="199"/>
      <c r="I121" s="199"/>
      <c r="J121" s="199"/>
      <c r="K121" s="199"/>
      <c r="L121" s="199"/>
      <c r="M121" s="199"/>
      <c r="N121" s="199"/>
      <c r="O121" s="199"/>
      <c r="P121" s="199"/>
      <c r="Q121" s="199"/>
    </row>
    <row r="122" spans="1:17" ht="18">
      <c r="A122" s="1044" t="s">
        <v>621</v>
      </c>
      <c r="B122" s="1045"/>
      <c r="C122" s="1045"/>
      <c r="D122" s="1045"/>
      <c r="E122" s="1045"/>
      <c r="F122" s="1046"/>
      <c r="G122" s="315"/>
      <c r="H122" s="1059" t="s">
        <v>491</v>
      </c>
      <c r="I122" s="1060"/>
      <c r="J122" s="1060"/>
      <c r="K122" s="1060"/>
      <c r="L122" s="1060"/>
      <c r="M122" s="1060"/>
      <c r="N122" s="1060"/>
      <c r="O122" s="1060"/>
      <c r="P122" s="1060"/>
      <c r="Q122" s="1061"/>
    </row>
    <row r="123" spans="1:17" ht="15.75">
      <c r="A123" s="551">
        <f>+'ATT H-1A'!A85</f>
        <v>45</v>
      </c>
      <c r="B123" s="246" t="s">
        <v>713</v>
      </c>
      <c r="C123" s="279"/>
      <c r="D123" s="253"/>
      <c r="E123" s="280"/>
      <c r="F123" s="266"/>
      <c r="G123" s="200"/>
      <c r="H123" s="200"/>
      <c r="I123" s="200"/>
      <c r="J123" s="200"/>
      <c r="K123" s="200"/>
      <c r="L123" s="200"/>
      <c r="M123" s="200"/>
      <c r="N123" s="200"/>
      <c r="O123" s="200"/>
      <c r="P123" s="200"/>
      <c r="Q123" s="307"/>
    </row>
    <row r="124" spans="1:17" ht="15.75">
      <c r="A124" s="272"/>
      <c r="B124" s="263">
        <f>+'ATT H-1A'!A16</f>
        <v>5</v>
      </c>
      <c r="C124" s="254" t="str">
        <f>+'ATT H-1A'!B16</f>
        <v>Wages &amp; Salary Allocator</v>
      </c>
      <c r="D124" s="257"/>
      <c r="E124" s="474">
        <f>+'ATT H-1A'!H16</f>
        <v>8.4770215805889476E-2</v>
      </c>
      <c r="F124" s="523" t="s">
        <v>335</v>
      </c>
      <c r="G124" s="331"/>
      <c r="H124" s="1056"/>
      <c r="I124" s="1057"/>
      <c r="J124" s="1057"/>
      <c r="K124" s="1057"/>
      <c r="L124" s="1057"/>
      <c r="M124" s="1057"/>
      <c r="N124" s="1057"/>
      <c r="O124" s="1057"/>
      <c r="P124" s="1057"/>
      <c r="Q124" s="1058"/>
    </row>
    <row r="125" spans="1:17" ht="15.75">
      <c r="A125" s="272"/>
      <c r="B125" s="263"/>
      <c r="C125" s="226" t="s">
        <v>469</v>
      </c>
      <c r="D125" s="569">
        <v>0</v>
      </c>
      <c r="E125" s="488">
        <f>+E124</f>
        <v>8.4770215805889476E-2</v>
      </c>
      <c r="F125" s="472">
        <f>D125*E125</f>
        <v>0</v>
      </c>
      <c r="G125" s="489"/>
      <c r="H125" s="491"/>
      <c r="I125" s="310"/>
      <c r="J125" s="492"/>
      <c r="K125" s="310"/>
      <c r="L125" s="310"/>
      <c r="M125" s="310"/>
      <c r="N125" s="310"/>
      <c r="O125" s="310"/>
      <c r="P125" s="310"/>
      <c r="Q125" s="465"/>
    </row>
    <row r="126" spans="1:17" ht="15.75">
      <c r="A126" s="272"/>
      <c r="B126" s="263"/>
      <c r="C126" s="226"/>
      <c r="D126" s="490"/>
      <c r="E126" s="488"/>
      <c r="F126" s="472"/>
      <c r="G126" s="489"/>
      <c r="H126" s="491"/>
      <c r="I126" s="310"/>
      <c r="J126" s="492"/>
      <c r="K126" s="310"/>
      <c r="L126" s="310"/>
      <c r="M126" s="310"/>
      <c r="N126" s="310"/>
      <c r="O126" s="310"/>
      <c r="P126" s="310"/>
      <c r="Q126" s="465"/>
    </row>
    <row r="127" spans="1:17" ht="15.75">
      <c r="A127" s="272"/>
      <c r="B127" s="263"/>
      <c r="C127" s="226" t="s">
        <v>431</v>
      </c>
      <c r="D127" s="575">
        <v>2980483</v>
      </c>
      <c r="E127" s="471">
        <f>+E125</f>
        <v>8.4770215805889476E-2</v>
      </c>
      <c r="F127" s="472">
        <f>+D127*E127</f>
        <v>252656.18711578488</v>
      </c>
      <c r="G127" s="200"/>
      <c r="H127" s="1056"/>
      <c r="I127" s="1056"/>
      <c r="J127" s="1056"/>
      <c r="K127" s="1056"/>
      <c r="L127" s="1056"/>
      <c r="M127" s="1056"/>
      <c r="N127" s="1056"/>
      <c r="O127" s="1056"/>
      <c r="P127" s="1056"/>
      <c r="Q127" s="1068"/>
    </row>
    <row r="128" spans="1:17" ht="15.75">
      <c r="A128" s="272"/>
      <c r="B128" s="263"/>
      <c r="C128" s="473" t="s">
        <v>334</v>
      </c>
      <c r="D128" s="575">
        <v>96019794.310000002</v>
      </c>
      <c r="E128" s="474">
        <f>+E127</f>
        <v>8.4770215805889476E-2</v>
      </c>
      <c r="F128" s="472">
        <f>+D128*E128</f>
        <v>8139618.6852958184</v>
      </c>
      <c r="G128" s="1034" t="s">
        <v>783</v>
      </c>
      <c r="H128" s="486"/>
      <c r="I128" s="310"/>
      <c r="J128" s="310"/>
      <c r="K128" s="310"/>
      <c r="L128" s="310"/>
      <c r="M128" s="310"/>
      <c r="N128" s="310"/>
      <c r="O128" s="310"/>
      <c r="P128" s="310"/>
      <c r="Q128" s="465"/>
    </row>
    <row r="129" spans="1:17" ht="15.75">
      <c r="A129" s="272"/>
      <c r="B129" s="263"/>
      <c r="C129" s="475"/>
      <c r="D129" s="476">
        <f>SUM(D127:D128)</f>
        <v>99000277.310000002</v>
      </c>
      <c r="E129" s="476"/>
      <c r="F129" s="477">
        <f>SUM(F125:F128)</f>
        <v>8392274.8724116031</v>
      </c>
      <c r="G129" s="239"/>
      <c r="H129" s="478"/>
      <c r="I129" s="310"/>
      <c r="J129" s="310"/>
      <c r="K129" s="310"/>
      <c r="L129" s="310"/>
      <c r="M129" s="310"/>
      <c r="N129" s="310"/>
      <c r="O129" s="310"/>
      <c r="P129" s="310"/>
      <c r="Q129" s="465"/>
    </row>
    <row r="130" spans="1:17" ht="16.5" thickBot="1">
      <c r="A130" s="289"/>
      <c r="B130" s="292"/>
      <c r="C130" s="292"/>
      <c r="D130" s="292"/>
      <c r="E130" s="297"/>
      <c r="F130" s="306"/>
      <c r="G130" s="308"/>
      <c r="H130" s="308"/>
      <c r="I130" s="308"/>
      <c r="J130" s="308"/>
      <c r="K130" s="316" t="s">
        <v>241</v>
      </c>
      <c r="L130" s="308"/>
      <c r="M130" s="308"/>
      <c r="N130" s="308"/>
      <c r="O130" s="308"/>
      <c r="P130" s="308"/>
      <c r="Q130" s="313"/>
    </row>
    <row r="131" spans="1:17" ht="16.5" thickBot="1">
      <c r="A131" s="263"/>
      <c r="B131" s="263"/>
      <c r="C131" s="263"/>
      <c r="D131" s="263"/>
      <c r="E131" s="284"/>
      <c r="F131" s="263"/>
      <c r="G131" s="200"/>
      <c r="H131" s="200"/>
      <c r="I131" s="200"/>
      <c r="J131" s="200"/>
      <c r="K131" s="201"/>
      <c r="L131" s="200"/>
      <c r="M131" s="200"/>
      <c r="N131" s="200"/>
      <c r="O131" s="200"/>
      <c r="P131" s="200"/>
      <c r="Q131" s="200"/>
    </row>
    <row r="132" spans="1:17" ht="20.25">
      <c r="A132" s="493" t="s">
        <v>100</v>
      </c>
      <c r="B132" s="494"/>
      <c r="C132" s="494"/>
      <c r="D132" s="494"/>
      <c r="E132" s="495"/>
      <c r="F132" s="496"/>
      <c r="G132" s="348"/>
      <c r="H132" s="497"/>
      <c r="I132" s="497"/>
      <c r="J132" s="497"/>
      <c r="K132" s="498"/>
      <c r="L132" s="497"/>
      <c r="M132" s="497"/>
      <c r="N132" s="497"/>
      <c r="O132" s="497"/>
      <c r="P132" s="497"/>
      <c r="Q132" s="374"/>
    </row>
    <row r="133" spans="1:17" ht="18">
      <c r="A133" s="1053" t="s">
        <v>621</v>
      </c>
      <c r="B133" s="1054"/>
      <c r="C133" s="1054"/>
      <c r="D133" s="1054"/>
      <c r="E133" s="1054"/>
      <c r="F133" s="1055"/>
      <c r="G133" s="225" t="s">
        <v>432</v>
      </c>
      <c r="H133" s="200" t="s">
        <v>101</v>
      </c>
      <c r="I133" s="200" t="s">
        <v>630</v>
      </c>
      <c r="J133" s="200" t="s">
        <v>102</v>
      </c>
      <c r="K133" s="201"/>
      <c r="L133" s="200"/>
      <c r="M133" s="200"/>
      <c r="N133" s="200"/>
      <c r="O133" s="200"/>
      <c r="P133" s="200"/>
      <c r="Q133" s="307"/>
    </row>
    <row r="134" spans="1:17" ht="15.75">
      <c r="A134" s="272">
        <f>'ATT H-1A'!A113</f>
        <v>61</v>
      </c>
      <c r="B134" s="263"/>
      <c r="C134" s="263" t="str">
        <f>'ATT H-1A'!C113</f>
        <v>Less extraordinary property loss</v>
      </c>
      <c r="D134" s="263"/>
      <c r="E134" s="263"/>
      <c r="F134" s="305" t="str">
        <f>'ATT H-1A'!F113</f>
        <v>Attachment 5</v>
      </c>
      <c r="G134" s="570">
        <v>0</v>
      </c>
      <c r="H134" s="200"/>
      <c r="I134" s="200"/>
      <c r="J134" s="200"/>
      <c r="K134" s="201"/>
      <c r="L134" s="200"/>
      <c r="M134" s="200"/>
      <c r="N134" s="200"/>
      <c r="O134" s="200"/>
      <c r="P134" s="200"/>
      <c r="Q134" s="307"/>
    </row>
    <row r="135" spans="1:17" ht="16.5" thickBot="1">
      <c r="A135" s="289">
        <f>'ATT H-1A'!A114</f>
        <v>62</v>
      </c>
      <c r="B135" s="292"/>
      <c r="C135" s="292" t="str">
        <f>'ATT H-1A'!C114</f>
        <v>Plus amortized extraordinary property loss</v>
      </c>
      <c r="D135" s="292"/>
      <c r="E135" s="292"/>
      <c r="F135" s="306" t="str">
        <f>'ATT H-1A'!F114</f>
        <v>Attachment 5</v>
      </c>
      <c r="G135" s="312"/>
      <c r="H135" s="308">
        <v>5</v>
      </c>
      <c r="I135" s="499">
        <f>G134*1/H135</f>
        <v>0</v>
      </c>
      <c r="J135" s="499">
        <f>I135-ISPMT('ATT H-1A'!H208,1,'5 - Cost Support 1'!H135,'5 - Cost Support 1'!G134)</f>
        <v>0</v>
      </c>
      <c r="K135" s="316"/>
      <c r="L135" s="308"/>
      <c r="M135" s="308"/>
      <c r="N135" s="308"/>
      <c r="O135" s="308"/>
      <c r="P135" s="308"/>
      <c r="Q135" s="313"/>
    </row>
    <row r="136" spans="1:17" ht="15.75">
      <c r="A136" s="263"/>
      <c r="B136" s="263"/>
      <c r="C136" s="263"/>
      <c r="D136" s="263"/>
      <c r="E136" s="284"/>
      <c r="F136" s="263"/>
      <c r="G136" s="200"/>
      <c r="H136" s="200"/>
      <c r="I136" s="200"/>
      <c r="J136" s="200"/>
      <c r="K136" s="201"/>
      <c r="L136" s="200"/>
      <c r="M136" s="200"/>
      <c r="N136" s="200"/>
      <c r="O136" s="200"/>
      <c r="P136" s="200"/>
      <c r="Q136" s="200"/>
    </row>
    <row r="137" spans="1:17" ht="15.75">
      <c r="A137" s="263"/>
      <c r="B137" s="263"/>
      <c r="C137" s="263"/>
      <c r="D137" s="263"/>
      <c r="E137" s="284"/>
      <c r="F137" s="263"/>
      <c r="G137" s="200"/>
      <c r="H137" s="200"/>
      <c r="I137" s="200"/>
      <c r="J137" s="200"/>
      <c r="K137" s="201"/>
      <c r="L137" s="200"/>
      <c r="M137" s="200"/>
      <c r="N137" s="200"/>
      <c r="O137" s="200"/>
      <c r="P137" s="200"/>
      <c r="Q137" s="200"/>
    </row>
    <row r="138" spans="1:17" ht="21" thickBot="1">
      <c r="A138" s="294" t="s">
        <v>319</v>
      </c>
      <c r="G138" s="199"/>
      <c r="H138" s="199"/>
      <c r="I138" s="199"/>
      <c r="J138" s="199"/>
      <c r="K138" s="199"/>
      <c r="L138" s="199"/>
      <c r="M138" s="199"/>
      <c r="N138" s="199"/>
      <c r="O138" s="199"/>
      <c r="P138" s="199"/>
      <c r="Q138" s="199"/>
    </row>
    <row r="139" spans="1:17" ht="26.25">
      <c r="A139" s="1044" t="s">
        <v>621</v>
      </c>
      <c r="B139" s="1045"/>
      <c r="C139" s="1045"/>
      <c r="D139" s="1045"/>
      <c r="E139" s="1045"/>
      <c r="F139" s="1045"/>
      <c r="G139" s="459" t="str">
        <f>+C141</f>
        <v>Interest on Network Credits</v>
      </c>
      <c r="H139" s="1059" t="s">
        <v>247</v>
      </c>
      <c r="I139" s="1060"/>
      <c r="J139" s="1060"/>
      <c r="K139" s="1060"/>
      <c r="L139" s="1060"/>
      <c r="M139" s="1060"/>
      <c r="N139" s="1060"/>
      <c r="O139" s="1060"/>
      <c r="P139" s="1060"/>
      <c r="Q139" s="1061"/>
    </row>
    <row r="140" spans="1:17" ht="15.75">
      <c r="A140" s="272"/>
      <c r="B140" s="246" t="str">
        <f>+'ATT H-1A'!B256</f>
        <v>Revenue Credits &amp; Interest on Network Credits</v>
      </c>
      <c r="C140" s="263"/>
      <c r="D140" s="263"/>
      <c r="E140" s="263"/>
      <c r="F140" s="263"/>
      <c r="G140" s="309"/>
      <c r="H140" s="200"/>
      <c r="I140" s="200"/>
      <c r="J140" s="200"/>
      <c r="K140" s="200"/>
      <c r="L140" s="200"/>
      <c r="M140" s="200"/>
      <c r="N140" s="200"/>
      <c r="O140" s="200"/>
      <c r="P140" s="200"/>
      <c r="Q140" s="307"/>
    </row>
    <row r="141" spans="1:17" ht="15.75">
      <c r="A141" s="272">
        <f>+'ATT H-1A'!A258</f>
        <v>155</v>
      </c>
      <c r="B141" s="263"/>
      <c r="C141" s="254" t="str">
        <f>+'ATT H-1A'!C258</f>
        <v>Interest on Network Credits</v>
      </c>
      <c r="D141" s="254"/>
      <c r="E141" s="284" t="str">
        <f>+'ATT H-1A'!E258</f>
        <v>(Note N)</v>
      </c>
      <c r="F141" s="254" t="str">
        <f>+'ATT H-1A'!F258</f>
        <v>PJM Data</v>
      </c>
      <c r="G141" s="530">
        <v>0</v>
      </c>
      <c r="H141" s="1056" t="s">
        <v>244</v>
      </c>
      <c r="I141" s="1057"/>
      <c r="J141" s="1057"/>
      <c r="K141" s="1057"/>
      <c r="L141" s="1057"/>
      <c r="M141" s="1057"/>
      <c r="N141" s="1057"/>
      <c r="O141" s="1057"/>
      <c r="P141" s="1057"/>
      <c r="Q141" s="1058"/>
    </row>
    <row r="142" spans="1:17" ht="15.75">
      <c r="A142" s="272"/>
      <c r="B142" s="263"/>
      <c r="C142" s="263"/>
      <c r="D142" s="263"/>
      <c r="E142" s="284"/>
      <c r="F142" s="263"/>
      <c r="G142" s="309"/>
      <c r="H142" s="200"/>
      <c r="I142" s="200"/>
      <c r="J142" s="200"/>
      <c r="K142" s="200"/>
      <c r="L142" s="200"/>
      <c r="M142" s="200"/>
      <c r="N142" s="200"/>
      <c r="O142" s="239"/>
      <c r="P142" s="200"/>
      <c r="Q142" s="307"/>
    </row>
    <row r="143" spans="1:17" ht="15.75">
      <c r="A143" s="272"/>
      <c r="B143" s="263"/>
      <c r="C143" s="263"/>
      <c r="D143" s="263"/>
      <c r="E143" s="284"/>
      <c r="F143" s="263"/>
      <c r="G143" s="448" t="s">
        <v>239</v>
      </c>
      <c r="H143" s="1056" t="s">
        <v>363</v>
      </c>
      <c r="I143" s="1057"/>
      <c r="J143" s="1057"/>
      <c r="K143" s="1057"/>
      <c r="L143" s="1057"/>
      <c r="M143" s="1057"/>
      <c r="N143" s="1057"/>
      <c r="O143" s="1057"/>
      <c r="P143" s="1057"/>
      <c r="Q143" s="1058"/>
    </row>
    <row r="144" spans="1:17" ht="15.75">
      <c r="A144" s="272"/>
      <c r="B144" s="263"/>
      <c r="C144" s="263"/>
      <c r="D144" s="263"/>
      <c r="E144" s="284"/>
      <c r="F144" s="263"/>
      <c r="G144" s="448"/>
      <c r="H144" s="1056"/>
      <c r="I144" s="1057"/>
      <c r="J144" s="1057"/>
      <c r="K144" s="1057"/>
      <c r="L144" s="1057"/>
      <c r="M144" s="1057"/>
      <c r="N144" s="1057"/>
      <c r="O144" s="1057"/>
      <c r="P144" s="1057"/>
      <c r="Q144" s="1058"/>
    </row>
    <row r="145" spans="1:17" ht="15.75">
      <c r="A145" s="272"/>
      <c r="B145" s="263"/>
      <c r="C145" s="263"/>
      <c r="D145" s="263"/>
      <c r="E145" s="284"/>
      <c r="F145" s="263"/>
      <c r="G145" s="448"/>
      <c r="H145" s="1056"/>
      <c r="I145" s="1057"/>
      <c r="J145" s="1057"/>
      <c r="K145" s="1057"/>
      <c r="L145" s="1057"/>
      <c r="M145" s="1057"/>
      <c r="N145" s="1057"/>
      <c r="O145" s="1057"/>
      <c r="P145" s="1057"/>
      <c r="Q145" s="1058"/>
    </row>
    <row r="146" spans="1:17" ht="15.75">
      <c r="A146" s="272"/>
      <c r="B146" s="263"/>
      <c r="C146" s="263"/>
      <c r="D146" s="263"/>
      <c r="E146" s="284"/>
      <c r="F146" s="263"/>
      <c r="G146" s="448"/>
      <c r="H146" s="1056"/>
      <c r="I146" s="1057"/>
      <c r="J146" s="1057"/>
      <c r="K146" s="1057"/>
      <c r="L146" s="1057"/>
      <c r="M146" s="1057"/>
      <c r="N146" s="1057"/>
      <c r="O146" s="1057"/>
      <c r="P146" s="1057"/>
      <c r="Q146" s="1058"/>
    </row>
    <row r="147" spans="1:17" ht="15.75">
      <c r="A147" s="272"/>
      <c r="B147" s="263"/>
      <c r="C147" s="263"/>
      <c r="D147" s="263"/>
      <c r="E147" s="284"/>
      <c r="F147" s="263"/>
      <c r="G147" s="448"/>
      <c r="H147" s="1056"/>
      <c r="I147" s="1057"/>
      <c r="J147" s="1057"/>
      <c r="K147" s="1057"/>
      <c r="L147" s="1057"/>
      <c r="M147" s="1057"/>
      <c r="N147" s="1057"/>
      <c r="O147" s="1057"/>
      <c r="P147" s="1057"/>
      <c r="Q147" s="1058"/>
    </row>
    <row r="148" spans="1:17" ht="15.75">
      <c r="A148" s="272"/>
      <c r="B148" s="263"/>
      <c r="C148" s="263"/>
      <c r="D148" s="263"/>
      <c r="E148" s="284"/>
      <c r="F148" s="263"/>
      <c r="G148" s="448"/>
      <c r="H148" s="1056"/>
      <c r="I148" s="1057"/>
      <c r="J148" s="1057"/>
      <c r="K148" s="1057"/>
      <c r="L148" s="1057"/>
      <c r="M148" s="1057"/>
      <c r="N148" s="1057"/>
      <c r="O148" s="1057"/>
      <c r="P148" s="1057"/>
      <c r="Q148" s="1058"/>
    </row>
    <row r="149" spans="1:17" ht="15.75">
      <c r="A149" s="272"/>
      <c r="B149" s="263"/>
      <c r="C149" s="263"/>
      <c r="D149" s="263"/>
      <c r="E149" s="284"/>
      <c r="F149" s="263"/>
      <c r="G149" s="448"/>
      <c r="H149" s="1056"/>
      <c r="I149" s="1057"/>
      <c r="J149" s="1057"/>
      <c r="K149" s="1057"/>
      <c r="L149" s="1057"/>
      <c r="M149" s="1057"/>
      <c r="N149" s="1057"/>
      <c r="O149" s="1057"/>
      <c r="P149" s="1057"/>
      <c r="Q149" s="1058"/>
    </row>
    <row r="150" spans="1:17" ht="16.5" thickBot="1">
      <c r="A150" s="289"/>
      <c r="B150" s="292"/>
      <c r="C150" s="292"/>
      <c r="D150" s="292"/>
      <c r="E150" s="297"/>
      <c r="F150" s="292"/>
      <c r="G150" s="312"/>
      <c r="H150" s="308"/>
      <c r="I150" s="308"/>
      <c r="J150" s="308"/>
      <c r="K150" s="316" t="s">
        <v>241</v>
      </c>
      <c r="L150" s="308"/>
      <c r="M150" s="308"/>
      <c r="N150" s="308"/>
      <c r="O150" s="308"/>
      <c r="P150" s="308"/>
      <c r="Q150" s="313"/>
    </row>
    <row r="151" spans="1:17" ht="15.75">
      <c r="A151" s="263"/>
      <c r="B151" s="263"/>
      <c r="C151" s="263"/>
      <c r="D151" s="263"/>
      <c r="E151" s="284"/>
      <c r="F151" s="263"/>
      <c r="G151" s="200"/>
      <c r="H151" s="200"/>
      <c r="I151" s="200"/>
      <c r="J151" s="200"/>
      <c r="K151" s="201"/>
      <c r="L151" s="200"/>
      <c r="M151" s="200"/>
      <c r="N151" s="200"/>
      <c r="O151" s="200"/>
      <c r="P151" s="200"/>
      <c r="Q151" s="200"/>
    </row>
    <row r="152" spans="1:17" ht="21" thickBot="1">
      <c r="A152" s="294" t="str">
        <f>+'ATT H-1A'!C281</f>
        <v>Facility Credits under Section 30.9 of the PJM OATT and Facility Credits paid to Vineland per settlement in ER05-515   (Note R)</v>
      </c>
      <c r="G152" s="199"/>
      <c r="H152" s="199"/>
      <c r="I152" s="199"/>
      <c r="J152" s="199"/>
      <c r="K152" s="199"/>
      <c r="L152" s="199"/>
      <c r="M152" s="199"/>
      <c r="N152" s="199"/>
      <c r="O152" s="199"/>
      <c r="P152" s="199"/>
      <c r="Q152" s="199"/>
    </row>
    <row r="153" spans="1:17" ht="18">
      <c r="A153" s="1044" t="s">
        <v>621</v>
      </c>
      <c r="B153" s="1045"/>
      <c r="C153" s="1045"/>
      <c r="D153" s="1045"/>
      <c r="E153" s="1045"/>
      <c r="F153" s="1046"/>
      <c r="G153" s="315" t="s">
        <v>165</v>
      </c>
      <c r="H153" s="1059" t="s">
        <v>246</v>
      </c>
      <c r="I153" s="1060"/>
      <c r="J153" s="1060"/>
      <c r="K153" s="1060"/>
      <c r="L153" s="1060"/>
      <c r="M153" s="1060"/>
      <c r="N153" s="1060"/>
      <c r="O153" s="1060"/>
      <c r="P153" s="1060"/>
      <c r="Q153" s="1061"/>
    </row>
    <row r="154" spans="1:17" ht="15.75">
      <c r="A154" s="272"/>
      <c r="B154" s="259" t="str">
        <f>+'ATT H-1A'!C278</f>
        <v>Net Revenue Requirement</v>
      </c>
      <c r="C154" s="241"/>
      <c r="D154" s="241"/>
      <c r="E154" s="242"/>
      <c r="F154" s="270"/>
      <c r="G154" s="200"/>
      <c r="H154" s="200"/>
      <c r="I154" s="200"/>
      <c r="J154" s="200"/>
      <c r="K154" s="200"/>
      <c r="L154" s="200"/>
      <c r="M154" s="200"/>
      <c r="N154" s="200"/>
      <c r="O154" s="200"/>
      <c r="P154" s="200"/>
      <c r="Q154" s="307"/>
    </row>
    <row r="155" spans="1:17" ht="16.5" thickBot="1">
      <c r="A155" s="289">
        <f>+'ATT H-1A'!A281</f>
        <v>171</v>
      </c>
      <c r="B155" s="290"/>
      <c r="C155" s="296" t="str">
        <f>+'ATT H-1A'!C281</f>
        <v>Facility Credits under Section 30.9 of the PJM OATT and Facility Credits paid to Vineland per settlement in ER05-515   (Note R)</v>
      </c>
      <c r="D155" s="293"/>
      <c r="E155" s="292"/>
      <c r="F155" s="292"/>
      <c r="G155" s="565">
        <f>37500*0</f>
        <v>0</v>
      </c>
      <c r="H155" s="1062" t="s">
        <v>213</v>
      </c>
      <c r="I155" s="1063"/>
      <c r="J155" s="1063"/>
      <c r="K155" s="1063"/>
      <c r="L155" s="1063"/>
      <c r="M155" s="1063"/>
      <c r="N155" s="1063"/>
      <c r="O155" s="1063"/>
      <c r="P155" s="1063"/>
      <c r="Q155" s="1064"/>
    </row>
    <row r="156" spans="1:17" ht="15.75">
      <c r="A156" s="263"/>
      <c r="B156" s="263"/>
      <c r="C156" s="263"/>
      <c r="D156" s="263"/>
      <c r="E156" s="284"/>
      <c r="F156" s="263"/>
      <c r="G156" s="357"/>
      <c r="H156" s="200"/>
      <c r="I156" s="200"/>
      <c r="J156" s="200"/>
      <c r="K156" s="201"/>
      <c r="L156" s="200"/>
      <c r="M156" s="200"/>
      <c r="N156" s="200"/>
      <c r="O156" s="200"/>
      <c r="P156" s="200"/>
      <c r="Q156" s="200"/>
    </row>
    <row r="157" spans="1:17">
      <c r="G157" s="199"/>
      <c r="H157" s="199"/>
      <c r="I157" s="199"/>
      <c r="J157" s="199"/>
      <c r="K157" s="199"/>
      <c r="L157" s="199"/>
      <c r="M157" s="199"/>
      <c r="N157" s="199"/>
      <c r="O157" s="199"/>
      <c r="P157" s="199"/>
      <c r="Q157" s="199"/>
    </row>
    <row r="158" spans="1:17" ht="21" thickBot="1">
      <c r="A158" s="294" t="s">
        <v>316</v>
      </c>
      <c r="G158" s="199"/>
      <c r="H158" s="199"/>
      <c r="I158" s="199"/>
      <c r="J158" s="199"/>
      <c r="K158" s="199"/>
      <c r="L158" s="199"/>
      <c r="M158" s="199"/>
      <c r="N158" s="199"/>
      <c r="O158" s="199"/>
      <c r="P158" s="199"/>
      <c r="Q158" s="199"/>
    </row>
    <row r="159" spans="1:17" ht="18">
      <c r="A159" s="1044" t="s">
        <v>621</v>
      </c>
      <c r="B159" s="1045"/>
      <c r="C159" s="1045"/>
      <c r="D159" s="1045"/>
      <c r="E159" s="1045"/>
      <c r="F159" s="1046"/>
      <c r="G159" s="315" t="str">
        <f>+C161</f>
        <v>1 CP Peak</v>
      </c>
      <c r="H159" s="1059" t="s">
        <v>246</v>
      </c>
      <c r="I159" s="1060"/>
      <c r="J159" s="1060"/>
      <c r="K159" s="1060"/>
      <c r="L159" s="1060"/>
      <c r="M159" s="1060"/>
      <c r="N159" s="1060"/>
      <c r="O159" s="1060"/>
      <c r="P159" s="1060"/>
      <c r="Q159" s="1061"/>
    </row>
    <row r="160" spans="1:17" ht="15.75">
      <c r="A160" s="272"/>
      <c r="B160" s="259" t="s">
        <v>212</v>
      </c>
      <c r="C160" s="241"/>
      <c r="D160" s="241"/>
      <c r="E160" s="242"/>
      <c r="F160" s="270"/>
      <c r="G160" s="200"/>
      <c r="H160" s="200"/>
      <c r="I160" s="200"/>
      <c r="J160" s="200"/>
      <c r="K160" s="200"/>
      <c r="L160" s="200"/>
      <c r="M160" s="200"/>
      <c r="N160" s="200"/>
      <c r="O160" s="200"/>
      <c r="P160" s="200"/>
      <c r="Q160" s="307"/>
    </row>
    <row r="161" spans="1:17" ht="16.5" thickBot="1">
      <c r="A161" s="289">
        <f>+'ATT H-1A'!A285</f>
        <v>173</v>
      </c>
      <c r="B161" s="290"/>
      <c r="C161" s="296" t="str">
        <f>+'ATT H-1A'!C285</f>
        <v>1 CP Peak</v>
      </c>
      <c r="D161" s="293"/>
      <c r="E161" s="297" t="str">
        <f>+'ATT H-1A'!E285</f>
        <v>(Note L)</v>
      </c>
      <c r="F161" s="298" t="str">
        <f>+'ATT H-1A'!F285</f>
        <v>PJM Data</v>
      </c>
      <c r="G161" s="638">
        <v>2443.5</v>
      </c>
      <c r="H161" s="1062" t="s">
        <v>362</v>
      </c>
      <c r="I161" s="1063"/>
      <c r="J161" s="1063"/>
      <c r="K161" s="1063"/>
      <c r="L161" s="1063"/>
      <c r="M161" s="1063"/>
      <c r="N161" s="1063"/>
      <c r="O161" s="1063"/>
      <c r="P161" s="1063"/>
      <c r="Q161" s="1064"/>
    </row>
    <row r="162" spans="1:17">
      <c r="G162" s="199"/>
      <c r="H162" s="199"/>
      <c r="I162" s="199"/>
      <c r="J162" s="199"/>
      <c r="K162" s="199"/>
      <c r="L162" s="199"/>
      <c r="M162" s="199"/>
      <c r="N162" s="199"/>
      <c r="O162" s="199"/>
      <c r="P162" s="199"/>
      <c r="Q162" s="199"/>
    </row>
    <row r="163" spans="1:17">
      <c r="G163" s="199"/>
      <c r="H163" s="199"/>
      <c r="I163" s="199"/>
      <c r="J163" s="199"/>
      <c r="K163" s="199"/>
      <c r="L163" s="199"/>
      <c r="M163" s="199"/>
      <c r="N163" s="199"/>
      <c r="O163" s="199"/>
      <c r="P163" s="199"/>
      <c r="Q163" s="199"/>
    </row>
    <row r="164" spans="1:17" ht="21" thickBot="1">
      <c r="A164" s="294" t="s">
        <v>250</v>
      </c>
      <c r="G164" s="199"/>
      <c r="H164" s="199"/>
      <c r="I164" s="199"/>
      <c r="J164" s="199"/>
      <c r="K164" s="199"/>
      <c r="L164" s="199"/>
      <c r="M164" s="199"/>
      <c r="N164" s="199"/>
      <c r="O164" s="199"/>
      <c r="P164" s="199"/>
      <c r="Q164" s="199"/>
    </row>
    <row r="165" spans="1:17" ht="18">
      <c r="A165" s="317"/>
      <c r="B165" s="318"/>
      <c r="C165" s="327" t="s">
        <v>251</v>
      </c>
      <c r="D165" s="327" t="s">
        <v>252</v>
      </c>
      <c r="E165" s="327" t="s">
        <v>253</v>
      </c>
      <c r="F165" s="327" t="s">
        <v>254</v>
      </c>
      <c r="G165" s="1050" t="s">
        <v>255</v>
      </c>
      <c r="H165" s="1051"/>
      <c r="I165" s="1052" t="s">
        <v>256</v>
      </c>
      <c r="J165" s="1051"/>
      <c r="K165" s="1052" t="s">
        <v>257</v>
      </c>
      <c r="L165" s="1051"/>
      <c r="M165" s="319"/>
      <c r="N165" s="319"/>
      <c r="O165" s="319"/>
      <c r="P165" s="319"/>
      <c r="Q165" s="320"/>
    </row>
    <row r="166" spans="1:17" ht="15.75">
      <c r="A166" s="272"/>
      <c r="B166" s="246"/>
      <c r="C166" s="263" t="s">
        <v>613</v>
      </c>
      <c r="D166" s="450"/>
      <c r="E166" s="328"/>
      <c r="F166" s="328"/>
      <c r="G166" s="1082"/>
      <c r="H166" s="1083"/>
      <c r="I166" s="1084"/>
      <c r="J166" s="1083"/>
      <c r="K166" s="1084"/>
      <c r="L166" s="1083"/>
      <c r="M166" s="321"/>
      <c r="N166" s="321"/>
      <c r="O166" s="321"/>
      <c r="P166" s="321"/>
      <c r="Q166" s="322"/>
    </row>
    <row r="167" spans="1:17" ht="15.75">
      <c r="A167" s="272"/>
      <c r="B167" s="263"/>
      <c r="C167" s="263"/>
      <c r="D167" s="263"/>
      <c r="E167" s="328"/>
      <c r="F167" s="328"/>
      <c r="G167" s="1090"/>
      <c r="H167" s="1091"/>
      <c r="I167" s="1092"/>
      <c r="J167" s="1091"/>
      <c r="K167" s="1092"/>
      <c r="L167" s="1093"/>
      <c r="M167" s="323"/>
      <c r="N167" s="323"/>
      <c r="O167" s="323"/>
      <c r="P167" s="323"/>
      <c r="Q167" s="324"/>
    </row>
    <row r="168" spans="1:17" ht="15.75">
      <c r="A168" s="272"/>
      <c r="B168" s="263"/>
      <c r="C168" s="263"/>
      <c r="D168" s="263"/>
      <c r="E168" s="328"/>
      <c r="F168" s="328"/>
      <c r="G168" s="330"/>
      <c r="H168" s="423"/>
      <c r="I168" s="329"/>
      <c r="J168" s="424"/>
      <c r="K168" s="329"/>
      <c r="L168" s="424"/>
      <c r="M168" s="323"/>
      <c r="N168" s="323"/>
      <c r="O168" s="323"/>
      <c r="P168" s="323"/>
      <c r="Q168" s="324"/>
    </row>
    <row r="169" spans="1:17" ht="16.5" thickBot="1">
      <c r="A169" s="289"/>
      <c r="B169" s="292"/>
      <c r="C169" s="292" t="s">
        <v>72</v>
      </c>
      <c r="D169" s="292"/>
      <c r="E169" s="297"/>
      <c r="F169" s="292"/>
      <c r="G169" s="1079"/>
      <c r="H169" s="1080"/>
      <c r="I169" s="1081"/>
      <c r="J169" s="1080"/>
      <c r="K169" s="1081"/>
      <c r="L169" s="1080"/>
      <c r="M169" s="325"/>
      <c r="N169" s="325"/>
      <c r="O169" s="325"/>
      <c r="P169" s="325"/>
      <c r="Q169" s="326"/>
    </row>
    <row r="170" spans="1:17" ht="15.75">
      <c r="A170" s="263"/>
      <c r="B170" s="263"/>
      <c r="C170" s="263"/>
      <c r="D170" s="263"/>
      <c r="E170" s="284"/>
      <c r="F170" s="263"/>
      <c r="G170" s="1032"/>
      <c r="H170" s="1031"/>
      <c r="I170" s="1032"/>
      <c r="J170" s="1031"/>
      <c r="K170" s="1032"/>
      <c r="L170" s="1031"/>
      <c r="M170" s="321"/>
      <c r="N170" s="321"/>
      <c r="O170" s="321"/>
      <c r="P170" s="321"/>
      <c r="Q170" s="321"/>
    </row>
    <row r="171" spans="1:17" ht="17.25" customHeight="1">
      <c r="G171" s="199"/>
      <c r="H171" s="199"/>
      <c r="I171" s="199"/>
      <c r="J171" s="199"/>
      <c r="K171" s="199"/>
      <c r="L171" s="199"/>
      <c r="M171" s="199"/>
      <c r="N171" s="199"/>
      <c r="O171" s="199"/>
      <c r="P171" s="199"/>
      <c r="Q171" s="199"/>
    </row>
    <row r="172" spans="1:17" ht="20.25">
      <c r="A172" s="1033" t="s">
        <v>778</v>
      </c>
      <c r="G172" s="314"/>
      <c r="H172" s="314"/>
      <c r="I172" s="314"/>
      <c r="J172" s="314"/>
      <c r="K172" s="314"/>
      <c r="L172" s="314"/>
      <c r="M172" s="314"/>
      <c r="N172" s="314"/>
      <c r="O172" s="314"/>
      <c r="P172" s="314"/>
      <c r="Q172" s="314"/>
    </row>
    <row r="173" spans="1:17" ht="5.25" customHeight="1" thickBot="1">
      <c r="G173" s="199"/>
      <c r="H173" s="199"/>
      <c r="I173" s="199"/>
      <c r="J173" s="199"/>
      <c r="K173" s="199"/>
      <c r="L173" s="199"/>
      <c r="M173" s="199"/>
      <c r="N173" s="199"/>
      <c r="O173" s="199"/>
      <c r="P173" s="199"/>
      <c r="Q173" s="199"/>
    </row>
    <row r="174" spans="1:17" ht="18.75" thickBot="1">
      <c r="A174" s="1047" t="s">
        <v>763</v>
      </c>
      <c r="B174" s="1048"/>
      <c r="C174" s="1048"/>
      <c r="D174" s="1048"/>
      <c r="E174" s="1048"/>
      <c r="F174" s="1049"/>
      <c r="G174" s="1050"/>
      <c r="H174" s="1051"/>
      <c r="I174" s="1052"/>
      <c r="J174" s="1051"/>
      <c r="K174" s="1052"/>
      <c r="L174" s="1051"/>
      <c r="M174" s="319"/>
      <c r="N174" s="319"/>
      <c r="O174" s="319"/>
      <c r="P174" s="319"/>
      <c r="Q174" s="320"/>
    </row>
    <row r="175" spans="1:17" ht="26.25">
      <c r="A175" s="1044" t="s">
        <v>621</v>
      </c>
      <c r="B175" s="1045"/>
      <c r="C175" s="1045"/>
      <c r="D175" s="1045"/>
      <c r="E175" s="1045"/>
      <c r="F175" s="1046"/>
      <c r="G175" s="1035" t="s">
        <v>226</v>
      </c>
      <c r="H175" s="1035" t="s">
        <v>755</v>
      </c>
      <c r="I175" s="1035" t="s">
        <v>756</v>
      </c>
      <c r="J175" s="1021"/>
      <c r="K175" s="1021"/>
      <c r="L175" s="1021"/>
      <c r="M175" s="1021"/>
      <c r="N175" s="1021"/>
      <c r="O175" s="1021"/>
      <c r="P175" s="1021"/>
      <c r="Q175" s="1022"/>
    </row>
    <row r="176" spans="1:17" s="843" customFormat="1" ht="18">
      <c r="A176" s="1015"/>
      <c r="B176" s="1016"/>
      <c r="C176" s="1016"/>
      <c r="D176" s="1016"/>
      <c r="E176" s="1016"/>
      <c r="F176" s="1017"/>
      <c r="G176" s="1036"/>
      <c r="H176" s="1036"/>
      <c r="I176" s="1036"/>
      <c r="J176" s="1018"/>
      <c r="K176" s="1018"/>
      <c r="L176" s="1018"/>
      <c r="M176" s="1018"/>
      <c r="N176" s="1018"/>
      <c r="O176" s="1018"/>
      <c r="P176" s="1018"/>
      <c r="Q176" s="1019"/>
    </row>
    <row r="177" spans="1:17" ht="15.75">
      <c r="A177" s="272">
        <v>60</v>
      </c>
      <c r="B177" s="263"/>
      <c r="C177" s="254" t="s">
        <v>42</v>
      </c>
      <c r="D177" s="253"/>
      <c r="E177" s="280"/>
      <c r="F177" s="276" t="s">
        <v>301</v>
      </c>
      <c r="G177" s="1020">
        <v>12998149</v>
      </c>
      <c r="H177" s="1020">
        <v>1404</v>
      </c>
      <c r="I177" s="357">
        <f>G177-H177</f>
        <v>12996745</v>
      </c>
      <c r="J177" s="200"/>
      <c r="K177" s="200"/>
      <c r="L177" s="200"/>
      <c r="M177" s="200"/>
      <c r="N177" s="200"/>
      <c r="O177" s="200"/>
      <c r="P177" s="200"/>
      <c r="Q177" s="307"/>
    </row>
    <row r="178" spans="1:17" ht="16.5" thickBot="1">
      <c r="A178" s="289">
        <v>68</v>
      </c>
      <c r="B178" s="292"/>
      <c r="C178" s="296" t="s">
        <v>47</v>
      </c>
      <c r="D178" s="228"/>
      <c r="E178" s="228"/>
      <c r="F178" s="298" t="s">
        <v>303</v>
      </c>
      <c r="G178" s="1107">
        <v>63969747</v>
      </c>
      <c r="H178" s="1107">
        <v>1193108</v>
      </c>
      <c r="I178" s="1108">
        <f>G178-H178</f>
        <v>62776639</v>
      </c>
      <c r="J178" s="308"/>
      <c r="K178" s="308"/>
      <c r="L178" s="308"/>
      <c r="M178" s="308"/>
      <c r="N178" s="308"/>
      <c r="O178" s="308"/>
      <c r="P178" s="308"/>
      <c r="Q178" s="313"/>
    </row>
    <row r="179" spans="1:17" ht="15.75">
      <c r="F179" s="276"/>
      <c r="G179" s="199"/>
      <c r="H179" s="199"/>
      <c r="I179" s="199"/>
      <c r="J179" s="199"/>
      <c r="K179" s="199"/>
      <c r="L179" s="199"/>
      <c r="M179" s="199"/>
      <c r="N179" s="199"/>
      <c r="O179" s="199"/>
      <c r="P179" s="199"/>
      <c r="Q179" s="199"/>
    </row>
    <row r="180" spans="1:17" ht="16.5" thickBot="1">
      <c r="F180" s="276"/>
      <c r="G180" s="199"/>
      <c r="H180" s="199"/>
      <c r="I180" s="199"/>
      <c r="J180" s="199"/>
      <c r="K180" s="199"/>
      <c r="L180" s="199"/>
      <c r="M180" s="199"/>
      <c r="N180" s="199"/>
      <c r="O180" s="199"/>
      <c r="P180" s="199"/>
      <c r="Q180" s="199"/>
    </row>
    <row r="181" spans="1:17" ht="18.75" thickBot="1">
      <c r="A181" s="1047" t="s">
        <v>764</v>
      </c>
      <c r="B181" s="1048"/>
      <c r="C181" s="1048"/>
      <c r="D181" s="1048"/>
      <c r="E181" s="1048"/>
      <c r="F181" s="1049"/>
      <c r="G181" s="1035" t="s">
        <v>226</v>
      </c>
      <c r="H181" s="1035" t="s">
        <v>761</v>
      </c>
      <c r="I181" s="1035" t="s">
        <v>762</v>
      </c>
      <c r="J181" s="1021"/>
      <c r="K181" s="1021"/>
      <c r="L181" s="1021"/>
      <c r="M181" s="1021"/>
      <c r="N181" s="1021"/>
      <c r="O181" s="1021"/>
      <c r="P181" s="1021"/>
      <c r="Q181" s="1022"/>
    </row>
    <row r="182" spans="1:17" ht="18">
      <c r="A182" s="1044" t="s">
        <v>621</v>
      </c>
      <c r="B182" s="1045"/>
      <c r="C182" s="1045"/>
      <c r="D182" s="1045"/>
      <c r="E182" s="1045"/>
      <c r="F182" s="1046"/>
      <c r="G182" s="1035" t="s">
        <v>226</v>
      </c>
      <c r="H182" s="1035" t="s">
        <v>761</v>
      </c>
      <c r="I182" s="1035" t="s">
        <v>762</v>
      </c>
      <c r="J182" s="1021"/>
      <c r="K182" s="1021"/>
      <c r="L182" s="1021"/>
      <c r="M182" s="1021"/>
      <c r="N182" s="1021"/>
      <c r="O182" s="1021"/>
      <c r="P182" s="1021"/>
      <c r="Q182" s="1022"/>
    </row>
    <row r="183" spans="1:17" s="843" customFormat="1" ht="18">
      <c r="A183" s="1015"/>
      <c r="B183" s="1016"/>
      <c r="C183" s="1016"/>
      <c r="D183" s="1016"/>
      <c r="E183" s="1016"/>
      <c r="F183" s="1017"/>
      <c r="G183" s="1036"/>
      <c r="H183" s="1036"/>
      <c r="I183" s="1036"/>
      <c r="J183" s="1018"/>
      <c r="K183" s="1018"/>
      <c r="L183" s="1018"/>
      <c r="M183" s="1018"/>
      <c r="N183" s="1018"/>
      <c r="O183" s="1018"/>
      <c r="P183" s="1018"/>
      <c r="Q183" s="1019"/>
    </row>
    <row r="184" spans="1:17" ht="15.75">
      <c r="A184" s="272">
        <v>6</v>
      </c>
      <c r="B184" s="263"/>
      <c r="C184" s="254" t="s">
        <v>80</v>
      </c>
      <c r="D184" s="253"/>
      <c r="E184" s="280"/>
      <c r="F184" s="276" t="s">
        <v>296</v>
      </c>
      <c r="G184" s="1020">
        <v>2928510397</v>
      </c>
      <c r="H184" s="1020">
        <v>96555</v>
      </c>
      <c r="I184" s="357">
        <f>G184-H184</f>
        <v>2928413842</v>
      </c>
      <c r="J184" s="200"/>
      <c r="K184" s="200"/>
      <c r="L184" s="200"/>
      <c r="M184" s="200"/>
      <c r="N184" s="200"/>
      <c r="O184" s="200"/>
      <c r="P184" s="200"/>
      <c r="Q184" s="307"/>
    </row>
    <row r="185" spans="1:17" ht="15.75">
      <c r="A185" s="272">
        <v>9</v>
      </c>
      <c r="B185" s="263"/>
      <c r="C185" s="254" t="s">
        <v>670</v>
      </c>
      <c r="D185" s="226"/>
      <c r="E185" s="226"/>
      <c r="F185" s="276" t="s">
        <v>297</v>
      </c>
      <c r="G185" s="1020">
        <v>739424882</v>
      </c>
      <c r="H185" s="1020">
        <v>40232.169525450001</v>
      </c>
      <c r="I185" s="357">
        <f>G185-H185</f>
        <v>739384649.8304745</v>
      </c>
      <c r="J185" s="200"/>
      <c r="K185" s="200"/>
      <c r="L185" s="200"/>
      <c r="M185" s="200"/>
      <c r="N185" s="200"/>
      <c r="O185" s="200"/>
      <c r="P185" s="200"/>
      <c r="Q185" s="307"/>
    </row>
    <row r="186" spans="1:17" ht="15.75">
      <c r="A186" s="272">
        <v>23</v>
      </c>
      <c r="B186" s="263"/>
      <c r="C186" s="254" t="s">
        <v>48</v>
      </c>
      <c r="D186" s="226"/>
      <c r="E186" s="226"/>
      <c r="F186" s="276" t="s">
        <v>298</v>
      </c>
      <c r="G186" s="1020">
        <f>16702099+132647280</f>
        <v>149349379</v>
      </c>
      <c r="H186" s="1020">
        <f>H184</f>
        <v>96555</v>
      </c>
      <c r="I186" s="357">
        <f t="shared" ref="I186" si="0">G186-H186</f>
        <v>149252824</v>
      </c>
      <c r="J186" s="200"/>
      <c r="K186" s="200"/>
      <c r="L186" s="200"/>
      <c r="M186" s="200"/>
      <c r="N186" s="200"/>
      <c r="O186" s="200"/>
      <c r="P186" s="200"/>
      <c r="Q186" s="307"/>
    </row>
    <row r="187" spans="1:17" ht="16.5" thickBot="1">
      <c r="A187" s="289">
        <v>31</v>
      </c>
      <c r="B187" s="292"/>
      <c r="C187" s="296" t="s">
        <v>134</v>
      </c>
      <c r="D187" s="228"/>
      <c r="E187" s="228"/>
      <c r="F187" s="298" t="s">
        <v>299</v>
      </c>
      <c r="G187" s="1107">
        <v>57232549</v>
      </c>
      <c r="H187" s="1107">
        <f>H185</f>
        <v>40232.169525450001</v>
      </c>
      <c r="I187" s="1108">
        <f t="shared" ref="I187" si="1">G187-H187</f>
        <v>57192316.830474548</v>
      </c>
      <c r="J187" s="308"/>
      <c r="K187" s="308"/>
      <c r="L187" s="308"/>
      <c r="M187" s="308"/>
      <c r="N187" s="308"/>
      <c r="O187" s="308"/>
      <c r="P187" s="308"/>
      <c r="Q187" s="313"/>
    </row>
    <row r="188" spans="1:17" ht="16.5">
      <c r="G188" s="314"/>
      <c r="H188" s="314"/>
      <c r="I188" s="314"/>
      <c r="J188" s="314"/>
      <c r="K188" s="314"/>
      <c r="L188" s="314"/>
      <c r="M188" s="314"/>
      <c r="N188" s="314"/>
      <c r="O188" s="314"/>
      <c r="P188" s="314"/>
      <c r="Q188" s="314"/>
    </row>
    <row r="189" spans="1:17" ht="16.5">
      <c r="G189" s="314"/>
      <c r="H189" s="314"/>
      <c r="I189" s="314"/>
      <c r="J189" s="314"/>
      <c r="K189" s="314"/>
      <c r="L189" s="314"/>
      <c r="M189" s="314"/>
      <c r="N189" s="314"/>
      <c r="O189" s="314"/>
      <c r="P189" s="314"/>
      <c r="Q189" s="314"/>
    </row>
    <row r="190" spans="1:17" ht="16.5">
      <c r="G190" s="314"/>
      <c r="H190" s="314"/>
      <c r="I190" s="314"/>
      <c r="J190" s="314"/>
      <c r="K190" s="314"/>
      <c r="L190" s="314"/>
      <c r="M190" s="314"/>
      <c r="N190" s="314"/>
      <c r="O190" s="314"/>
      <c r="P190" s="314"/>
      <c r="Q190" s="314"/>
    </row>
    <row r="191" spans="1:17" ht="16.5">
      <c r="G191" s="314"/>
      <c r="H191" s="314"/>
      <c r="I191" s="314"/>
      <c r="J191" s="314"/>
      <c r="K191" s="314"/>
      <c r="L191" s="314"/>
      <c r="M191" s="314"/>
      <c r="N191" s="314"/>
      <c r="O191" s="314"/>
      <c r="P191" s="314"/>
      <c r="Q191" s="314"/>
    </row>
    <row r="192" spans="1:17" ht="16.5">
      <c r="G192" s="314"/>
      <c r="H192" s="314"/>
      <c r="I192" s="314"/>
      <c r="J192" s="314"/>
      <c r="K192" s="314"/>
      <c r="L192" s="314"/>
      <c r="M192" s="314"/>
      <c r="N192" s="314"/>
      <c r="O192" s="314"/>
      <c r="P192" s="314"/>
      <c r="Q192" s="314"/>
    </row>
    <row r="193" spans="7:17" ht="16.5">
      <c r="G193" s="314"/>
      <c r="H193" s="314"/>
      <c r="I193" s="314"/>
      <c r="J193" s="314"/>
      <c r="K193" s="314"/>
      <c r="L193" s="314"/>
      <c r="M193" s="314"/>
      <c r="N193" s="314"/>
      <c r="O193" s="314"/>
      <c r="P193" s="314"/>
      <c r="Q193" s="314"/>
    </row>
    <row r="194" spans="7:17" ht="16.5">
      <c r="G194" s="314"/>
      <c r="H194" s="314"/>
      <c r="I194" s="314"/>
      <c r="J194" s="314"/>
      <c r="K194" s="314"/>
      <c r="L194" s="314"/>
      <c r="M194" s="314"/>
      <c r="N194" s="314"/>
      <c r="O194" s="314"/>
      <c r="P194" s="314"/>
      <c r="Q194" s="314"/>
    </row>
    <row r="195" spans="7:17" ht="16.5">
      <c r="G195" s="314"/>
      <c r="H195" s="314"/>
      <c r="I195" s="314"/>
      <c r="J195" s="314"/>
      <c r="K195" s="314"/>
      <c r="L195" s="314"/>
      <c r="M195" s="314"/>
      <c r="N195" s="314"/>
      <c r="O195" s="314"/>
      <c r="P195" s="314"/>
      <c r="Q195" s="314"/>
    </row>
    <row r="196" spans="7:17" ht="16.5">
      <c r="G196" s="314"/>
      <c r="H196" s="314"/>
      <c r="I196" s="314"/>
      <c r="J196" s="314"/>
      <c r="K196" s="314"/>
      <c r="L196" s="314"/>
      <c r="M196" s="314"/>
      <c r="N196" s="314"/>
      <c r="O196" s="314"/>
      <c r="P196" s="314"/>
      <c r="Q196" s="314"/>
    </row>
    <row r="197" spans="7:17" ht="16.5">
      <c r="G197" s="314"/>
      <c r="H197" s="314"/>
      <c r="I197" s="314"/>
      <c r="J197" s="314"/>
      <c r="K197" s="314"/>
      <c r="L197" s="314"/>
      <c r="M197" s="314"/>
      <c r="N197" s="314"/>
      <c r="O197" s="314"/>
      <c r="P197" s="314"/>
      <c r="Q197" s="314"/>
    </row>
    <row r="198" spans="7:17" ht="16.5">
      <c r="G198" s="314"/>
      <c r="H198" s="314"/>
      <c r="I198" s="314"/>
      <c r="J198" s="314"/>
      <c r="K198" s="314"/>
      <c r="L198" s="314"/>
      <c r="M198" s="314"/>
      <c r="N198" s="314"/>
      <c r="O198" s="314"/>
      <c r="P198" s="314"/>
      <c r="Q198" s="314"/>
    </row>
    <row r="199" spans="7:17" ht="16.5">
      <c r="G199" s="314"/>
      <c r="H199" s="314"/>
      <c r="I199" s="314"/>
      <c r="J199" s="314"/>
      <c r="K199" s="314"/>
      <c r="L199" s="314"/>
      <c r="M199" s="314"/>
      <c r="N199" s="314"/>
      <c r="O199" s="314"/>
      <c r="P199" s="314"/>
      <c r="Q199" s="314"/>
    </row>
    <row r="200" spans="7:17" ht="16.5">
      <c r="G200" s="314"/>
      <c r="H200" s="314"/>
      <c r="I200" s="314"/>
      <c r="J200" s="314"/>
      <c r="K200" s="314"/>
      <c r="L200" s="314"/>
      <c r="M200" s="314"/>
      <c r="N200" s="314"/>
      <c r="O200" s="314"/>
      <c r="P200" s="314"/>
      <c r="Q200" s="314"/>
    </row>
    <row r="201" spans="7:17" ht="16.5">
      <c r="G201" s="314"/>
      <c r="H201" s="314"/>
      <c r="I201" s="314"/>
      <c r="J201" s="314"/>
      <c r="K201" s="314"/>
      <c r="L201" s="314"/>
      <c r="M201" s="314"/>
      <c r="N201" s="314"/>
      <c r="O201" s="314"/>
      <c r="P201" s="314"/>
      <c r="Q201" s="314"/>
    </row>
    <row r="202" spans="7:17" ht="16.5">
      <c r="G202" s="314"/>
      <c r="H202" s="314"/>
      <c r="I202" s="314"/>
      <c r="J202" s="314"/>
      <c r="K202" s="314"/>
      <c r="L202" s="314"/>
      <c r="M202" s="314"/>
      <c r="N202" s="314"/>
      <c r="O202" s="314"/>
      <c r="P202" s="314"/>
      <c r="Q202" s="314"/>
    </row>
    <row r="203" spans="7:17" ht="16.5">
      <c r="G203" s="314"/>
      <c r="H203" s="314"/>
      <c r="I203" s="314"/>
      <c r="J203" s="314"/>
      <c r="K203" s="314"/>
      <c r="L203" s="314"/>
      <c r="M203" s="314"/>
      <c r="N203" s="314"/>
      <c r="O203" s="314"/>
      <c r="P203" s="314"/>
      <c r="Q203" s="314"/>
    </row>
    <row r="204" spans="7:17" ht="16.5">
      <c r="G204" s="314"/>
      <c r="H204" s="314"/>
      <c r="I204" s="314"/>
      <c r="J204" s="314"/>
      <c r="K204" s="314"/>
      <c r="L204" s="314"/>
      <c r="M204" s="314"/>
      <c r="N204" s="314"/>
      <c r="O204" s="314"/>
      <c r="P204" s="314"/>
      <c r="Q204" s="314"/>
    </row>
    <row r="205" spans="7:17" ht="16.5">
      <c r="G205" s="314"/>
      <c r="H205" s="314"/>
      <c r="I205" s="314"/>
      <c r="J205" s="314"/>
      <c r="K205" s="314"/>
      <c r="L205" s="314"/>
      <c r="M205" s="314"/>
      <c r="N205" s="314"/>
      <c r="O205" s="314"/>
      <c r="P205" s="314"/>
      <c r="Q205" s="314"/>
    </row>
    <row r="206" spans="7:17" ht="16.5">
      <c r="G206" s="314"/>
      <c r="H206" s="314"/>
      <c r="I206" s="314"/>
      <c r="J206" s="314"/>
      <c r="K206" s="314"/>
      <c r="L206" s="314"/>
      <c r="M206" s="314"/>
      <c r="N206" s="314"/>
      <c r="O206" s="314"/>
      <c r="P206" s="314"/>
      <c r="Q206" s="314"/>
    </row>
    <row r="207" spans="7:17" ht="16.5">
      <c r="G207" s="314"/>
      <c r="H207" s="314"/>
      <c r="I207" s="314"/>
      <c r="J207" s="314"/>
      <c r="K207" s="314"/>
      <c r="L207" s="314"/>
      <c r="M207" s="314"/>
      <c r="N207" s="314"/>
      <c r="O207" s="314"/>
      <c r="P207" s="314"/>
      <c r="Q207" s="314"/>
    </row>
    <row r="208" spans="7:17" ht="16.5">
      <c r="G208" s="314"/>
      <c r="H208" s="314"/>
      <c r="I208" s="314"/>
      <c r="J208" s="314"/>
      <c r="K208" s="314"/>
      <c r="L208" s="314"/>
      <c r="M208" s="314"/>
      <c r="N208" s="314"/>
      <c r="O208" s="314"/>
      <c r="P208" s="314"/>
      <c r="Q208" s="314"/>
    </row>
    <row r="209" spans="7:17" ht="16.5">
      <c r="G209" s="314"/>
      <c r="H209" s="314"/>
      <c r="I209" s="314"/>
      <c r="J209" s="314"/>
      <c r="K209" s="314"/>
      <c r="L209" s="314"/>
      <c r="M209" s="314"/>
      <c r="N209" s="314"/>
      <c r="O209" s="314"/>
      <c r="P209" s="314"/>
      <c r="Q209" s="314"/>
    </row>
    <row r="210" spans="7:17" ht="16.5">
      <c r="G210" s="314"/>
      <c r="H210" s="314"/>
      <c r="I210" s="314"/>
      <c r="J210" s="314"/>
      <c r="K210" s="314"/>
      <c r="L210" s="314"/>
      <c r="M210" s="314"/>
      <c r="N210" s="314"/>
      <c r="O210" s="314"/>
      <c r="P210" s="314"/>
      <c r="Q210" s="314"/>
    </row>
    <row r="211" spans="7:17" ht="16.5">
      <c r="G211" s="314"/>
      <c r="H211" s="314"/>
      <c r="I211" s="314"/>
      <c r="J211" s="314"/>
      <c r="K211" s="314"/>
      <c r="L211" s="314"/>
      <c r="M211" s="314"/>
      <c r="N211" s="314"/>
      <c r="O211" s="314"/>
      <c r="P211" s="314"/>
      <c r="Q211" s="314"/>
    </row>
    <row r="212" spans="7:17" ht="16.5">
      <c r="G212" s="314"/>
      <c r="H212" s="314"/>
      <c r="I212" s="314"/>
      <c r="J212" s="314"/>
      <c r="K212" s="314"/>
      <c r="L212" s="314"/>
      <c r="M212" s="314"/>
      <c r="N212" s="314"/>
      <c r="O212" s="314"/>
      <c r="P212" s="314"/>
      <c r="Q212" s="314"/>
    </row>
    <row r="213" spans="7:17" ht="16.5">
      <c r="G213" s="314"/>
      <c r="H213" s="314"/>
      <c r="I213" s="314"/>
      <c r="J213" s="314"/>
      <c r="K213" s="314"/>
      <c r="L213" s="314"/>
      <c r="M213" s="314"/>
      <c r="N213" s="314"/>
      <c r="O213" s="314"/>
      <c r="P213" s="314"/>
      <c r="Q213" s="314"/>
    </row>
    <row r="214" spans="7:17" ht="16.5">
      <c r="G214" s="314"/>
      <c r="H214" s="314"/>
      <c r="I214" s="314"/>
      <c r="J214" s="314"/>
      <c r="K214" s="314"/>
      <c r="L214" s="314"/>
      <c r="M214" s="314"/>
      <c r="N214" s="314"/>
      <c r="O214" s="314"/>
      <c r="P214" s="314"/>
      <c r="Q214" s="314"/>
    </row>
    <row r="215" spans="7:17" ht="16.5">
      <c r="G215" s="314"/>
      <c r="H215" s="314"/>
      <c r="I215" s="314"/>
      <c r="J215" s="314"/>
      <c r="K215" s="314"/>
      <c r="L215" s="314"/>
      <c r="M215" s="314"/>
      <c r="N215" s="314"/>
      <c r="O215" s="314"/>
      <c r="P215" s="314"/>
      <c r="Q215" s="314"/>
    </row>
    <row r="216" spans="7:17" ht="16.5">
      <c r="G216" s="314"/>
      <c r="H216" s="314"/>
      <c r="I216" s="314"/>
      <c r="J216" s="314"/>
      <c r="K216" s="314"/>
      <c r="L216" s="314"/>
      <c r="M216" s="314"/>
      <c r="N216" s="314"/>
      <c r="O216" s="314"/>
      <c r="P216" s="314"/>
      <c r="Q216" s="314"/>
    </row>
    <row r="217" spans="7:17" ht="16.5">
      <c r="G217" s="314"/>
      <c r="H217" s="314"/>
      <c r="I217" s="314"/>
      <c r="J217" s="314"/>
      <c r="K217" s="314"/>
      <c r="L217" s="314"/>
      <c r="M217" s="314"/>
      <c r="N217" s="314"/>
      <c r="O217" s="314"/>
      <c r="P217" s="314"/>
      <c r="Q217" s="314"/>
    </row>
    <row r="218" spans="7:17" ht="16.5">
      <c r="G218" s="314"/>
      <c r="H218" s="314"/>
      <c r="I218" s="314"/>
      <c r="J218" s="314"/>
      <c r="K218" s="314"/>
      <c r="L218" s="314"/>
      <c r="M218" s="314"/>
      <c r="N218" s="314"/>
      <c r="O218" s="314"/>
      <c r="P218" s="314"/>
      <c r="Q218" s="314"/>
    </row>
    <row r="219" spans="7:17" ht="16.5">
      <c r="G219" s="314"/>
      <c r="H219" s="314"/>
      <c r="I219" s="314"/>
      <c r="J219" s="314"/>
      <c r="K219" s="314"/>
      <c r="L219" s="314"/>
      <c r="M219" s="314"/>
      <c r="N219" s="314"/>
      <c r="O219" s="314"/>
      <c r="P219" s="314"/>
      <c r="Q219" s="314"/>
    </row>
    <row r="220" spans="7:17" ht="16.5">
      <c r="G220" s="314"/>
      <c r="H220" s="314"/>
      <c r="I220" s="314"/>
      <c r="J220" s="314"/>
      <c r="K220" s="314"/>
      <c r="L220" s="314"/>
      <c r="M220" s="314"/>
      <c r="N220" s="314"/>
      <c r="O220" s="314"/>
      <c r="P220" s="314"/>
      <c r="Q220" s="314"/>
    </row>
    <row r="221" spans="7:17" ht="16.5">
      <c r="G221" s="314"/>
      <c r="H221" s="314"/>
      <c r="I221" s="314"/>
      <c r="J221" s="314"/>
      <c r="K221" s="314"/>
      <c r="L221" s="314"/>
      <c r="M221" s="314"/>
      <c r="N221" s="314"/>
      <c r="O221" s="314"/>
      <c r="P221" s="314"/>
      <c r="Q221" s="314"/>
    </row>
    <row r="222" spans="7:17" ht="16.5">
      <c r="G222" s="314"/>
      <c r="H222" s="314"/>
      <c r="I222" s="314"/>
      <c r="J222" s="314"/>
      <c r="K222" s="314"/>
      <c r="L222" s="314"/>
      <c r="M222" s="314"/>
      <c r="N222" s="314"/>
      <c r="O222" s="314"/>
      <c r="P222" s="314"/>
      <c r="Q222" s="314"/>
    </row>
    <row r="223" spans="7:17" ht="16.5">
      <c r="G223" s="314"/>
      <c r="H223" s="314"/>
      <c r="I223" s="314"/>
      <c r="J223" s="314"/>
      <c r="K223" s="314"/>
      <c r="L223" s="314"/>
      <c r="M223" s="314"/>
      <c r="N223" s="314"/>
      <c r="O223" s="314"/>
      <c r="P223" s="314"/>
      <c r="Q223" s="314"/>
    </row>
    <row r="224" spans="7:17" ht="16.5">
      <c r="G224" s="314"/>
      <c r="H224" s="314"/>
      <c r="I224" s="314"/>
      <c r="J224" s="314"/>
      <c r="K224" s="314"/>
      <c r="L224" s="314"/>
      <c r="M224" s="314"/>
      <c r="N224" s="314"/>
      <c r="O224" s="314"/>
      <c r="P224" s="314"/>
      <c r="Q224" s="314"/>
    </row>
    <row r="225" spans="7:17" ht="16.5">
      <c r="G225" s="314"/>
      <c r="H225" s="314"/>
      <c r="I225" s="314"/>
      <c r="J225" s="314"/>
      <c r="K225" s="314"/>
      <c r="L225" s="314"/>
      <c r="M225" s="314"/>
      <c r="N225" s="314"/>
      <c r="O225" s="314"/>
      <c r="P225" s="314"/>
      <c r="Q225" s="314"/>
    </row>
    <row r="226" spans="7:17" ht="16.5">
      <c r="G226" s="314"/>
      <c r="H226" s="314"/>
      <c r="I226" s="314"/>
      <c r="J226" s="314"/>
      <c r="K226" s="314"/>
      <c r="L226" s="314"/>
      <c r="M226" s="314"/>
      <c r="N226" s="314"/>
      <c r="O226" s="314"/>
      <c r="P226" s="314"/>
      <c r="Q226" s="314"/>
    </row>
    <row r="227" spans="7:17" ht="16.5">
      <c r="G227" s="314"/>
      <c r="H227" s="314"/>
      <c r="I227" s="314"/>
      <c r="J227" s="314"/>
      <c r="K227" s="314"/>
      <c r="L227" s="314"/>
      <c r="M227" s="314"/>
      <c r="N227" s="314"/>
      <c r="O227" s="314"/>
      <c r="P227" s="314"/>
      <c r="Q227" s="314"/>
    </row>
    <row r="228" spans="7:17" ht="16.5">
      <c r="G228" s="314"/>
      <c r="H228" s="314"/>
      <c r="I228" s="314"/>
      <c r="J228" s="314"/>
      <c r="K228" s="314"/>
      <c r="L228" s="314"/>
      <c r="M228" s="314"/>
      <c r="N228" s="314"/>
      <c r="O228" s="314"/>
      <c r="P228" s="314"/>
      <c r="Q228" s="314"/>
    </row>
    <row r="229" spans="7:17" ht="16.5">
      <c r="G229" s="314"/>
      <c r="H229" s="314"/>
      <c r="I229" s="314"/>
      <c r="J229" s="314"/>
      <c r="K229" s="314"/>
      <c r="L229" s="314"/>
      <c r="M229" s="314"/>
      <c r="N229" s="314"/>
      <c r="O229" s="314"/>
      <c r="P229" s="314"/>
      <c r="Q229" s="314"/>
    </row>
    <row r="230" spans="7:17" ht="16.5">
      <c r="G230" s="314"/>
      <c r="H230" s="314"/>
      <c r="I230" s="314"/>
      <c r="J230" s="314"/>
      <c r="K230" s="314"/>
      <c r="L230" s="314"/>
      <c r="M230" s="314"/>
      <c r="N230" s="314"/>
      <c r="O230" s="314"/>
      <c r="P230" s="314"/>
      <c r="Q230" s="314"/>
    </row>
    <row r="231" spans="7:17" ht="16.5">
      <c r="G231" s="314"/>
      <c r="H231" s="314"/>
      <c r="I231" s="314"/>
      <c r="J231" s="314"/>
      <c r="K231" s="314"/>
      <c r="L231" s="314"/>
      <c r="M231" s="314"/>
      <c r="N231" s="314"/>
      <c r="O231" s="314"/>
      <c r="P231" s="314"/>
      <c r="Q231" s="314"/>
    </row>
    <row r="232" spans="7:17" ht="16.5">
      <c r="G232" s="314"/>
      <c r="H232" s="314"/>
      <c r="I232" s="314"/>
      <c r="J232" s="314"/>
      <c r="K232" s="314"/>
      <c r="L232" s="314"/>
      <c r="M232" s="314"/>
      <c r="N232" s="314"/>
      <c r="O232" s="314"/>
      <c r="P232" s="314"/>
      <c r="Q232" s="314"/>
    </row>
    <row r="233" spans="7:17" ht="16.5">
      <c r="G233" s="314"/>
      <c r="H233" s="314"/>
      <c r="I233" s="314"/>
      <c r="J233" s="314"/>
      <c r="K233" s="314"/>
      <c r="L233" s="314"/>
      <c r="M233" s="314"/>
      <c r="N233" s="314"/>
      <c r="O233" s="314"/>
      <c r="P233" s="314"/>
      <c r="Q233" s="314"/>
    </row>
    <row r="234" spans="7:17" ht="16.5">
      <c r="G234" s="314"/>
      <c r="H234" s="314"/>
      <c r="I234" s="314"/>
      <c r="J234" s="314"/>
      <c r="K234" s="314"/>
      <c r="L234" s="314"/>
      <c r="M234" s="314"/>
      <c r="N234" s="314"/>
      <c r="O234" s="314"/>
      <c r="P234" s="314"/>
      <c r="Q234" s="314"/>
    </row>
    <row r="235" spans="7:17" ht="16.5">
      <c r="G235" s="314"/>
      <c r="H235" s="314"/>
      <c r="I235" s="314"/>
      <c r="J235" s="314"/>
      <c r="K235" s="314"/>
      <c r="L235" s="314"/>
      <c r="M235" s="314"/>
      <c r="N235" s="314"/>
      <c r="O235" s="314"/>
      <c r="P235" s="314"/>
      <c r="Q235" s="314"/>
    </row>
    <row r="236" spans="7:17" ht="16.5">
      <c r="G236" s="314"/>
      <c r="H236" s="314"/>
      <c r="I236" s="314"/>
      <c r="J236" s="314"/>
      <c r="K236" s="314"/>
      <c r="L236" s="314"/>
      <c r="M236" s="314"/>
      <c r="N236" s="314"/>
      <c r="O236" s="314"/>
      <c r="P236" s="314"/>
      <c r="Q236" s="314"/>
    </row>
    <row r="237" spans="7:17" ht="16.5">
      <c r="G237" s="314"/>
      <c r="H237" s="314"/>
      <c r="I237" s="314"/>
      <c r="J237" s="314"/>
      <c r="K237" s="314"/>
      <c r="L237" s="314"/>
      <c r="M237" s="314"/>
      <c r="N237" s="314"/>
      <c r="O237" s="314"/>
      <c r="P237" s="314"/>
      <c r="Q237" s="314"/>
    </row>
    <row r="238" spans="7:17" ht="16.5">
      <c r="G238" s="314"/>
      <c r="H238" s="314"/>
      <c r="I238" s="314"/>
      <c r="J238" s="314"/>
      <c r="K238" s="314"/>
      <c r="L238" s="314"/>
      <c r="M238" s="314"/>
      <c r="N238" s="314"/>
      <c r="O238" s="314"/>
      <c r="P238" s="314"/>
      <c r="Q238" s="314"/>
    </row>
    <row r="239" spans="7:17" ht="16.5">
      <c r="G239" s="314"/>
      <c r="H239" s="314"/>
      <c r="I239" s="314"/>
      <c r="J239" s="314"/>
      <c r="K239" s="314"/>
      <c r="L239" s="314"/>
      <c r="M239" s="314"/>
      <c r="N239" s="314"/>
      <c r="O239" s="314"/>
      <c r="P239" s="314"/>
      <c r="Q239" s="314"/>
    </row>
    <row r="240" spans="7:17" ht="16.5">
      <c r="G240" s="314"/>
      <c r="H240" s="314"/>
      <c r="I240" s="314"/>
      <c r="J240" s="314"/>
      <c r="K240" s="314"/>
      <c r="L240" s="314"/>
      <c r="M240" s="314"/>
      <c r="N240" s="314"/>
      <c r="O240" s="314"/>
      <c r="P240" s="314"/>
      <c r="Q240" s="314"/>
    </row>
    <row r="241" spans="7:17" ht="16.5">
      <c r="G241" s="314"/>
      <c r="H241" s="314"/>
      <c r="I241" s="314"/>
      <c r="J241" s="314"/>
      <c r="K241" s="314"/>
      <c r="L241" s="314"/>
      <c r="M241" s="314"/>
      <c r="N241" s="314"/>
      <c r="O241" s="314"/>
      <c r="P241" s="314"/>
      <c r="Q241" s="314"/>
    </row>
    <row r="242" spans="7:17" ht="16.5">
      <c r="G242" s="314"/>
      <c r="H242" s="314"/>
      <c r="I242" s="314"/>
      <c r="J242" s="314"/>
      <c r="K242" s="314"/>
      <c r="L242" s="314"/>
      <c r="M242" s="314"/>
      <c r="N242" s="314"/>
      <c r="O242" s="314"/>
      <c r="P242" s="314"/>
      <c r="Q242" s="314"/>
    </row>
    <row r="243" spans="7:17" ht="16.5">
      <c r="G243" s="314"/>
      <c r="H243" s="314"/>
      <c r="I243" s="314"/>
      <c r="J243" s="314"/>
      <c r="K243" s="314"/>
      <c r="L243" s="314"/>
      <c r="M243" s="314"/>
      <c r="N243" s="314"/>
      <c r="O243" s="314"/>
      <c r="P243" s="314"/>
      <c r="Q243" s="314"/>
    </row>
    <row r="244" spans="7:17" ht="16.5">
      <c r="G244" s="314"/>
      <c r="H244" s="314"/>
      <c r="I244" s="314"/>
      <c r="J244" s="314"/>
      <c r="K244" s="314"/>
      <c r="L244" s="314"/>
      <c r="M244" s="314"/>
      <c r="N244" s="314"/>
      <c r="O244" s="314"/>
      <c r="P244" s="314"/>
      <c r="Q244" s="314"/>
    </row>
  </sheetData>
  <customSheetViews>
    <customSheetView guid="{16DB5A78-C639-4ECB-80E4-51FAC46025D9}" showPageBreaks="1" printArea="1" showRuler="0">
      <selection activeCell="F185" sqref="F185"/>
      <rowBreaks count="3" manualBreakCount="3">
        <brk id="49" max="16" man="1"/>
        <brk id="94" max="16" man="1"/>
        <brk id="137" max="16" man="1"/>
      </rowBreaks>
      <pageMargins left="0.25" right="0.25" top="0.75" bottom="0.75" header="0.5" footer="0.5"/>
      <printOptions horizontalCentered="1"/>
      <pageSetup scale="52" fitToHeight="4" orientation="landscape" r:id="rId1"/>
      <headerFooter alignWithMargins="0"/>
    </customSheetView>
    <customSheetView guid="{253E2A63-7F54-436E-9A6A-CE7AFBB6B9A8}" scale="75" showPageBreaks="1" printArea="1" hiddenRows="1" view="pageBreakPreview" showRuler="0">
      <rowBreaks count="3" manualBreakCount="3">
        <brk id="49" max="16" man="1"/>
        <brk id="93" max="16" man="1"/>
        <brk id="136" max="16" man="1"/>
      </rowBreaks>
      <pageMargins left="0.25" right="0.25" top="0.75" bottom="0.75" header="0.5" footer="0.5"/>
      <printOptions horizontalCentered="1"/>
      <pageSetup scale="52" fitToHeight="4" orientation="landscape" r:id="rId2"/>
      <headerFooter alignWithMargins="0">
        <oddHeader>&amp;R&amp;12Page &amp;P of &amp;N</oddHeader>
      </headerFooter>
    </customSheetView>
    <customSheetView guid="{912808F1-C250-4C36-9229-7E2FB96FDAF1}" scale="75" showPageBreaks="1" printArea="1" hiddenRows="1" view="pageBreakPreview" showRuler="0">
      <rowBreaks count="3" manualBreakCount="3">
        <brk id="49" max="16" man="1"/>
        <brk id="93" max="16" man="1"/>
        <brk id="136" max="16" man="1"/>
      </rowBreaks>
      <pageMargins left="0.25" right="0.25" top="0.75" bottom="0.75" header="0.5" footer="0.5"/>
      <printOptions horizontalCentered="1"/>
      <pageSetup scale="52" fitToHeight="4" orientation="landscape" r:id="rId3"/>
      <headerFooter alignWithMargins="0">
        <oddHeader>&amp;R&amp;12Page &amp;P of &amp;N</oddHeader>
      </headerFooter>
    </customSheetView>
    <customSheetView guid="{623CAC5F-951F-44AA-9AF9-EE999A8FEBA6}" scale="75" showPageBreaks="1" printArea="1" hiddenRows="1" view="pageBreakPreview" showRuler="0" topLeftCell="A116">
      <selection activeCell="C166" sqref="C166"/>
      <rowBreaks count="3" manualBreakCount="3">
        <brk id="49" max="16" man="1"/>
        <brk id="93" max="16" man="1"/>
        <brk id="136" max="16" man="1"/>
      </rowBreaks>
      <pageMargins left="0.25" right="0.25" top="0.75" bottom="0.75" header="0.5" footer="0.5"/>
      <printOptions horizontalCentered="1"/>
      <pageSetup scale="52" fitToHeight="4" orientation="landscape" r:id="rId4"/>
      <headerFooter alignWithMargins="0">
        <oddHeader>&amp;R&amp;"Arial,Bold"&amp;14Page &amp;P of &amp;N</oddHeader>
        <oddFooter>Page &amp;P of &amp;N</oddFooter>
      </headerFooter>
    </customSheetView>
    <customSheetView guid="{835C01C7-C4D4-4B78-B001-C5A0B4AA9432}" scale="75" showPageBreaks="1" printArea="1" hiddenRows="1" view="pageBreakPreview" showRuler="0">
      <rowBreaks count="3" manualBreakCount="3">
        <brk id="49" max="16" man="1"/>
        <brk id="93" max="16" man="1"/>
        <brk id="136" max="16" man="1"/>
      </rowBreaks>
      <pageMargins left="0.25" right="0.25" top="0.75" bottom="0.75" header="0.5" footer="0.5"/>
      <printOptions horizontalCentered="1"/>
      <pageSetup scale="52" fitToHeight="4" orientation="landscape" r:id="rId5"/>
      <headerFooter alignWithMargins="0">
        <oddHeader>&amp;R&amp;12Page &amp;P of &amp;N</oddHeader>
      </headerFooter>
    </customSheetView>
    <customSheetView guid="{EEA00B4A-CCC0-42F9-99E9-585AC1E39AC7}" scale="25" showPageBreaks="1" printArea="1" hiddenRows="1" view="pageBreakPreview" showRuler="0" topLeftCell="A141">
      <selection activeCell="Y61" sqref="Y61"/>
      <rowBreaks count="3" manualBreakCount="3">
        <brk id="49" max="17" man="1"/>
        <brk id="93" max="17" man="1"/>
        <brk id="136" max="17" man="1"/>
      </rowBreaks>
      <pageMargins left="0.25" right="0.25" top="0.75" bottom="0.75" header="0.5" footer="0.5"/>
      <printOptions horizontalCentered="1"/>
      <pageSetup scale="52" fitToHeight="4" orientation="landscape" r:id="rId6"/>
      <headerFooter alignWithMargins="0">
        <oddHeader>&amp;R&amp;12Page &amp;P of &amp;N</oddHeader>
      </headerFooter>
    </customSheetView>
  </customSheetViews>
  <mergeCells count="108">
    <mergeCell ref="H104:Q104"/>
    <mergeCell ref="H105:Q105"/>
    <mergeCell ref="H106:Q106"/>
    <mergeCell ref="H107:Q107"/>
    <mergeCell ref="J112:Q112"/>
    <mergeCell ref="J118:Q118"/>
    <mergeCell ref="H143:Q143"/>
    <mergeCell ref="H144:Q144"/>
    <mergeCell ref="H145:Q145"/>
    <mergeCell ref="K166:L166"/>
    <mergeCell ref="G167:H167"/>
    <mergeCell ref="I167:J167"/>
    <mergeCell ref="K167:L167"/>
    <mergeCell ref="A159:F159"/>
    <mergeCell ref="A122:F122"/>
    <mergeCell ref="H122:Q122"/>
    <mergeCell ref="H124:Q124"/>
    <mergeCell ref="H127:Q127"/>
    <mergeCell ref="H139:Q139"/>
    <mergeCell ref="H141:Q141"/>
    <mergeCell ref="H146:Q146"/>
    <mergeCell ref="H155:Q155"/>
    <mergeCell ref="H147:Q147"/>
    <mergeCell ref="H148:Q148"/>
    <mergeCell ref="H149:Q149"/>
    <mergeCell ref="H153:Q153"/>
    <mergeCell ref="J63:Q63"/>
    <mergeCell ref="J49:Q49"/>
    <mergeCell ref="J53:Q53"/>
    <mergeCell ref="J57:Q57"/>
    <mergeCell ref="J61:Q61"/>
    <mergeCell ref="G169:H169"/>
    <mergeCell ref="I169:J169"/>
    <mergeCell ref="K169:L169"/>
    <mergeCell ref="G166:H166"/>
    <mergeCell ref="I166:J166"/>
    <mergeCell ref="H85:Q85"/>
    <mergeCell ref="L67:Q67"/>
    <mergeCell ref="L69:Q69"/>
    <mergeCell ref="L70:Q70"/>
    <mergeCell ref="J74:Q74"/>
    <mergeCell ref="J76:Q76"/>
    <mergeCell ref="H80:Q80"/>
    <mergeCell ref="H82:Q82"/>
    <mergeCell ref="H84:Q84"/>
    <mergeCell ref="H87:Q87"/>
    <mergeCell ref="H88:Q88"/>
    <mergeCell ref="H89:Q89"/>
    <mergeCell ref="H90:Q90"/>
    <mergeCell ref="H91:Q91"/>
    <mergeCell ref="J13:Q13"/>
    <mergeCell ref="J22:Q22"/>
    <mergeCell ref="J26:Q26"/>
    <mergeCell ref="J20:Q20"/>
    <mergeCell ref="J21:Q21"/>
    <mergeCell ref="J40:Q40"/>
    <mergeCell ref="J47:Q47"/>
    <mergeCell ref="J48:Q48"/>
    <mergeCell ref="J41:Q41"/>
    <mergeCell ref="J43:Q43"/>
    <mergeCell ref="J5:Q5"/>
    <mergeCell ref="J6:Q6"/>
    <mergeCell ref="A74:F74"/>
    <mergeCell ref="A5:F5"/>
    <mergeCell ref="A26:F26"/>
    <mergeCell ref="A36:F36"/>
    <mergeCell ref="J19:Q19"/>
    <mergeCell ref="J15:Q15"/>
    <mergeCell ref="J18:Q18"/>
    <mergeCell ref="J7:Q7"/>
    <mergeCell ref="A47:F47"/>
    <mergeCell ref="A53:F53"/>
    <mergeCell ref="A61:F61"/>
    <mergeCell ref="A67:F67"/>
    <mergeCell ref="J37:Q37"/>
    <mergeCell ref="J38:Q38"/>
    <mergeCell ref="J39:Q39"/>
    <mergeCell ref="J27:Q27"/>
    <mergeCell ref="J28:Q28"/>
    <mergeCell ref="J29:Q29"/>
    <mergeCell ref="J36:Q36"/>
    <mergeCell ref="J8:Q8"/>
    <mergeCell ref="J9:Q9"/>
    <mergeCell ref="J11:Q11"/>
    <mergeCell ref="A182:F182"/>
    <mergeCell ref="A174:F174"/>
    <mergeCell ref="G174:H174"/>
    <mergeCell ref="I174:J174"/>
    <mergeCell ref="K174:L174"/>
    <mergeCell ref="A181:F181"/>
    <mergeCell ref="A175:F175"/>
    <mergeCell ref="A80:F80"/>
    <mergeCell ref="A112:F112"/>
    <mergeCell ref="A139:F139"/>
    <mergeCell ref="A133:F133"/>
    <mergeCell ref="A153:F153"/>
    <mergeCell ref="H92:Q92"/>
    <mergeCell ref="G165:H165"/>
    <mergeCell ref="I165:J165"/>
    <mergeCell ref="K165:L165"/>
    <mergeCell ref="H159:Q159"/>
    <mergeCell ref="H161:Q161"/>
    <mergeCell ref="A97:F97"/>
    <mergeCell ref="H97:Q97"/>
    <mergeCell ref="H99:Q99"/>
    <mergeCell ref="H101:Q101"/>
    <mergeCell ref="H102:Q102"/>
    <mergeCell ref="H103:Q103"/>
  </mergeCells>
  <phoneticPr fontId="0" type="noConversion"/>
  <printOptions horizontalCentered="1"/>
  <pageMargins left="0.25" right="0.25" top="0.75" bottom="0.75" header="0.5" footer="0.5"/>
  <pageSetup scale="53" fitToHeight="0" orientation="landscape" r:id="rId7"/>
  <headerFooter alignWithMargins="0"/>
  <rowBreaks count="3" manualBreakCount="3">
    <brk id="49" max="16" man="1"/>
    <brk id="94" max="16" man="1"/>
    <brk id="137"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7"/>
  <sheetViews>
    <sheetView showGridLines="0" zoomScaleNormal="100" zoomScaleSheetLayoutView="110" workbookViewId="0">
      <selection activeCell="M143" sqref="M143"/>
    </sheetView>
  </sheetViews>
  <sheetFormatPr defaultRowHeight="12.75"/>
  <cols>
    <col min="1" max="1" width="37" customWidth="1"/>
    <col min="2" max="2" width="16" bestFit="1" customWidth="1"/>
    <col min="3" max="3" width="5.85546875" customWidth="1"/>
    <col min="4" max="4" width="16" bestFit="1" customWidth="1"/>
    <col min="5" max="5" width="6.5703125" customWidth="1"/>
    <col min="6" max="6" width="16" bestFit="1" customWidth="1"/>
    <col min="7" max="7" width="5.85546875" customWidth="1"/>
    <col min="8" max="8" width="15" bestFit="1" customWidth="1"/>
    <col min="9" max="9" width="5.42578125" customWidth="1"/>
    <col min="10" max="10" width="16" bestFit="1" customWidth="1"/>
  </cols>
  <sheetData>
    <row r="1" spans="1:11" ht="18">
      <c r="A1" s="1094" t="s">
        <v>379</v>
      </c>
      <c r="B1" s="1095"/>
      <c r="C1" s="1095"/>
      <c r="D1" s="1095"/>
      <c r="E1" s="1095"/>
      <c r="F1" s="1095"/>
      <c r="G1" s="1095"/>
    </row>
    <row r="2" spans="1:11">
      <c r="H2" s="1028"/>
      <c r="I2" s="703"/>
      <c r="J2" s="704"/>
    </row>
    <row r="3" spans="1:11">
      <c r="A3" s="230" t="s">
        <v>523</v>
      </c>
      <c r="H3" s="703"/>
      <c r="I3" s="703"/>
      <c r="J3" s="704"/>
    </row>
    <row r="4" spans="1:11">
      <c r="A4" s="703"/>
      <c r="B4" s="703"/>
      <c r="C4" s="703"/>
      <c r="D4" s="703"/>
      <c r="E4" s="703"/>
      <c r="F4" s="703"/>
      <c r="G4" s="703"/>
      <c r="H4" s="703"/>
      <c r="I4" s="703"/>
      <c r="J4" s="704"/>
    </row>
    <row r="6" spans="1:11">
      <c r="A6" s="704"/>
      <c r="B6" s="918" t="s">
        <v>509</v>
      </c>
      <c r="C6" s="918"/>
      <c r="D6" s="919" t="s">
        <v>510</v>
      </c>
      <c r="E6" s="919"/>
      <c r="F6" s="919"/>
      <c r="G6" s="919"/>
      <c r="H6" s="919"/>
      <c r="I6" s="919"/>
      <c r="J6" s="918"/>
    </row>
    <row r="7" spans="1:11">
      <c r="A7" s="704"/>
      <c r="B7" s="918" t="s">
        <v>511</v>
      </c>
      <c r="C7" s="918"/>
      <c r="D7" s="919" t="s">
        <v>512</v>
      </c>
      <c r="E7" s="919"/>
      <c r="F7" s="919" t="s">
        <v>513</v>
      </c>
      <c r="G7" s="919"/>
      <c r="H7" s="919" t="s">
        <v>514</v>
      </c>
      <c r="I7" s="919"/>
      <c r="J7" s="920" t="s">
        <v>72</v>
      </c>
    </row>
    <row r="8" spans="1:11">
      <c r="A8" s="704"/>
      <c r="B8" s="705"/>
      <c r="C8" s="705"/>
      <c r="D8" s="706"/>
      <c r="E8" s="706"/>
      <c r="F8" s="706"/>
      <c r="G8" s="706"/>
      <c r="H8" s="706"/>
      <c r="I8" s="706"/>
      <c r="J8" s="707"/>
    </row>
    <row r="9" spans="1:11">
      <c r="A9" s="708" t="s">
        <v>515</v>
      </c>
      <c r="B9" s="709">
        <v>13882161.75</v>
      </c>
      <c r="C9" s="709"/>
      <c r="D9" s="709">
        <v>11785623.460000001</v>
      </c>
      <c r="E9" s="709"/>
      <c r="F9" s="709">
        <v>24382713.23</v>
      </c>
      <c r="G9" s="709"/>
      <c r="H9" s="710">
        <v>5667656.25</v>
      </c>
      <c r="I9" s="710"/>
      <c r="J9" s="709">
        <f>SUM(B9:H9)</f>
        <v>55718154.689999998</v>
      </c>
      <c r="K9" s="1029"/>
    </row>
    <row r="10" spans="1:11">
      <c r="A10" s="708"/>
      <c r="B10" s="711"/>
      <c r="C10" s="711"/>
      <c r="D10" s="711"/>
      <c r="E10" s="711"/>
      <c r="F10" s="711"/>
      <c r="G10" s="711"/>
      <c r="H10" s="712"/>
      <c r="I10" s="712"/>
      <c r="J10" s="711"/>
      <c r="K10" s="1029"/>
    </row>
    <row r="11" spans="1:11">
      <c r="A11" s="713" t="s">
        <v>721</v>
      </c>
      <c r="B11" s="711">
        <v>7001366.21</v>
      </c>
      <c r="C11" s="711"/>
      <c r="D11" s="711">
        <v>4598470.18</v>
      </c>
      <c r="E11" s="711"/>
      <c r="F11" s="711">
        <v>10475398.24</v>
      </c>
      <c r="G11" s="711"/>
      <c r="H11" s="712">
        <v>343583.75</v>
      </c>
      <c r="I11" s="712"/>
      <c r="J11" s="711">
        <f>SUM(B11:H11)</f>
        <v>22418818.380000003</v>
      </c>
      <c r="K11" s="1029"/>
    </row>
    <row r="12" spans="1:11">
      <c r="A12" s="708"/>
      <c r="B12" s="711"/>
      <c r="C12" s="711"/>
      <c r="D12" s="711"/>
      <c r="E12" s="711"/>
      <c r="F12" s="711"/>
      <c r="G12" s="711"/>
      <c r="H12" s="712"/>
      <c r="I12" s="712"/>
      <c r="J12" s="711"/>
      <c r="K12" s="1029"/>
    </row>
    <row r="13" spans="1:11">
      <c r="A13" s="713" t="s">
        <v>722</v>
      </c>
      <c r="B13" s="711">
        <v>13502546.630000001</v>
      </c>
      <c r="C13" s="711"/>
      <c r="D13" s="711">
        <v>10768241.4</v>
      </c>
      <c r="E13" s="711"/>
      <c r="F13" s="711">
        <v>20331590.899999999</v>
      </c>
      <c r="G13" s="711"/>
      <c r="H13" s="712">
        <v>2392152.11</v>
      </c>
      <c r="I13" s="712"/>
      <c r="J13" s="711">
        <f>SUM(B13:H13)</f>
        <v>46994531.039999999</v>
      </c>
      <c r="K13" s="1029"/>
    </row>
    <row r="14" spans="1:11">
      <c r="A14" s="708"/>
      <c r="B14" s="711"/>
      <c r="C14" s="711"/>
      <c r="D14" s="711"/>
      <c r="E14" s="711"/>
      <c r="F14" s="711"/>
      <c r="G14" s="711"/>
      <c r="H14" s="712"/>
      <c r="I14" s="712"/>
      <c r="J14" s="711"/>
      <c r="K14" s="1029"/>
    </row>
    <row r="15" spans="1:11">
      <c r="A15" s="708" t="s">
        <v>723</v>
      </c>
      <c r="B15" s="711">
        <v>2519624.59</v>
      </c>
      <c r="C15" s="711"/>
      <c r="D15" s="711">
        <v>2187092.81</v>
      </c>
      <c r="E15" s="711"/>
      <c r="F15" s="711">
        <v>3305370.43</v>
      </c>
      <c r="G15" s="711"/>
      <c r="H15" s="712">
        <v>887190</v>
      </c>
      <c r="I15" s="712"/>
      <c r="J15" s="711">
        <f>SUM(B15:H15)</f>
        <v>8899277.8300000001</v>
      </c>
      <c r="K15" s="1029"/>
    </row>
    <row r="16" spans="1:11">
      <c r="A16" s="708"/>
      <c r="B16" s="711"/>
      <c r="C16" s="711"/>
      <c r="D16" s="711"/>
      <c r="E16" s="711"/>
      <c r="F16" s="711"/>
      <c r="G16" s="711"/>
      <c r="H16" s="712"/>
      <c r="I16" s="712"/>
      <c r="J16" s="711"/>
      <c r="K16" s="1029"/>
    </row>
    <row r="17" spans="1:11">
      <c r="A17" s="708" t="s">
        <v>724</v>
      </c>
      <c r="B17" s="711">
        <v>3653924.96</v>
      </c>
      <c r="C17" s="711"/>
      <c r="D17" s="711">
        <v>2428049.69</v>
      </c>
      <c r="E17" s="711"/>
      <c r="F17" s="711">
        <v>5847876.5999999996</v>
      </c>
      <c r="G17" s="711"/>
      <c r="H17" s="712">
        <v>1046089.59</v>
      </c>
      <c r="I17" s="712"/>
      <c r="J17" s="711">
        <f>SUM(B17:H17)</f>
        <v>12975940.84</v>
      </c>
      <c r="K17" s="1029"/>
    </row>
    <row r="18" spans="1:11">
      <c r="A18" s="708"/>
      <c r="B18" s="711"/>
      <c r="C18" s="711"/>
      <c r="D18" s="711"/>
      <c r="E18" s="711"/>
      <c r="F18" s="711"/>
      <c r="G18" s="711"/>
      <c r="H18" s="712"/>
      <c r="I18" s="712"/>
      <c r="J18" s="711"/>
      <c r="K18" s="1029"/>
    </row>
    <row r="19" spans="1:11">
      <c r="A19" s="708" t="s">
        <v>518</v>
      </c>
      <c r="B19" s="711">
        <v>2651005.4</v>
      </c>
      <c r="C19" s="711"/>
      <c r="D19" s="711">
        <v>2242024.48</v>
      </c>
      <c r="E19" s="711"/>
      <c r="F19" s="711">
        <v>6008665.1900000004</v>
      </c>
      <c r="G19" s="711"/>
      <c r="H19" s="712">
        <v>1200771.8600000001</v>
      </c>
      <c r="I19" s="712"/>
      <c r="J19" s="711">
        <f>SUM(B19:H19)</f>
        <v>12102466.93</v>
      </c>
      <c r="K19" s="1029"/>
    </row>
    <row r="20" spans="1:11">
      <c r="A20" s="708"/>
      <c r="B20" s="711"/>
      <c r="C20" s="711"/>
      <c r="D20" s="711"/>
      <c r="E20" s="711"/>
      <c r="F20" s="711"/>
      <c r="G20" s="711"/>
      <c r="H20" s="712"/>
      <c r="I20" s="712"/>
      <c r="J20" s="711"/>
      <c r="K20" s="1029"/>
    </row>
    <row r="21" spans="1:11">
      <c r="A21" s="708" t="s">
        <v>519</v>
      </c>
      <c r="B21" s="711">
        <v>980075.35</v>
      </c>
      <c r="C21" s="711"/>
      <c r="D21" s="711">
        <v>750029.21</v>
      </c>
      <c r="E21" s="711"/>
      <c r="F21" s="711">
        <v>1750164.36</v>
      </c>
      <c r="G21" s="711"/>
      <c r="H21" s="712">
        <v>234555.96</v>
      </c>
      <c r="I21" s="712"/>
      <c r="J21" s="711">
        <f>SUM(B21:H21)</f>
        <v>3714824.88</v>
      </c>
      <c r="K21" s="1029"/>
    </row>
    <row r="22" spans="1:11">
      <c r="A22" s="708"/>
      <c r="B22" s="711"/>
      <c r="C22" s="711"/>
      <c r="D22" s="711"/>
      <c r="E22" s="711"/>
      <c r="F22" s="711"/>
      <c r="G22" s="711"/>
      <c r="H22" s="712"/>
      <c r="I22" s="712"/>
      <c r="J22" s="711"/>
      <c r="K22" s="1029"/>
    </row>
    <row r="23" spans="1:11">
      <c r="A23" s="708" t="s">
        <v>725</v>
      </c>
      <c r="B23" s="711">
        <v>50507172.07</v>
      </c>
      <c r="C23" s="711"/>
      <c r="D23" s="711">
        <v>38945027.450000003</v>
      </c>
      <c r="E23" s="711"/>
      <c r="F23" s="711">
        <v>33693424.420000002</v>
      </c>
      <c r="G23" s="711"/>
      <c r="H23" s="712">
        <v>59419.58</v>
      </c>
      <c r="I23" s="712"/>
      <c r="J23" s="711">
        <f>SUM(B23:H23)</f>
        <v>123205043.52000001</v>
      </c>
      <c r="K23" s="1029"/>
    </row>
    <row r="24" spans="1:11">
      <c r="A24" s="708"/>
      <c r="B24" s="711"/>
      <c r="C24" s="711"/>
      <c r="D24" s="711"/>
      <c r="E24" s="711"/>
      <c r="F24" s="711"/>
      <c r="G24" s="711"/>
      <c r="H24" s="712"/>
      <c r="I24" s="712"/>
      <c r="J24" s="711"/>
      <c r="K24" s="1029"/>
    </row>
    <row r="25" spans="1:11" s="2" customFormat="1">
      <c r="A25" s="708" t="s">
        <v>738</v>
      </c>
      <c r="B25" s="711">
        <v>56240.3</v>
      </c>
      <c r="C25" s="711"/>
      <c r="D25" s="711">
        <v>0</v>
      </c>
      <c r="E25" s="711"/>
      <c r="F25" s="711">
        <v>87357.77</v>
      </c>
      <c r="G25" s="711"/>
      <c r="H25" s="712">
        <v>0</v>
      </c>
      <c r="I25" s="712"/>
      <c r="J25" s="711">
        <f>SUM(B25:H25)</f>
        <v>143598.07</v>
      </c>
      <c r="K25" s="1029"/>
    </row>
    <row r="26" spans="1:11" s="2" customFormat="1">
      <c r="A26" s="708"/>
      <c r="B26" s="711"/>
      <c r="C26" s="711"/>
      <c r="D26" s="711"/>
      <c r="E26" s="711"/>
      <c r="F26" s="711"/>
      <c r="G26" s="711"/>
      <c r="H26" s="712"/>
      <c r="I26" s="712"/>
      <c r="J26" s="711"/>
      <c r="K26" s="1029"/>
    </row>
    <row r="27" spans="1:11">
      <c r="A27" s="708" t="s">
        <v>520</v>
      </c>
      <c r="B27" s="711">
        <v>15350317.390000001</v>
      </c>
      <c r="C27" s="711"/>
      <c r="D27" s="711">
        <v>11421230.77</v>
      </c>
      <c r="E27" s="711"/>
      <c r="F27" s="711">
        <v>34068151.920000002</v>
      </c>
      <c r="G27" s="711"/>
      <c r="H27" s="712">
        <v>334162.74</v>
      </c>
      <c r="I27" s="712"/>
      <c r="J27" s="711">
        <f>SUM(B27:H27)</f>
        <v>61173862.82</v>
      </c>
      <c r="K27" s="1029"/>
    </row>
    <row r="28" spans="1:11">
      <c r="A28" s="708"/>
      <c r="B28" s="711"/>
      <c r="C28" s="711"/>
      <c r="D28" s="711"/>
      <c r="E28" s="711"/>
      <c r="F28" s="711"/>
      <c r="G28" s="711"/>
      <c r="H28" s="712"/>
      <c r="I28" s="712"/>
      <c r="J28" s="711"/>
      <c r="K28" s="1029"/>
    </row>
    <row r="29" spans="1:11">
      <c r="A29" s="708" t="s">
        <v>726</v>
      </c>
      <c r="B29" s="711">
        <v>3329577.05</v>
      </c>
      <c r="C29" s="711"/>
      <c r="D29" s="711">
        <v>2605534</v>
      </c>
      <c r="E29" s="711"/>
      <c r="F29" s="711">
        <v>5487511.1900000004</v>
      </c>
      <c r="G29" s="711"/>
      <c r="H29" s="712">
        <v>670032.02</v>
      </c>
      <c r="I29" s="712"/>
      <c r="J29" s="711">
        <f>SUM(B29:H29)</f>
        <v>12092654.26</v>
      </c>
      <c r="K29" s="1029"/>
    </row>
    <row r="30" spans="1:11">
      <c r="A30" s="708"/>
      <c r="B30" s="711"/>
      <c r="C30" s="711"/>
      <c r="D30" s="711"/>
      <c r="E30" s="711"/>
      <c r="F30" s="711"/>
      <c r="G30" s="711"/>
      <c r="H30" s="712"/>
      <c r="I30" s="712"/>
      <c r="J30" s="711"/>
      <c r="K30" s="1029"/>
    </row>
    <row r="31" spans="1:11">
      <c r="A31" s="708" t="s">
        <v>727</v>
      </c>
      <c r="B31" s="711">
        <v>1774836.49</v>
      </c>
      <c r="C31" s="711"/>
      <c r="D31" s="711">
        <v>1370486.02</v>
      </c>
      <c r="E31" s="711"/>
      <c r="F31" s="711">
        <v>1976134.77</v>
      </c>
      <c r="G31" s="711"/>
      <c r="H31" s="712">
        <v>117173.3</v>
      </c>
      <c r="I31" s="712"/>
      <c r="J31" s="711">
        <f>SUM(B31:H31)</f>
        <v>5238630.5799999991</v>
      </c>
      <c r="K31" s="1029"/>
    </row>
    <row r="32" spans="1:11">
      <c r="A32" s="708"/>
      <c r="B32" s="711"/>
      <c r="C32" s="711"/>
      <c r="D32" s="711"/>
      <c r="E32" s="711"/>
      <c r="F32" s="711"/>
      <c r="G32" s="711"/>
      <c r="H32" s="712"/>
      <c r="I32" s="712"/>
      <c r="J32" s="711"/>
      <c r="K32" s="1029"/>
    </row>
    <row r="33" spans="1:11">
      <c r="A33" s="708" t="s">
        <v>728</v>
      </c>
      <c r="B33" s="711">
        <v>380151.51</v>
      </c>
      <c r="C33" s="711"/>
      <c r="D33" s="711">
        <v>421829.32</v>
      </c>
      <c r="E33" s="711"/>
      <c r="F33" s="711">
        <v>615822.79</v>
      </c>
      <c r="G33" s="711"/>
      <c r="H33" s="712">
        <v>0</v>
      </c>
      <c r="I33" s="712"/>
      <c r="J33" s="711">
        <f>SUM(B33:H33)</f>
        <v>1417803.62</v>
      </c>
      <c r="K33" s="1029"/>
    </row>
    <row r="34" spans="1:11">
      <c r="A34" s="708"/>
      <c r="B34" s="711"/>
      <c r="C34" s="711"/>
      <c r="D34" s="711"/>
      <c r="E34" s="711"/>
      <c r="F34" s="711"/>
      <c r="G34" s="711"/>
      <c r="H34" s="712"/>
      <c r="I34" s="712"/>
      <c r="J34" s="711"/>
      <c r="K34" s="1029"/>
    </row>
    <row r="35" spans="1:11">
      <c r="A35" s="708" t="s">
        <v>737</v>
      </c>
      <c r="B35" s="711">
        <v>33672104.479999997</v>
      </c>
      <c r="C35" s="711"/>
      <c r="D35" s="711">
        <v>25702737.350000001</v>
      </c>
      <c r="E35" s="711"/>
      <c r="F35" s="711">
        <v>45555830.719999999</v>
      </c>
      <c r="G35" s="711"/>
      <c r="H35" s="712">
        <v>330416.07</v>
      </c>
      <c r="I35" s="712"/>
      <c r="J35" s="711">
        <f>SUM(B35:H35)</f>
        <v>105261088.61999999</v>
      </c>
      <c r="K35" s="1029"/>
    </row>
    <row r="36" spans="1:11">
      <c r="A36" s="708"/>
      <c r="B36" s="711"/>
      <c r="C36" s="711"/>
      <c r="D36" s="711"/>
      <c r="E36" s="711"/>
      <c r="F36" s="711"/>
      <c r="G36" s="711"/>
      <c r="H36" s="712"/>
      <c r="I36" s="712"/>
      <c r="J36" s="711"/>
      <c r="K36" s="1029"/>
    </row>
    <row r="37" spans="1:11">
      <c r="A37" s="708" t="s">
        <v>521</v>
      </c>
      <c r="B37" s="711">
        <v>699513.95</v>
      </c>
      <c r="C37" s="711"/>
      <c r="D37" s="711">
        <v>376268.19</v>
      </c>
      <c r="E37" s="711"/>
      <c r="F37" s="711">
        <v>1019828.67</v>
      </c>
      <c r="G37" s="711"/>
      <c r="H37" s="712">
        <v>1904</v>
      </c>
      <c r="I37" s="712"/>
      <c r="J37" s="711">
        <f>SUM(B37:H37)</f>
        <v>2097514.81</v>
      </c>
      <c r="K37" s="1029"/>
    </row>
    <row r="38" spans="1:11">
      <c r="A38" s="708"/>
      <c r="B38" s="711"/>
      <c r="C38" s="711"/>
      <c r="D38" s="711"/>
      <c r="E38" s="711"/>
      <c r="F38" s="711"/>
      <c r="G38" s="711"/>
      <c r="H38" s="712"/>
      <c r="I38" s="712"/>
      <c r="J38" s="711"/>
      <c r="K38" s="1029"/>
    </row>
    <row r="39" spans="1:11">
      <c r="A39" s="708" t="s">
        <v>522</v>
      </c>
      <c r="B39" s="711">
        <v>208653</v>
      </c>
      <c r="C39" s="711"/>
      <c r="D39" s="711">
        <v>118775.5</v>
      </c>
      <c r="E39" s="711"/>
      <c r="F39" s="711">
        <v>144867</v>
      </c>
      <c r="G39" s="711"/>
      <c r="H39" s="712">
        <v>180</v>
      </c>
      <c r="I39" s="712"/>
      <c r="J39" s="711">
        <f>SUM(B39:H39)</f>
        <v>472475.5</v>
      </c>
      <c r="K39" s="1029"/>
    </row>
    <row r="40" spans="1:11">
      <c r="A40" s="708"/>
      <c r="B40" s="711"/>
      <c r="C40" s="711"/>
      <c r="D40" s="711"/>
      <c r="E40" s="711"/>
      <c r="F40" s="711"/>
      <c r="G40" s="711"/>
      <c r="H40" s="712"/>
      <c r="I40" s="712"/>
      <c r="J40" s="711"/>
      <c r="K40" s="1029"/>
    </row>
    <row r="41" spans="1:11">
      <c r="A41" s="708" t="s">
        <v>517</v>
      </c>
      <c r="B41" s="711">
        <v>12791135.75</v>
      </c>
      <c r="C41" s="711"/>
      <c r="D41" s="711">
        <v>7921448.29</v>
      </c>
      <c r="E41" s="711"/>
      <c r="F41" s="711">
        <v>21384266.940000001</v>
      </c>
      <c r="G41" s="711"/>
      <c r="H41" s="712">
        <v>1993351.26</v>
      </c>
      <c r="I41" s="712"/>
      <c r="J41" s="711">
        <f>SUM(B41:H41)</f>
        <v>44090202.240000002</v>
      </c>
      <c r="K41" s="1029"/>
    </row>
    <row r="42" spans="1:11">
      <c r="A42" s="708"/>
      <c r="B42" s="711"/>
      <c r="C42" s="711"/>
      <c r="D42" s="711"/>
      <c r="E42" s="711"/>
      <c r="F42" s="711"/>
      <c r="G42" s="711"/>
      <c r="H42" s="712"/>
      <c r="I42" s="712"/>
      <c r="J42" s="711"/>
      <c r="K42" s="1029"/>
    </row>
    <row r="43" spans="1:11">
      <c r="A43" s="708" t="s">
        <v>516</v>
      </c>
      <c r="B43" s="711">
        <v>4513.34</v>
      </c>
      <c r="C43" s="711"/>
      <c r="D43" s="711">
        <v>110542.51</v>
      </c>
      <c r="E43" s="711"/>
      <c r="F43" s="711">
        <v>4224536.55</v>
      </c>
      <c r="G43" s="711"/>
      <c r="H43" s="712">
        <v>0</v>
      </c>
      <c r="I43" s="712"/>
      <c r="J43" s="711">
        <f>SUM(B43:H43)</f>
        <v>4339592.3999999994</v>
      </c>
      <c r="K43" s="1029"/>
    </row>
    <row r="44" spans="1:11">
      <c r="A44" s="708"/>
      <c r="B44" s="711"/>
      <c r="C44" s="711"/>
      <c r="D44" s="711"/>
      <c r="E44" s="711"/>
      <c r="F44" s="711"/>
      <c r="G44" s="711"/>
      <c r="H44" s="712"/>
      <c r="I44" s="712"/>
      <c r="J44" s="711"/>
      <c r="K44" s="1029"/>
    </row>
    <row r="45" spans="1:11" ht="13.5" thickBot="1">
      <c r="A45" s="713" t="s">
        <v>72</v>
      </c>
      <c r="B45" s="917">
        <f>SUM(B9:B43)</f>
        <v>162964920.22</v>
      </c>
      <c r="C45" s="917"/>
      <c r="D45" s="917">
        <f t="shared" ref="D45:J45" si="0">SUM(D9:D43)</f>
        <v>123753410.63</v>
      </c>
      <c r="E45" s="917"/>
      <c r="F45" s="917">
        <f t="shared" si="0"/>
        <v>220359511.69</v>
      </c>
      <c r="G45" s="917"/>
      <c r="H45" s="917">
        <f t="shared" si="0"/>
        <v>15278638.49</v>
      </c>
      <c r="I45" s="917"/>
      <c r="J45" s="917">
        <f t="shared" si="0"/>
        <v>522356481.02999997</v>
      </c>
      <c r="K45" s="1029"/>
    </row>
    <row r="46" spans="1:11" ht="13.5" thickTop="1">
      <c r="B46" s="711"/>
      <c r="C46" s="711"/>
      <c r="D46" s="711"/>
      <c r="E46" s="711"/>
      <c r="F46" s="711"/>
      <c r="G46" s="711"/>
      <c r="H46" s="712" t="s">
        <v>675</v>
      </c>
      <c r="I46" s="712"/>
      <c r="J46" s="711"/>
    </row>
    <row r="47" spans="1:11">
      <c r="B47" s="711"/>
      <c r="C47" s="711"/>
      <c r="D47" s="711"/>
      <c r="E47" s="711"/>
      <c r="F47" s="711"/>
      <c r="G47" s="711"/>
      <c r="H47" s="712"/>
      <c r="I47" s="712"/>
      <c r="J47" s="711"/>
    </row>
    <row r="48" spans="1:11">
      <c r="B48" s="711"/>
      <c r="C48" s="711"/>
      <c r="D48" s="711"/>
      <c r="E48" s="711"/>
      <c r="F48" s="711"/>
      <c r="G48" s="711"/>
      <c r="H48" s="712"/>
      <c r="I48" s="712"/>
      <c r="J48" s="711"/>
    </row>
    <row r="49" spans="2:10">
      <c r="B49" s="711"/>
      <c r="C49" s="711"/>
      <c r="D49" s="711"/>
      <c r="E49" s="711"/>
      <c r="F49" s="711"/>
      <c r="G49" s="711"/>
      <c r="H49" s="712"/>
      <c r="I49" s="712"/>
      <c r="J49" s="711"/>
    </row>
    <row r="50" spans="2:10">
      <c r="B50" s="711"/>
      <c r="C50" s="711"/>
      <c r="D50" s="711"/>
      <c r="E50" s="711"/>
      <c r="F50" s="711"/>
      <c r="G50" s="711"/>
      <c r="H50" s="712"/>
      <c r="I50" s="712"/>
      <c r="J50" s="711"/>
    </row>
    <row r="51" spans="2:10">
      <c r="B51" s="711"/>
      <c r="C51" s="711"/>
      <c r="D51" s="711"/>
      <c r="E51" s="711"/>
      <c r="F51" s="711"/>
      <c r="G51" s="711"/>
      <c r="H51" s="712"/>
      <c r="I51" s="712"/>
      <c r="J51" s="711"/>
    </row>
    <row r="52" spans="2:10">
      <c r="B52" s="711"/>
      <c r="C52" s="711"/>
      <c r="D52" s="711"/>
      <c r="E52" s="711"/>
      <c r="F52" s="711"/>
      <c r="G52" s="711"/>
      <c r="H52" s="712"/>
      <c r="I52" s="712"/>
      <c r="J52" s="711"/>
    </row>
    <row r="53" spans="2:10">
      <c r="B53" s="711"/>
      <c r="C53" s="711"/>
      <c r="D53" s="711"/>
      <c r="E53" s="711"/>
      <c r="F53" s="711"/>
      <c r="G53" s="711"/>
      <c r="H53" s="712"/>
      <c r="I53" s="712"/>
      <c r="J53" s="711"/>
    </row>
    <row r="54" spans="2:10">
      <c r="B54" s="711"/>
      <c r="C54" s="711"/>
      <c r="D54" s="711"/>
      <c r="E54" s="711"/>
      <c r="F54" s="711"/>
      <c r="G54" s="711"/>
      <c r="H54" s="712"/>
      <c r="I54" s="712"/>
      <c r="J54" s="711"/>
    </row>
    <row r="55" spans="2:10">
      <c r="B55" s="711"/>
      <c r="C55" s="711"/>
      <c r="D55" s="711"/>
      <c r="E55" s="711"/>
      <c r="F55" s="711"/>
      <c r="G55" s="711"/>
      <c r="H55" s="712"/>
      <c r="I55" s="712"/>
      <c r="J55" s="711"/>
    </row>
    <row r="56" spans="2:10">
      <c r="B56" s="711"/>
      <c r="C56" s="711"/>
      <c r="D56" s="711"/>
      <c r="E56" s="711"/>
      <c r="F56" s="711"/>
      <c r="G56" s="711"/>
      <c r="H56" s="712"/>
      <c r="I56" s="712"/>
      <c r="J56" s="711"/>
    </row>
    <row r="57" spans="2:10">
      <c r="B57" s="711"/>
      <c r="C57" s="711"/>
      <c r="D57" s="711"/>
      <c r="E57" s="711"/>
      <c r="F57" s="711"/>
      <c r="G57" s="711"/>
      <c r="H57" s="712"/>
      <c r="I57" s="712"/>
      <c r="J57" s="711"/>
    </row>
    <row r="58" spans="2:10">
      <c r="B58" s="711"/>
      <c r="C58" s="711"/>
      <c r="D58" s="711"/>
      <c r="E58" s="711"/>
      <c r="F58" s="711"/>
      <c r="G58" s="711"/>
      <c r="H58" s="712"/>
      <c r="I58" s="712"/>
      <c r="J58" s="711"/>
    </row>
    <row r="59" spans="2:10">
      <c r="B59" s="711"/>
      <c r="C59" s="711"/>
      <c r="D59" s="711"/>
      <c r="E59" s="711"/>
      <c r="F59" s="711"/>
      <c r="G59" s="711"/>
      <c r="H59" s="712"/>
      <c r="I59" s="712"/>
      <c r="J59" s="711"/>
    </row>
    <row r="60" spans="2:10">
      <c r="B60" s="711"/>
      <c r="C60" s="711"/>
      <c r="D60" s="711"/>
      <c r="E60" s="711"/>
      <c r="F60" s="711"/>
      <c r="G60" s="711"/>
      <c r="H60" s="712"/>
      <c r="I60" s="712"/>
      <c r="J60" s="711"/>
    </row>
    <row r="61" spans="2:10">
      <c r="B61" s="711"/>
      <c r="C61" s="711"/>
      <c r="D61" s="711"/>
      <c r="E61" s="711"/>
      <c r="F61" s="711"/>
      <c r="G61" s="711"/>
      <c r="H61" s="712"/>
      <c r="I61" s="712"/>
      <c r="J61" s="711"/>
    </row>
    <row r="62" spans="2:10">
      <c r="B62" s="711"/>
      <c r="C62" s="711"/>
      <c r="D62" s="711"/>
      <c r="E62" s="711"/>
      <c r="F62" s="711"/>
      <c r="G62" s="711"/>
      <c r="H62" s="712"/>
      <c r="I62" s="712"/>
      <c r="J62" s="711"/>
    </row>
    <row r="63" spans="2:10">
      <c r="B63" s="711"/>
      <c r="C63" s="711"/>
      <c r="D63" s="711"/>
      <c r="E63" s="711"/>
      <c r="F63" s="711"/>
      <c r="G63" s="711"/>
      <c r="H63" s="712"/>
      <c r="I63" s="712"/>
      <c r="J63" s="711"/>
    </row>
    <row r="64" spans="2:10">
      <c r="B64" s="711"/>
      <c r="C64" s="711"/>
      <c r="D64" s="711"/>
      <c r="E64" s="711"/>
      <c r="F64" s="711"/>
      <c r="G64" s="711"/>
      <c r="H64" s="712"/>
      <c r="I64" s="712"/>
      <c r="J64" s="711"/>
    </row>
    <row r="65" spans="2:10">
      <c r="B65" s="711"/>
      <c r="C65" s="711"/>
      <c r="D65" s="711"/>
      <c r="E65" s="711"/>
      <c r="F65" s="711"/>
      <c r="G65" s="711"/>
      <c r="H65" s="712"/>
      <c r="I65" s="712"/>
      <c r="J65" s="711"/>
    </row>
    <row r="66" spans="2:10">
      <c r="B66" s="711"/>
      <c r="C66" s="711"/>
      <c r="D66" s="711"/>
      <c r="E66" s="711"/>
      <c r="F66" s="711"/>
      <c r="G66" s="711"/>
      <c r="H66" s="712"/>
      <c r="I66" s="712"/>
      <c r="J66" s="711"/>
    </row>
    <row r="67" spans="2:10">
      <c r="B67" s="711"/>
      <c r="C67" s="711"/>
      <c r="D67" s="711"/>
      <c r="E67" s="711"/>
      <c r="F67" s="711"/>
      <c r="G67" s="711"/>
      <c r="H67" s="712"/>
      <c r="I67" s="712"/>
      <c r="J67" s="711"/>
    </row>
    <row r="68" spans="2:10">
      <c r="B68" s="711"/>
      <c r="C68" s="711"/>
      <c r="D68" s="711"/>
      <c r="E68" s="711"/>
      <c r="F68" s="711"/>
      <c r="G68" s="711"/>
      <c r="H68" s="712"/>
      <c r="I68" s="712"/>
      <c r="J68" s="711"/>
    </row>
    <row r="69" spans="2:10">
      <c r="B69" s="711"/>
      <c r="C69" s="711"/>
      <c r="D69" s="711"/>
      <c r="E69" s="711"/>
      <c r="F69" s="711"/>
      <c r="G69" s="711"/>
      <c r="H69" s="712"/>
      <c r="I69" s="712"/>
      <c r="J69" s="711"/>
    </row>
    <row r="70" spans="2:10">
      <c r="B70" s="711"/>
      <c r="C70" s="711"/>
      <c r="D70" s="711"/>
      <c r="E70" s="711"/>
      <c r="F70" s="711"/>
      <c r="G70" s="711"/>
      <c r="H70" s="712"/>
      <c r="I70" s="712"/>
      <c r="J70" s="711"/>
    </row>
    <row r="71" spans="2:10">
      <c r="B71" s="711"/>
      <c r="C71" s="711"/>
      <c r="D71" s="711"/>
      <c r="E71" s="711"/>
      <c r="F71" s="711"/>
      <c r="G71" s="711"/>
      <c r="H71" s="712"/>
      <c r="I71" s="712"/>
      <c r="J71" s="711"/>
    </row>
    <row r="72" spans="2:10">
      <c r="B72" s="711"/>
      <c r="C72" s="711"/>
      <c r="D72" s="711"/>
      <c r="E72" s="711"/>
      <c r="F72" s="711"/>
      <c r="G72" s="711"/>
      <c r="H72" s="712"/>
      <c r="I72" s="712"/>
      <c r="J72" s="711"/>
    </row>
    <row r="73" spans="2:10">
      <c r="B73" s="711"/>
      <c r="C73" s="711"/>
      <c r="D73" s="711"/>
      <c r="E73" s="711"/>
      <c r="F73" s="711"/>
      <c r="G73" s="711"/>
      <c r="H73" s="712"/>
      <c r="I73" s="712"/>
      <c r="J73" s="711"/>
    </row>
    <row r="74" spans="2:10">
      <c r="B74" s="711"/>
      <c r="C74" s="711"/>
      <c r="D74" s="711"/>
      <c r="E74" s="711"/>
      <c r="F74" s="711"/>
      <c r="G74" s="711"/>
      <c r="H74" s="712"/>
      <c r="I74" s="712"/>
      <c r="J74" s="711"/>
    </row>
    <row r="75" spans="2:10">
      <c r="B75" s="711"/>
      <c r="C75" s="711"/>
      <c r="D75" s="711"/>
      <c r="E75" s="711"/>
      <c r="F75" s="711"/>
      <c r="G75" s="711"/>
      <c r="H75" s="712"/>
      <c r="I75" s="712"/>
      <c r="J75" s="711"/>
    </row>
    <row r="76" spans="2:10">
      <c r="B76" s="711"/>
      <c r="C76" s="711"/>
      <c r="D76" s="711"/>
      <c r="E76" s="711"/>
      <c r="F76" s="711"/>
      <c r="G76" s="711"/>
      <c r="H76" s="712"/>
      <c r="I76" s="712"/>
      <c r="J76" s="711"/>
    </row>
    <row r="77" spans="2:10">
      <c r="B77" s="711"/>
      <c r="C77" s="711"/>
      <c r="D77" s="711"/>
      <c r="E77" s="711"/>
      <c r="F77" s="711"/>
      <c r="G77" s="711"/>
      <c r="H77" s="712"/>
      <c r="I77" s="712"/>
      <c r="J77" s="711"/>
    </row>
    <row r="78" spans="2:10">
      <c r="B78" s="711"/>
      <c r="C78" s="711"/>
      <c r="D78" s="711"/>
      <c r="E78" s="711"/>
      <c r="F78" s="711"/>
      <c r="G78" s="711"/>
      <c r="H78" s="712"/>
      <c r="I78" s="712"/>
      <c r="J78" s="711"/>
    </row>
    <row r="79" spans="2:10">
      <c r="B79" s="711"/>
      <c r="C79" s="711"/>
      <c r="D79" s="711"/>
      <c r="E79" s="711"/>
      <c r="F79" s="711"/>
      <c r="G79" s="711"/>
      <c r="H79" s="712"/>
      <c r="I79" s="712"/>
      <c r="J79" s="711"/>
    </row>
    <row r="80" spans="2:10">
      <c r="B80" s="711"/>
      <c r="C80" s="711"/>
      <c r="D80" s="711"/>
      <c r="E80" s="711"/>
      <c r="F80" s="711"/>
      <c r="G80" s="711"/>
      <c r="H80" s="712"/>
      <c r="I80" s="712"/>
      <c r="J80" s="711"/>
    </row>
    <row r="81" spans="2:10">
      <c r="B81" s="711"/>
      <c r="C81" s="711"/>
      <c r="D81" s="711"/>
      <c r="E81" s="711"/>
      <c r="F81" s="711"/>
      <c r="G81" s="711"/>
      <c r="H81" s="712"/>
      <c r="I81" s="712"/>
      <c r="J81" s="711"/>
    </row>
    <row r="82" spans="2:10">
      <c r="B82" s="711"/>
      <c r="C82" s="711"/>
      <c r="D82" s="711"/>
      <c r="E82" s="711"/>
      <c r="F82" s="711"/>
      <c r="G82" s="711"/>
      <c r="H82" s="712"/>
      <c r="I82" s="712"/>
      <c r="J82" s="711"/>
    </row>
    <row r="83" spans="2:10">
      <c r="B83" s="711"/>
      <c r="C83" s="711"/>
      <c r="D83" s="711"/>
      <c r="E83" s="711"/>
      <c r="F83" s="711"/>
      <c r="G83" s="711"/>
      <c r="H83" s="712"/>
      <c r="I83" s="712"/>
      <c r="J83" s="711"/>
    </row>
    <row r="84" spans="2:10">
      <c r="B84" s="711"/>
      <c r="C84" s="711"/>
      <c r="D84" s="711"/>
      <c r="E84" s="711"/>
      <c r="F84" s="711"/>
      <c r="G84" s="711"/>
      <c r="H84" s="712"/>
      <c r="I84" s="712"/>
      <c r="J84" s="711"/>
    </row>
    <row r="85" spans="2:10">
      <c r="B85" s="711"/>
      <c r="C85" s="711"/>
      <c r="D85" s="711"/>
      <c r="E85" s="711"/>
      <c r="F85" s="711"/>
      <c r="G85" s="711"/>
      <c r="H85" s="712"/>
      <c r="I85" s="712"/>
      <c r="J85" s="711"/>
    </row>
    <row r="86" spans="2:10">
      <c r="B86" s="711"/>
      <c r="C86" s="711"/>
      <c r="D86" s="711"/>
      <c r="E86" s="711"/>
      <c r="F86" s="711"/>
      <c r="G86" s="711"/>
      <c r="H86" s="712"/>
      <c r="I86" s="712"/>
      <c r="J86" s="711"/>
    </row>
    <row r="87" spans="2:10">
      <c r="B87" s="711"/>
      <c r="C87" s="711"/>
      <c r="D87" s="711"/>
      <c r="E87" s="711"/>
      <c r="F87" s="711"/>
      <c r="G87" s="711"/>
      <c r="H87" s="712"/>
      <c r="I87" s="712"/>
      <c r="J87" s="711"/>
    </row>
    <row r="88" spans="2:10">
      <c r="B88" s="711"/>
      <c r="C88" s="711"/>
      <c r="D88" s="711"/>
      <c r="E88" s="711"/>
      <c r="F88" s="711"/>
      <c r="G88" s="711"/>
      <c r="H88" s="712"/>
      <c r="I88" s="712"/>
      <c r="J88" s="711"/>
    </row>
    <row r="89" spans="2:10">
      <c r="B89" s="711"/>
      <c r="C89" s="711"/>
      <c r="D89" s="711"/>
      <c r="E89" s="711"/>
      <c r="F89" s="711"/>
      <c r="G89" s="711"/>
      <c r="H89" s="712"/>
      <c r="I89" s="712"/>
      <c r="J89" s="711"/>
    </row>
    <row r="90" spans="2:10">
      <c r="B90" s="711"/>
      <c r="C90" s="711"/>
      <c r="D90" s="711"/>
      <c r="E90" s="711"/>
      <c r="F90" s="711"/>
      <c r="G90" s="711"/>
      <c r="H90" s="712"/>
      <c r="I90" s="712"/>
      <c r="J90" s="711"/>
    </row>
    <row r="91" spans="2:10">
      <c r="B91" s="711"/>
      <c r="C91" s="711"/>
      <c r="D91" s="711"/>
      <c r="E91" s="711"/>
      <c r="F91" s="711"/>
      <c r="G91" s="711"/>
      <c r="H91" s="712"/>
      <c r="I91" s="712"/>
      <c r="J91" s="711"/>
    </row>
    <row r="92" spans="2:10">
      <c r="B92" s="711"/>
      <c r="C92" s="711"/>
      <c r="D92" s="711"/>
      <c r="E92" s="711"/>
      <c r="F92" s="711"/>
      <c r="G92" s="711"/>
      <c r="H92" s="712"/>
      <c r="I92" s="712"/>
      <c r="J92" s="711"/>
    </row>
    <row r="93" spans="2:10">
      <c r="B93" s="711"/>
      <c r="C93" s="711"/>
      <c r="D93" s="711"/>
      <c r="E93" s="711"/>
      <c r="F93" s="711"/>
      <c r="G93" s="711"/>
      <c r="H93" s="712"/>
      <c r="I93" s="712"/>
      <c r="J93" s="711"/>
    </row>
    <row r="94" spans="2:10">
      <c r="B94" s="711"/>
      <c r="C94" s="711"/>
      <c r="D94" s="711"/>
      <c r="E94" s="711"/>
      <c r="F94" s="711"/>
      <c r="G94" s="711"/>
      <c r="H94" s="712"/>
      <c r="I94" s="712"/>
      <c r="J94" s="711"/>
    </row>
    <row r="95" spans="2:10">
      <c r="B95" s="711"/>
      <c r="C95" s="711"/>
      <c r="D95" s="711"/>
      <c r="E95" s="711"/>
      <c r="F95" s="711"/>
      <c r="G95" s="711"/>
      <c r="H95" s="712"/>
      <c r="I95" s="712"/>
      <c r="J95" s="711"/>
    </row>
    <row r="96" spans="2:10">
      <c r="B96" s="711"/>
      <c r="C96" s="711"/>
      <c r="D96" s="711"/>
      <c r="E96" s="711"/>
      <c r="F96" s="711"/>
      <c r="G96" s="711"/>
      <c r="H96" s="712"/>
      <c r="I96" s="712"/>
      <c r="J96" s="711"/>
    </row>
    <row r="97" spans="2:10">
      <c r="B97" s="711"/>
      <c r="C97" s="711"/>
      <c r="D97" s="711"/>
      <c r="E97" s="711"/>
      <c r="F97" s="711"/>
      <c r="G97" s="711"/>
      <c r="H97" s="712"/>
      <c r="I97" s="712"/>
      <c r="J97" s="711"/>
    </row>
    <row r="98" spans="2:10">
      <c r="B98" s="711"/>
      <c r="C98" s="711"/>
      <c r="D98" s="711"/>
      <c r="E98" s="711"/>
      <c r="F98" s="711"/>
      <c r="G98" s="711"/>
      <c r="H98" s="712"/>
      <c r="I98" s="712"/>
      <c r="J98" s="711"/>
    </row>
    <row r="99" spans="2:10">
      <c r="B99" s="711"/>
      <c r="C99" s="711"/>
      <c r="D99" s="711"/>
      <c r="E99" s="711"/>
      <c r="F99" s="711"/>
      <c r="G99" s="711"/>
      <c r="H99" s="712"/>
      <c r="I99" s="712"/>
      <c r="J99" s="711"/>
    </row>
    <row r="100" spans="2:10">
      <c r="B100" s="711"/>
      <c r="C100" s="711"/>
      <c r="D100" s="711"/>
      <c r="E100" s="711"/>
      <c r="F100" s="711"/>
      <c r="G100" s="711"/>
      <c r="H100" s="712"/>
      <c r="I100" s="712"/>
      <c r="J100" s="711"/>
    </row>
    <row r="101" spans="2:10">
      <c r="B101" s="711"/>
      <c r="C101" s="711"/>
      <c r="D101" s="711"/>
      <c r="E101" s="711"/>
      <c r="F101" s="711"/>
      <c r="G101" s="711"/>
      <c r="H101" s="712"/>
      <c r="I101" s="712"/>
      <c r="J101" s="711"/>
    </row>
    <row r="102" spans="2:10">
      <c r="B102" s="711"/>
      <c r="C102" s="711"/>
      <c r="D102" s="711"/>
      <c r="E102" s="711"/>
      <c r="F102" s="711"/>
      <c r="G102" s="711"/>
      <c r="H102" s="712"/>
      <c r="I102" s="712"/>
      <c r="J102" s="711"/>
    </row>
    <row r="103" spans="2:10">
      <c r="B103" s="711"/>
      <c r="C103" s="711"/>
      <c r="D103" s="711"/>
      <c r="E103" s="711"/>
      <c r="F103" s="711"/>
      <c r="G103" s="711"/>
      <c r="H103" s="712"/>
      <c r="I103" s="712"/>
      <c r="J103" s="711"/>
    </row>
    <row r="104" spans="2:10">
      <c r="B104" s="711"/>
      <c r="C104" s="711"/>
      <c r="D104" s="711"/>
      <c r="E104" s="711"/>
      <c r="F104" s="711"/>
      <c r="G104" s="711"/>
      <c r="H104" s="712"/>
      <c r="I104" s="712"/>
      <c r="J104" s="711"/>
    </row>
    <row r="105" spans="2:10">
      <c r="B105" s="711"/>
      <c r="C105" s="711"/>
      <c r="D105" s="711"/>
      <c r="E105" s="711"/>
      <c r="F105" s="711"/>
      <c r="G105" s="711"/>
      <c r="H105" s="712"/>
      <c r="I105" s="712"/>
      <c r="J105" s="711"/>
    </row>
    <row r="106" spans="2:10">
      <c r="B106" s="711"/>
      <c r="C106" s="711"/>
      <c r="D106" s="711"/>
      <c r="E106" s="711"/>
      <c r="F106" s="711"/>
      <c r="G106" s="711"/>
      <c r="H106" s="712"/>
      <c r="I106" s="712"/>
      <c r="J106" s="711"/>
    </row>
    <row r="107" spans="2:10">
      <c r="B107" s="711"/>
      <c r="C107" s="711"/>
      <c r="D107" s="711"/>
      <c r="E107" s="711"/>
      <c r="F107" s="711"/>
      <c r="G107" s="711"/>
      <c r="H107" s="712"/>
      <c r="I107" s="712"/>
      <c r="J107" s="711"/>
    </row>
    <row r="108" spans="2:10">
      <c r="B108" s="711"/>
      <c r="C108" s="711"/>
      <c r="D108" s="711"/>
      <c r="E108" s="711"/>
      <c r="F108" s="711"/>
      <c r="G108" s="711"/>
      <c r="H108" s="712"/>
      <c r="I108" s="712"/>
      <c r="J108" s="711"/>
    </row>
    <row r="109" spans="2:10">
      <c r="B109" s="711"/>
      <c r="C109" s="711"/>
      <c r="D109" s="711"/>
      <c r="E109" s="711"/>
      <c r="F109" s="711"/>
      <c r="G109" s="711"/>
      <c r="H109" s="712"/>
      <c r="I109" s="712"/>
      <c r="J109" s="711"/>
    </row>
    <row r="110" spans="2:10">
      <c r="B110" s="711"/>
      <c r="C110" s="711"/>
      <c r="D110" s="711"/>
      <c r="E110" s="711"/>
      <c r="F110" s="711"/>
      <c r="G110" s="711"/>
      <c r="H110" s="712"/>
      <c r="I110" s="712"/>
      <c r="J110" s="711"/>
    </row>
    <row r="111" spans="2:10">
      <c r="B111" s="711"/>
      <c r="C111" s="711"/>
      <c r="D111" s="711"/>
      <c r="E111" s="711"/>
      <c r="F111" s="711"/>
      <c r="G111" s="711"/>
      <c r="H111" s="712"/>
      <c r="I111" s="712"/>
      <c r="J111" s="711"/>
    </row>
    <row r="112" spans="2:10">
      <c r="B112" s="711"/>
      <c r="C112" s="711"/>
      <c r="D112" s="711"/>
      <c r="E112" s="711"/>
      <c r="F112" s="711"/>
      <c r="G112" s="711"/>
      <c r="H112" s="712"/>
      <c r="I112" s="712"/>
      <c r="J112" s="711"/>
    </row>
    <row r="113" spans="2:10">
      <c r="B113" s="711"/>
      <c r="C113" s="711"/>
      <c r="D113" s="711"/>
      <c r="E113" s="711"/>
      <c r="F113" s="711"/>
      <c r="G113" s="711"/>
      <c r="H113" s="712"/>
      <c r="I113" s="712"/>
      <c r="J113" s="711"/>
    </row>
    <row r="114" spans="2:10">
      <c r="B114" s="711"/>
      <c r="C114" s="711"/>
      <c r="D114" s="711"/>
      <c r="E114" s="711"/>
      <c r="F114" s="711"/>
      <c r="G114" s="711"/>
      <c r="H114" s="712"/>
      <c r="I114" s="712"/>
      <c r="J114" s="711"/>
    </row>
    <row r="115" spans="2:10">
      <c r="B115" s="711"/>
      <c r="C115" s="711"/>
      <c r="D115" s="711"/>
      <c r="E115" s="711"/>
      <c r="F115" s="711"/>
      <c r="G115" s="711"/>
      <c r="H115" s="712"/>
      <c r="I115" s="712"/>
      <c r="J115" s="711"/>
    </row>
    <row r="116" spans="2:10">
      <c r="B116" s="711"/>
      <c r="C116" s="711"/>
      <c r="D116" s="711"/>
      <c r="E116" s="711"/>
      <c r="F116" s="711"/>
      <c r="G116" s="711"/>
      <c r="H116" s="712"/>
      <c r="I116" s="712"/>
      <c r="J116" s="711"/>
    </row>
    <row r="117" spans="2:10">
      <c r="B117" s="711"/>
      <c r="C117" s="711"/>
      <c r="D117" s="711"/>
      <c r="E117" s="711"/>
      <c r="F117" s="711"/>
      <c r="G117" s="711"/>
      <c r="H117" s="712"/>
      <c r="I117" s="712"/>
      <c r="J117" s="711"/>
    </row>
    <row r="118" spans="2:10">
      <c r="B118" s="711"/>
      <c r="C118" s="711"/>
      <c r="D118" s="711"/>
      <c r="E118" s="711"/>
      <c r="F118" s="711"/>
      <c r="G118" s="711"/>
      <c r="H118" s="712"/>
      <c r="I118" s="712"/>
      <c r="J118" s="711"/>
    </row>
    <row r="119" spans="2:10">
      <c r="B119" s="711"/>
      <c r="C119" s="711"/>
      <c r="D119" s="711"/>
      <c r="E119" s="711"/>
      <c r="F119" s="711"/>
      <c r="G119" s="711"/>
      <c r="H119" s="712"/>
      <c r="I119" s="712"/>
      <c r="J119" s="711"/>
    </row>
    <row r="120" spans="2:10">
      <c r="B120" s="711"/>
      <c r="C120" s="711"/>
      <c r="D120" s="711"/>
      <c r="E120" s="711"/>
      <c r="F120" s="711"/>
      <c r="G120" s="711"/>
      <c r="H120" s="712"/>
      <c r="I120" s="712"/>
      <c r="J120" s="711"/>
    </row>
    <row r="121" spans="2:10">
      <c r="B121" s="711"/>
      <c r="C121" s="711"/>
      <c r="D121" s="711"/>
      <c r="E121" s="711"/>
      <c r="F121" s="711"/>
      <c r="G121" s="711"/>
      <c r="H121" s="712"/>
      <c r="I121" s="712"/>
      <c r="J121" s="711"/>
    </row>
    <row r="122" spans="2:10">
      <c r="B122" s="711"/>
      <c r="C122" s="711"/>
      <c r="D122" s="711"/>
      <c r="E122" s="711"/>
      <c r="F122" s="711"/>
      <c r="G122" s="711"/>
      <c r="H122" s="712"/>
      <c r="I122" s="712"/>
      <c r="J122" s="711"/>
    </row>
    <row r="123" spans="2:10">
      <c r="B123" s="711"/>
      <c r="C123" s="711"/>
      <c r="D123" s="711"/>
      <c r="E123" s="711"/>
      <c r="F123" s="711"/>
      <c r="G123" s="711"/>
      <c r="H123" s="712"/>
      <c r="I123" s="712"/>
      <c r="J123" s="711"/>
    </row>
    <row r="124" spans="2:10">
      <c r="B124" s="711"/>
      <c r="C124" s="711"/>
      <c r="D124" s="711"/>
      <c r="E124" s="711"/>
      <c r="F124" s="711"/>
      <c r="G124" s="711"/>
      <c r="H124" s="712"/>
      <c r="I124" s="712"/>
      <c r="J124" s="711"/>
    </row>
    <row r="125" spans="2:10">
      <c r="B125" s="711"/>
      <c r="C125" s="711"/>
      <c r="D125" s="711"/>
      <c r="E125" s="711"/>
      <c r="F125" s="711"/>
      <c r="G125" s="711"/>
      <c r="H125" s="712"/>
      <c r="I125" s="712"/>
      <c r="J125" s="711"/>
    </row>
    <row r="126" spans="2:10">
      <c r="B126" s="711"/>
      <c r="C126" s="711"/>
      <c r="D126" s="711"/>
      <c r="E126" s="711"/>
      <c r="F126" s="711"/>
      <c r="G126" s="711"/>
      <c r="H126" s="712"/>
      <c r="I126" s="712"/>
      <c r="J126" s="711"/>
    </row>
    <row r="127" spans="2:10">
      <c r="B127" s="711"/>
      <c r="C127" s="711"/>
      <c r="D127" s="711"/>
      <c r="E127" s="711"/>
      <c r="F127" s="711"/>
      <c r="G127" s="711"/>
      <c r="H127" s="712"/>
      <c r="I127" s="712"/>
      <c r="J127" s="711"/>
    </row>
    <row r="128" spans="2:10">
      <c r="B128" s="711"/>
      <c r="C128" s="711"/>
      <c r="D128" s="711"/>
      <c r="E128" s="711"/>
      <c r="F128" s="711"/>
      <c r="G128" s="711"/>
      <c r="H128" s="712"/>
      <c r="I128" s="712"/>
      <c r="J128" s="711"/>
    </row>
    <row r="129" spans="2:10">
      <c r="B129" s="711"/>
      <c r="C129" s="711"/>
      <c r="D129" s="711"/>
      <c r="E129" s="711"/>
      <c r="F129" s="711"/>
      <c r="G129" s="711"/>
      <c r="H129" s="712"/>
      <c r="I129" s="712"/>
      <c r="J129" s="711"/>
    </row>
    <row r="130" spans="2:10">
      <c r="B130" s="711"/>
      <c r="C130" s="711"/>
      <c r="D130" s="711"/>
      <c r="E130" s="711"/>
      <c r="F130" s="711"/>
      <c r="G130" s="711"/>
      <c r="H130" s="712"/>
      <c r="I130" s="712"/>
      <c r="J130" s="711"/>
    </row>
    <row r="131" spans="2:10">
      <c r="B131" s="711"/>
      <c r="C131" s="711"/>
      <c r="D131" s="711"/>
      <c r="E131" s="711"/>
      <c r="F131" s="711"/>
      <c r="G131" s="711"/>
      <c r="H131" s="712"/>
      <c r="I131" s="712"/>
      <c r="J131" s="711"/>
    </row>
    <row r="132" spans="2:10">
      <c r="B132" s="711"/>
      <c r="C132" s="711"/>
      <c r="D132" s="711"/>
      <c r="E132" s="711"/>
      <c r="F132" s="711"/>
      <c r="G132" s="711"/>
      <c r="H132" s="712"/>
      <c r="I132" s="712"/>
      <c r="J132" s="711"/>
    </row>
    <row r="133" spans="2:10">
      <c r="B133" s="711"/>
      <c r="C133" s="711"/>
      <c r="D133" s="711"/>
      <c r="E133" s="711"/>
      <c r="F133" s="711"/>
      <c r="G133" s="711"/>
      <c r="H133" s="712"/>
      <c r="I133" s="712"/>
      <c r="J133" s="711"/>
    </row>
    <row r="134" spans="2:10">
      <c r="B134" s="711"/>
      <c r="C134" s="711"/>
      <c r="D134" s="711"/>
      <c r="E134" s="711"/>
      <c r="F134" s="711"/>
      <c r="G134" s="711"/>
      <c r="H134" s="712"/>
      <c r="I134" s="712"/>
      <c r="J134" s="711"/>
    </row>
    <row r="135" spans="2:10">
      <c r="B135" s="711"/>
      <c r="C135" s="711"/>
      <c r="D135" s="711"/>
      <c r="E135" s="711"/>
      <c r="F135" s="711"/>
      <c r="G135" s="711"/>
      <c r="H135" s="712"/>
      <c r="I135" s="712"/>
      <c r="J135" s="711"/>
    </row>
    <row r="136" spans="2:10">
      <c r="B136" s="711"/>
      <c r="C136" s="711"/>
      <c r="D136" s="711"/>
      <c r="E136" s="711"/>
      <c r="F136" s="711"/>
      <c r="G136" s="711"/>
      <c r="H136" s="712"/>
      <c r="I136" s="712"/>
      <c r="J136" s="711"/>
    </row>
    <row r="137" spans="2:10">
      <c r="B137" s="711"/>
      <c r="C137" s="711"/>
      <c r="D137" s="711"/>
      <c r="E137" s="711"/>
      <c r="F137" s="711"/>
      <c r="G137" s="711"/>
      <c r="H137" s="712"/>
      <c r="I137" s="712"/>
      <c r="J137" s="711"/>
    </row>
    <row r="138" spans="2:10">
      <c r="B138" s="711"/>
      <c r="C138" s="711"/>
      <c r="D138" s="711"/>
      <c r="E138" s="711"/>
      <c r="F138" s="711"/>
      <c r="G138" s="711"/>
      <c r="H138" s="712"/>
      <c r="I138" s="712"/>
      <c r="J138" s="711"/>
    </row>
    <row r="139" spans="2:10">
      <c r="B139" s="711"/>
      <c r="C139" s="711"/>
      <c r="D139" s="711"/>
      <c r="E139" s="711"/>
      <c r="F139" s="711"/>
      <c r="G139" s="711"/>
      <c r="H139" s="712"/>
      <c r="I139" s="712"/>
      <c r="J139" s="711"/>
    </row>
    <row r="140" spans="2:10">
      <c r="B140" s="711"/>
      <c r="C140" s="711"/>
      <c r="D140" s="711"/>
      <c r="E140" s="711"/>
      <c r="F140" s="711"/>
      <c r="G140" s="711"/>
      <c r="H140" s="712"/>
      <c r="I140" s="712"/>
      <c r="J140" s="711"/>
    </row>
    <row r="141" spans="2:10">
      <c r="B141" s="711"/>
      <c r="C141" s="711"/>
      <c r="D141" s="711"/>
      <c r="E141" s="711"/>
      <c r="F141" s="711"/>
      <c r="G141" s="711"/>
      <c r="H141" s="712"/>
      <c r="I141" s="712"/>
      <c r="J141" s="711"/>
    </row>
    <row r="142" spans="2:10">
      <c r="B142" s="711"/>
      <c r="C142" s="711"/>
      <c r="D142" s="711"/>
      <c r="E142" s="711"/>
      <c r="F142" s="711"/>
      <c r="G142" s="711"/>
      <c r="H142" s="712"/>
      <c r="I142" s="712"/>
      <c r="J142" s="711"/>
    </row>
    <row r="143" spans="2:10">
      <c r="B143" s="711"/>
      <c r="C143" s="711"/>
      <c r="D143" s="711"/>
      <c r="E143" s="711"/>
      <c r="F143" s="711"/>
      <c r="G143" s="711"/>
      <c r="H143" s="712"/>
      <c r="I143" s="712"/>
      <c r="J143" s="711"/>
    </row>
    <row r="144" spans="2:10">
      <c r="B144" s="711"/>
      <c r="C144" s="711"/>
      <c r="D144" s="711"/>
      <c r="E144" s="711"/>
      <c r="F144" s="711"/>
      <c r="G144" s="711"/>
      <c r="H144" s="712"/>
      <c r="I144" s="712"/>
      <c r="J144" s="711"/>
    </row>
    <row r="145" spans="2:10">
      <c r="B145" s="711"/>
      <c r="C145" s="711"/>
      <c r="D145" s="711"/>
      <c r="E145" s="711"/>
      <c r="F145" s="711"/>
      <c r="G145" s="711"/>
      <c r="H145" s="712"/>
      <c r="I145" s="712"/>
      <c r="J145" s="711"/>
    </row>
    <row r="146" spans="2:10">
      <c r="B146" s="711"/>
      <c r="C146" s="711"/>
      <c r="D146" s="711"/>
      <c r="E146" s="711"/>
      <c r="F146" s="711"/>
      <c r="G146" s="711"/>
      <c r="H146" s="712"/>
      <c r="I146" s="712"/>
      <c r="J146" s="711"/>
    </row>
    <row r="147" spans="2:10">
      <c r="B147" s="711"/>
      <c r="C147" s="711"/>
      <c r="D147" s="711"/>
      <c r="E147" s="711"/>
      <c r="F147" s="711"/>
      <c r="G147" s="711"/>
      <c r="H147" s="712"/>
      <c r="I147" s="712"/>
      <c r="J147" s="711"/>
    </row>
    <row r="148" spans="2:10">
      <c r="B148" s="711"/>
      <c r="C148" s="711"/>
      <c r="D148" s="711"/>
      <c r="E148" s="711"/>
      <c r="F148" s="711"/>
      <c r="G148" s="711"/>
      <c r="H148" s="712"/>
      <c r="I148" s="712"/>
      <c r="J148" s="711"/>
    </row>
    <row r="149" spans="2:10">
      <c r="B149" s="711"/>
      <c r="C149" s="711"/>
      <c r="D149" s="711"/>
      <c r="E149" s="711"/>
      <c r="F149" s="711"/>
      <c r="G149" s="711"/>
      <c r="H149" s="712"/>
      <c r="I149" s="712"/>
      <c r="J149" s="711"/>
    </row>
    <row r="150" spans="2:10">
      <c r="B150" s="711"/>
      <c r="C150" s="711"/>
      <c r="D150" s="711"/>
      <c r="E150" s="711"/>
      <c r="F150" s="711"/>
      <c r="G150" s="711"/>
      <c r="H150" s="712"/>
      <c r="I150" s="712"/>
      <c r="J150" s="711"/>
    </row>
    <row r="151" spans="2:10">
      <c r="B151" s="711"/>
      <c r="C151" s="711"/>
      <c r="D151" s="711"/>
      <c r="E151" s="711"/>
      <c r="F151" s="711"/>
      <c r="G151" s="711"/>
      <c r="H151" s="712"/>
      <c r="I151" s="712"/>
      <c r="J151" s="711"/>
    </row>
    <row r="152" spans="2:10">
      <c r="B152" s="711"/>
      <c r="C152" s="711"/>
      <c r="D152" s="711"/>
      <c r="E152" s="711"/>
      <c r="F152" s="711"/>
      <c r="G152" s="711"/>
      <c r="H152" s="712"/>
      <c r="I152" s="712"/>
      <c r="J152" s="711"/>
    </row>
    <row r="153" spans="2:10">
      <c r="B153" s="711"/>
      <c r="C153" s="711"/>
      <c r="D153" s="711"/>
      <c r="E153" s="711"/>
      <c r="F153" s="711"/>
      <c r="G153" s="711"/>
      <c r="H153" s="712"/>
      <c r="I153" s="712"/>
      <c r="J153" s="711"/>
    </row>
    <row r="154" spans="2:10">
      <c r="B154" s="711"/>
      <c r="C154" s="711"/>
      <c r="D154" s="711"/>
      <c r="E154" s="711"/>
      <c r="F154" s="711"/>
      <c r="G154" s="711"/>
      <c r="H154" s="712"/>
      <c r="I154" s="712"/>
      <c r="J154" s="711"/>
    </row>
    <row r="155" spans="2:10">
      <c r="B155" s="711"/>
      <c r="C155" s="711"/>
      <c r="D155" s="711"/>
      <c r="E155" s="711"/>
      <c r="F155" s="711"/>
      <c r="G155" s="711"/>
      <c r="H155" s="712"/>
      <c r="I155" s="712"/>
      <c r="J155" s="711"/>
    </row>
    <row r="156" spans="2:10">
      <c r="B156" s="711"/>
      <c r="C156" s="711"/>
      <c r="D156" s="711"/>
      <c r="E156" s="711"/>
      <c r="F156" s="711"/>
      <c r="G156" s="711"/>
      <c r="H156" s="712"/>
      <c r="I156" s="712"/>
      <c r="J156" s="711"/>
    </row>
    <row r="157" spans="2:10">
      <c r="B157" s="711"/>
      <c r="C157" s="711"/>
      <c r="D157" s="711"/>
      <c r="E157" s="711"/>
      <c r="F157" s="711"/>
      <c r="G157" s="711"/>
      <c r="H157" s="712"/>
      <c r="I157" s="712"/>
      <c r="J157" s="711"/>
    </row>
    <row r="158" spans="2:10">
      <c r="B158" s="711"/>
      <c r="C158" s="711"/>
      <c r="D158" s="711"/>
      <c r="E158" s="711"/>
      <c r="F158" s="711"/>
      <c r="G158" s="711"/>
      <c r="H158" s="712"/>
      <c r="I158" s="712"/>
      <c r="J158" s="711"/>
    </row>
    <row r="159" spans="2:10">
      <c r="B159" s="711"/>
      <c r="C159" s="711"/>
      <c r="D159" s="711"/>
      <c r="E159" s="711"/>
      <c r="F159" s="711"/>
      <c r="G159" s="711"/>
      <c r="H159" s="712"/>
      <c r="I159" s="712"/>
      <c r="J159" s="711"/>
    </row>
    <row r="160" spans="2:10">
      <c r="B160" s="711"/>
      <c r="C160" s="711"/>
      <c r="D160" s="711"/>
      <c r="E160" s="711"/>
      <c r="F160" s="711"/>
      <c r="G160" s="711"/>
      <c r="H160" s="712"/>
      <c r="I160" s="712"/>
      <c r="J160" s="711"/>
    </row>
    <row r="161" spans="2:10">
      <c r="B161" s="711"/>
      <c r="C161" s="711"/>
      <c r="D161" s="711"/>
      <c r="E161" s="711"/>
      <c r="F161" s="711"/>
      <c r="G161" s="711"/>
      <c r="H161" s="712"/>
      <c r="I161" s="712"/>
      <c r="J161" s="711"/>
    </row>
    <row r="162" spans="2:10">
      <c r="B162" s="711"/>
      <c r="C162" s="711"/>
      <c r="D162" s="711"/>
      <c r="E162" s="711"/>
      <c r="F162" s="711"/>
      <c r="G162" s="711"/>
      <c r="H162" s="712"/>
      <c r="I162" s="712"/>
      <c r="J162" s="711"/>
    </row>
    <row r="163" spans="2:10">
      <c r="B163" s="711"/>
      <c r="C163" s="711"/>
      <c r="D163" s="711"/>
      <c r="E163" s="711"/>
      <c r="F163" s="711"/>
      <c r="G163" s="711"/>
      <c r="H163" s="712"/>
      <c r="I163" s="712"/>
      <c r="J163" s="711"/>
    </row>
    <row r="164" spans="2:10">
      <c r="B164" s="711"/>
      <c r="C164" s="711"/>
      <c r="D164" s="711"/>
      <c r="E164" s="711"/>
      <c r="F164" s="711"/>
      <c r="G164" s="711"/>
      <c r="H164" s="712"/>
      <c r="I164" s="712"/>
      <c r="J164" s="711"/>
    </row>
    <row r="165" spans="2:10">
      <c r="B165" s="711"/>
      <c r="C165" s="711"/>
      <c r="D165" s="711"/>
      <c r="E165" s="711"/>
      <c r="F165" s="711"/>
      <c r="G165" s="711"/>
      <c r="H165" s="712"/>
      <c r="I165" s="712"/>
      <c r="J165" s="711"/>
    </row>
    <row r="166" spans="2:10">
      <c r="B166" s="711"/>
      <c r="C166" s="711"/>
      <c r="D166" s="711"/>
      <c r="E166" s="711"/>
      <c r="F166" s="711"/>
      <c r="G166" s="711"/>
      <c r="H166" s="712"/>
      <c r="I166" s="712"/>
      <c r="J166" s="711"/>
    </row>
    <row r="167" spans="2:10">
      <c r="B167" s="711"/>
      <c r="C167" s="711"/>
      <c r="D167" s="711"/>
      <c r="E167" s="711"/>
      <c r="F167" s="711"/>
      <c r="G167" s="711"/>
      <c r="H167" s="712"/>
      <c r="I167" s="712"/>
      <c r="J167" s="711"/>
    </row>
    <row r="168" spans="2:10">
      <c r="B168" s="711"/>
      <c r="C168" s="711"/>
      <c r="D168" s="711"/>
      <c r="E168" s="711"/>
      <c r="F168" s="711"/>
      <c r="G168" s="711"/>
      <c r="H168" s="712"/>
      <c r="I168" s="712"/>
      <c r="J168" s="711"/>
    </row>
    <row r="169" spans="2:10">
      <c r="B169" s="711"/>
      <c r="C169" s="711"/>
      <c r="D169" s="711"/>
      <c r="E169" s="711"/>
      <c r="F169" s="711"/>
      <c r="G169" s="711"/>
      <c r="H169" s="712"/>
      <c r="I169" s="712"/>
      <c r="J169" s="711"/>
    </row>
    <row r="170" spans="2:10">
      <c r="B170" s="711"/>
      <c r="C170" s="711"/>
      <c r="D170" s="711"/>
      <c r="E170" s="711"/>
      <c r="F170" s="711"/>
      <c r="G170" s="711"/>
      <c r="H170" s="712"/>
      <c r="I170" s="712"/>
      <c r="J170" s="711"/>
    </row>
    <row r="171" spans="2:10">
      <c r="B171" s="711"/>
      <c r="C171" s="711"/>
      <c r="D171" s="711"/>
      <c r="E171" s="711"/>
      <c r="F171" s="711"/>
      <c r="G171" s="711"/>
      <c r="H171" s="712"/>
      <c r="I171" s="712"/>
      <c r="J171" s="711"/>
    </row>
    <row r="172" spans="2:10">
      <c r="B172" s="711"/>
      <c r="C172" s="711"/>
      <c r="D172" s="711"/>
      <c r="E172" s="711"/>
      <c r="F172" s="711"/>
      <c r="G172" s="711"/>
      <c r="H172" s="712"/>
      <c r="I172" s="712"/>
      <c r="J172" s="711"/>
    </row>
    <row r="173" spans="2:10">
      <c r="B173" s="711"/>
      <c r="C173" s="711"/>
      <c r="D173" s="711"/>
      <c r="E173" s="711"/>
      <c r="F173" s="711"/>
      <c r="G173" s="711"/>
      <c r="H173" s="712"/>
      <c r="I173" s="712"/>
      <c r="J173" s="711"/>
    </row>
    <row r="174" spans="2:10">
      <c r="B174" s="711"/>
      <c r="C174" s="711"/>
      <c r="D174" s="711"/>
      <c r="E174" s="711"/>
      <c r="F174" s="711"/>
      <c r="G174" s="711"/>
      <c r="H174" s="712"/>
      <c r="I174" s="712"/>
      <c r="J174" s="711"/>
    </row>
    <row r="175" spans="2:10">
      <c r="B175" s="711"/>
      <c r="C175" s="711"/>
      <c r="D175" s="711"/>
      <c r="E175" s="711"/>
      <c r="F175" s="711"/>
      <c r="G175" s="711"/>
      <c r="H175" s="712"/>
      <c r="I175" s="712"/>
      <c r="J175" s="711"/>
    </row>
    <row r="176" spans="2:10">
      <c r="B176" s="711"/>
      <c r="C176" s="711"/>
      <c r="D176" s="711"/>
      <c r="E176" s="711"/>
      <c r="F176" s="711"/>
      <c r="G176" s="711"/>
      <c r="H176" s="712"/>
      <c r="I176" s="712"/>
      <c r="J176" s="711"/>
    </row>
    <row r="177" spans="1:10">
      <c r="A177" s="708"/>
      <c r="B177" s="711"/>
      <c r="C177" s="711"/>
      <c r="D177" s="711"/>
      <c r="E177" s="711"/>
      <c r="F177" s="711"/>
      <c r="G177" s="711"/>
      <c r="H177" s="711"/>
      <c r="I177" s="711"/>
      <c r="J177" s="711"/>
    </row>
    <row r="178" spans="1:10">
      <c r="A178" s="708"/>
      <c r="B178" s="711"/>
      <c r="C178" s="711"/>
      <c r="D178" s="711"/>
      <c r="E178" s="711"/>
      <c r="F178" s="711"/>
      <c r="G178" s="711"/>
      <c r="H178" s="711"/>
      <c r="I178" s="711"/>
      <c r="J178" s="711"/>
    </row>
    <row r="179" spans="1:10">
      <c r="A179" s="708"/>
      <c r="B179" s="714"/>
      <c r="C179" s="714"/>
      <c r="D179" s="714"/>
      <c r="E179" s="714"/>
      <c r="F179" s="714"/>
      <c r="G179" s="714"/>
      <c r="H179" s="711"/>
      <c r="I179" s="711"/>
      <c r="J179" s="711"/>
    </row>
    <row r="180" spans="1:10">
      <c r="A180" s="708"/>
      <c r="B180" s="711"/>
      <c r="C180" s="711"/>
      <c r="D180" s="711"/>
      <c r="E180" s="711"/>
      <c r="F180" s="711"/>
      <c r="G180" s="711"/>
      <c r="H180" s="711"/>
      <c r="I180" s="711"/>
      <c r="J180" s="711"/>
    </row>
    <row r="181" spans="1:10">
      <c r="A181" s="708"/>
      <c r="B181" s="711"/>
      <c r="C181" s="711"/>
      <c r="D181" s="711"/>
      <c r="E181" s="711"/>
      <c r="F181" s="711"/>
      <c r="G181" s="711"/>
      <c r="H181" s="711"/>
      <c r="I181" s="711"/>
      <c r="J181" s="711"/>
    </row>
    <row r="182" spans="1:10">
      <c r="A182" s="708"/>
      <c r="B182" s="711"/>
      <c r="C182" s="711"/>
      <c r="D182" s="711"/>
      <c r="E182" s="711"/>
      <c r="F182" s="711"/>
      <c r="G182" s="711"/>
      <c r="H182" s="711"/>
      <c r="I182" s="711"/>
      <c r="J182" s="711"/>
    </row>
    <row r="183" spans="1:10">
      <c r="A183" s="708"/>
      <c r="B183" s="711"/>
      <c r="C183" s="711"/>
      <c r="D183" s="711"/>
      <c r="E183" s="711"/>
      <c r="F183" s="711"/>
      <c r="G183" s="711"/>
      <c r="H183" s="711"/>
      <c r="I183" s="711"/>
      <c r="J183" s="711"/>
    </row>
    <row r="184" spans="1:10">
      <c r="A184" s="708"/>
      <c r="B184" s="711"/>
      <c r="C184" s="711"/>
      <c r="D184" s="711"/>
      <c r="E184" s="711"/>
      <c r="F184" s="711"/>
      <c r="G184" s="711"/>
      <c r="H184" s="711"/>
      <c r="I184" s="711"/>
      <c r="J184" s="711"/>
    </row>
    <row r="185" spans="1:10">
      <c r="A185" s="708"/>
      <c r="B185" s="711"/>
      <c r="C185" s="711"/>
      <c r="D185" s="711"/>
      <c r="E185" s="711"/>
      <c r="F185" s="711"/>
      <c r="G185" s="711"/>
      <c r="H185" s="711"/>
      <c r="I185" s="711"/>
      <c r="J185" s="711"/>
    </row>
    <row r="186" spans="1:10">
      <c r="A186" s="708"/>
      <c r="B186" s="711"/>
      <c r="C186" s="711"/>
      <c r="D186" s="711"/>
      <c r="E186" s="711"/>
      <c r="F186" s="711"/>
      <c r="G186" s="711"/>
      <c r="H186" s="711"/>
      <c r="I186" s="711"/>
      <c r="J186" s="711"/>
    </row>
    <row r="187" spans="1:10">
      <c r="A187" s="708"/>
      <c r="B187" s="711"/>
      <c r="C187" s="711"/>
      <c r="D187" s="711"/>
      <c r="E187" s="711"/>
      <c r="F187" s="711"/>
      <c r="G187" s="711"/>
      <c r="H187" s="711"/>
      <c r="I187" s="711"/>
      <c r="J187" s="711"/>
    </row>
    <row r="188" spans="1:10">
      <c r="A188" s="708"/>
      <c r="B188" s="711"/>
      <c r="C188" s="711"/>
      <c r="D188" s="711"/>
      <c r="E188" s="711"/>
      <c r="F188" s="711"/>
      <c r="G188" s="711"/>
      <c r="H188" s="711"/>
      <c r="I188" s="711"/>
      <c r="J188" s="711"/>
    </row>
    <row r="189" spans="1:10">
      <c r="A189" s="708"/>
      <c r="B189" s="711"/>
      <c r="C189" s="711"/>
      <c r="D189" s="711"/>
      <c r="E189" s="711"/>
      <c r="F189" s="711"/>
      <c r="G189" s="711"/>
      <c r="H189" s="711"/>
      <c r="I189" s="711"/>
      <c r="J189" s="711"/>
    </row>
    <row r="190" spans="1:10">
      <c r="A190" s="708"/>
      <c r="B190" s="711"/>
      <c r="C190" s="711"/>
      <c r="D190" s="711"/>
      <c r="E190" s="711"/>
      <c r="F190" s="711"/>
      <c r="G190" s="711"/>
      <c r="H190" s="711"/>
      <c r="I190" s="711"/>
      <c r="J190" s="711"/>
    </row>
    <row r="191" spans="1:10">
      <c r="A191" s="708"/>
      <c r="B191" s="711"/>
      <c r="C191" s="711"/>
      <c r="D191" s="711"/>
      <c r="E191" s="711"/>
      <c r="F191" s="711"/>
      <c r="G191" s="711"/>
      <c r="H191" s="711"/>
      <c r="I191" s="711"/>
      <c r="J191" s="711"/>
    </row>
    <row r="192" spans="1:10">
      <c r="A192" s="708"/>
      <c r="B192" s="711"/>
      <c r="C192" s="711"/>
      <c r="D192" s="711"/>
      <c r="E192" s="711"/>
      <c r="F192" s="711"/>
      <c r="G192" s="711"/>
      <c r="H192" s="711"/>
      <c r="I192" s="711"/>
      <c r="J192" s="711"/>
    </row>
    <row r="193" spans="1:10">
      <c r="A193" s="708"/>
      <c r="B193" s="711"/>
      <c r="C193" s="711"/>
      <c r="D193" s="711"/>
      <c r="E193" s="711"/>
      <c r="F193" s="711"/>
      <c r="G193" s="711"/>
      <c r="H193" s="711"/>
      <c r="I193" s="711"/>
      <c r="J193" s="711"/>
    </row>
    <row r="194" spans="1:10">
      <c r="A194" s="708"/>
      <c r="B194" s="711"/>
      <c r="C194" s="711"/>
      <c r="D194" s="711"/>
      <c r="E194" s="711"/>
      <c r="F194" s="711"/>
      <c r="G194" s="711"/>
      <c r="H194" s="711"/>
      <c r="I194" s="711"/>
      <c r="J194" s="711"/>
    </row>
    <row r="195" spans="1:10">
      <c r="A195" s="708"/>
      <c r="B195" s="711"/>
      <c r="C195" s="711"/>
      <c r="D195" s="711"/>
      <c r="E195" s="711"/>
      <c r="F195" s="711"/>
      <c r="G195" s="711"/>
      <c r="H195" s="711"/>
      <c r="I195" s="711"/>
      <c r="J195" s="711"/>
    </row>
    <row r="196" spans="1:10">
      <c r="A196" s="708"/>
      <c r="B196" s="711"/>
      <c r="C196" s="711"/>
      <c r="D196" s="711"/>
      <c r="E196" s="711"/>
      <c r="F196" s="711"/>
      <c r="G196" s="711"/>
      <c r="H196" s="711"/>
      <c r="I196" s="711"/>
      <c r="J196" s="711"/>
    </row>
    <row r="197" spans="1:10">
      <c r="A197" s="708"/>
      <c r="B197" s="711"/>
      <c r="C197" s="711"/>
      <c r="D197" s="711"/>
      <c r="E197" s="711"/>
      <c r="F197" s="711"/>
      <c r="G197" s="711"/>
      <c r="H197" s="711"/>
      <c r="I197" s="711"/>
      <c r="J197" s="711"/>
    </row>
    <row r="198" spans="1:10">
      <c r="A198" s="708"/>
      <c r="B198" s="711"/>
      <c r="C198" s="711"/>
      <c r="D198" s="711"/>
      <c r="E198" s="711"/>
      <c r="F198" s="711"/>
      <c r="G198" s="711"/>
      <c r="H198" s="711"/>
      <c r="I198" s="711"/>
      <c r="J198" s="711"/>
    </row>
    <row r="199" spans="1:10">
      <c r="A199" s="708"/>
      <c r="B199" s="711"/>
      <c r="C199" s="711"/>
      <c r="D199" s="711"/>
      <c r="E199" s="711"/>
      <c r="F199" s="711"/>
      <c r="G199" s="711"/>
      <c r="H199" s="711"/>
      <c r="I199" s="711"/>
      <c r="J199" s="711"/>
    </row>
    <row r="200" spans="1:10">
      <c r="A200" s="708"/>
      <c r="B200" s="711"/>
      <c r="C200" s="711"/>
      <c r="D200" s="711"/>
      <c r="E200" s="711"/>
      <c r="F200" s="711"/>
      <c r="G200" s="711"/>
      <c r="H200" s="711"/>
      <c r="I200" s="711"/>
      <c r="J200" s="711"/>
    </row>
    <row r="201" spans="1:10">
      <c r="A201" s="708"/>
      <c r="B201" s="711"/>
      <c r="C201" s="711"/>
      <c r="D201" s="711"/>
      <c r="E201" s="711"/>
      <c r="F201" s="711"/>
      <c r="G201" s="711"/>
      <c r="H201" s="711"/>
      <c r="I201" s="711"/>
      <c r="J201" s="711"/>
    </row>
    <row r="202" spans="1:10">
      <c r="A202" s="708"/>
      <c r="B202" s="711"/>
      <c r="C202" s="711"/>
      <c r="D202" s="711"/>
      <c r="E202" s="711"/>
      <c r="F202" s="711"/>
      <c r="G202" s="711"/>
      <c r="H202" s="711"/>
      <c r="I202" s="711"/>
      <c r="J202" s="711"/>
    </row>
    <row r="203" spans="1:10">
      <c r="A203" s="708"/>
      <c r="B203" s="711"/>
      <c r="C203" s="711"/>
      <c r="D203" s="711"/>
      <c r="E203" s="711"/>
      <c r="F203" s="711"/>
      <c r="G203" s="711"/>
      <c r="H203" s="711"/>
      <c r="I203" s="711"/>
      <c r="J203" s="711"/>
    </row>
    <row r="204" spans="1:10">
      <c r="A204" s="708"/>
      <c r="B204" s="711"/>
      <c r="C204" s="711"/>
      <c r="D204" s="711"/>
      <c r="E204" s="711"/>
      <c r="F204" s="711"/>
      <c r="G204" s="711"/>
      <c r="H204" s="711"/>
      <c r="I204" s="711"/>
      <c r="J204" s="711"/>
    </row>
    <row r="205" spans="1:10">
      <c r="A205" s="708"/>
      <c r="B205" s="711"/>
      <c r="C205" s="711"/>
      <c r="D205" s="711"/>
      <c r="E205" s="711"/>
      <c r="F205" s="711"/>
      <c r="G205" s="711"/>
      <c r="H205" s="711"/>
      <c r="I205" s="711"/>
      <c r="J205" s="711"/>
    </row>
    <row r="206" spans="1:10">
      <c r="A206" s="715"/>
      <c r="B206" s="709"/>
      <c r="C206" s="709"/>
      <c r="D206" s="709"/>
      <c r="E206" s="709"/>
      <c r="F206" s="709"/>
      <c r="G206" s="709"/>
      <c r="H206" s="709"/>
      <c r="I206" s="709"/>
      <c r="J206" s="709"/>
    </row>
    <row r="207" spans="1:10">
      <c r="A207" s="708"/>
      <c r="B207" s="711"/>
      <c r="C207" s="711"/>
      <c r="D207" s="711"/>
      <c r="E207" s="711"/>
      <c r="F207" s="711"/>
      <c r="G207" s="711"/>
      <c r="H207" s="711"/>
      <c r="I207" s="711"/>
      <c r="J207" s="711"/>
    </row>
  </sheetData>
  <mergeCells count="1">
    <mergeCell ref="A1:G1"/>
  </mergeCells>
  <phoneticPr fontId="54" type="noConversion"/>
  <printOptions horizontalCentered="1"/>
  <pageMargins left="0.5" right="0.5" top="1" bottom="0.5" header="0.5" footer="0.5"/>
  <pageSetup scale="55" fitToHeight="0" orientation="portrait" r:id="rId1"/>
  <headerFooter alignWithMargins="0"/>
  <rowBreaks count="1" manualBreakCount="1">
    <brk id="17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7"/>
  <sheetViews>
    <sheetView zoomScaleNormal="100" zoomScaleSheetLayoutView="100" workbookViewId="0">
      <selection sqref="A1:J1"/>
    </sheetView>
  </sheetViews>
  <sheetFormatPr defaultRowHeight="12.75"/>
  <cols>
    <col min="1" max="1" width="4.140625" style="579" customWidth="1"/>
    <col min="2" max="2" width="4.7109375" style="579" customWidth="1"/>
    <col min="3" max="3" width="7.140625" style="579" customWidth="1"/>
    <col min="4" max="4" width="12" style="577" customWidth="1"/>
    <col min="5" max="5" width="14.140625" style="577" customWidth="1"/>
    <col min="6" max="6" width="17.42578125" style="577" customWidth="1"/>
    <col min="7" max="7" width="15.140625" style="577" customWidth="1"/>
    <col min="8" max="8" width="12.42578125" style="577" customWidth="1"/>
    <col min="9" max="9" width="12.28515625" style="577" customWidth="1"/>
    <col min="10" max="10" width="15.5703125" style="577" customWidth="1"/>
    <col min="11" max="11" width="15.42578125" style="577" customWidth="1"/>
    <col min="12" max="12" width="15.85546875" style="577" customWidth="1"/>
    <col min="13" max="13" width="11.85546875" style="577" customWidth="1"/>
    <col min="14" max="14" width="13.42578125" style="577" customWidth="1"/>
    <col min="15" max="15" width="14.5703125" style="577" bestFit="1" customWidth="1"/>
    <col min="16" max="16" width="9.140625" style="577"/>
    <col min="17" max="17" width="12" style="577" bestFit="1" customWidth="1"/>
    <col min="18" max="18" width="9.7109375" style="577" bestFit="1" customWidth="1"/>
    <col min="19" max="16384" width="9.140625" style="577"/>
  </cols>
  <sheetData>
    <row r="1" spans="1:29" ht="18">
      <c r="A1" s="1096" t="str">
        <f>'ATT H-1A'!A4</f>
        <v>Atlantic City Electric Company</v>
      </c>
      <c r="B1" s="1097"/>
      <c r="C1" s="1097"/>
      <c r="D1" s="1097"/>
      <c r="E1" s="1097"/>
      <c r="F1" s="1097"/>
      <c r="G1" s="1097"/>
      <c r="H1" s="1097"/>
      <c r="I1" s="1097"/>
      <c r="J1" s="1097"/>
    </row>
    <row r="2" spans="1:29">
      <c r="A2" s="578"/>
    </row>
    <row r="3" spans="1:29" ht="18">
      <c r="A3" s="1098" t="s">
        <v>390</v>
      </c>
      <c r="B3" s="1098"/>
      <c r="C3" s="1098"/>
      <c r="D3" s="1098"/>
      <c r="E3" s="1098"/>
      <c r="F3" s="1098"/>
      <c r="G3" s="1098"/>
      <c r="H3" s="1098"/>
      <c r="I3" s="1099"/>
      <c r="J3" s="1099"/>
    </row>
    <row r="4" spans="1:29">
      <c r="K4" s="679"/>
      <c r="L4" s="680"/>
    </row>
    <row r="5" spans="1:29" ht="16.5">
      <c r="J5" s="580"/>
      <c r="K5" s="679"/>
      <c r="L5" s="680"/>
    </row>
    <row r="6" spans="1:29" ht="13.5">
      <c r="A6" s="581" t="s">
        <v>261</v>
      </c>
      <c r="B6" s="581" t="s">
        <v>262</v>
      </c>
      <c r="C6" s="581" t="s">
        <v>263</v>
      </c>
      <c r="D6" s="581" t="s">
        <v>264</v>
      </c>
      <c r="E6" s="582"/>
      <c r="F6" s="582"/>
      <c r="G6" s="582"/>
      <c r="H6" s="582"/>
      <c r="I6" s="582"/>
      <c r="J6" s="582"/>
      <c r="K6" s="679"/>
      <c r="L6" s="680"/>
      <c r="M6" s="582"/>
      <c r="N6" s="582"/>
      <c r="O6" s="582"/>
      <c r="P6" s="582"/>
      <c r="Q6" s="582"/>
      <c r="R6" s="582"/>
      <c r="S6" s="582"/>
      <c r="T6" s="582"/>
      <c r="U6" s="582"/>
      <c r="V6" s="582"/>
      <c r="W6" s="582"/>
      <c r="X6" s="582"/>
      <c r="Y6" s="582"/>
      <c r="Z6" s="582"/>
      <c r="AA6" s="582"/>
      <c r="AB6" s="582"/>
      <c r="AC6" s="583"/>
    </row>
    <row r="7" spans="1:29" ht="13.5">
      <c r="B7" s="581"/>
      <c r="C7" s="581"/>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3"/>
    </row>
    <row r="8" spans="1:29" ht="13.5">
      <c r="A8" s="584" t="s">
        <v>265</v>
      </c>
      <c r="B8" s="581"/>
      <c r="C8" s="581"/>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3"/>
    </row>
    <row r="9" spans="1:29" ht="13.5">
      <c r="A9" s="581">
        <v>1</v>
      </c>
      <c r="B9" s="581" t="s">
        <v>266</v>
      </c>
      <c r="C9" s="585" t="s">
        <v>340</v>
      </c>
      <c r="D9" s="586" t="s">
        <v>555</v>
      </c>
      <c r="E9" s="582"/>
      <c r="F9" s="582"/>
      <c r="G9" s="582"/>
      <c r="H9" s="582"/>
      <c r="I9" s="582"/>
      <c r="J9" s="582"/>
      <c r="K9" s="582"/>
      <c r="L9" s="582"/>
      <c r="M9" s="582"/>
      <c r="N9" s="582"/>
      <c r="O9" s="582"/>
      <c r="P9" s="582"/>
      <c r="Q9" s="582"/>
      <c r="R9" s="582"/>
      <c r="S9" s="582"/>
      <c r="T9" s="582"/>
      <c r="U9" s="582"/>
      <c r="V9" s="582"/>
      <c r="W9" s="582"/>
      <c r="X9" s="582"/>
      <c r="Y9" s="582"/>
      <c r="Z9" s="582"/>
      <c r="AA9" s="582"/>
      <c r="AB9" s="582"/>
      <c r="AC9" s="583"/>
    </row>
    <row r="10" spans="1:29" ht="13.5">
      <c r="A10" s="581">
        <v>2</v>
      </c>
      <c r="B10" s="581" t="str">
        <f>+B9</f>
        <v>April</v>
      </c>
      <c r="C10" s="585" t="str">
        <f>+C9</f>
        <v>Year 2</v>
      </c>
      <c r="D10" s="586" t="s">
        <v>556</v>
      </c>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3"/>
    </row>
    <row r="11" spans="1:29" ht="13.5">
      <c r="A11" s="581">
        <v>3</v>
      </c>
      <c r="B11" s="581" t="s">
        <v>266</v>
      </c>
      <c r="C11" s="585" t="str">
        <f>+C10</f>
        <v>Year 2</v>
      </c>
      <c r="D11" s="586" t="s">
        <v>352</v>
      </c>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3"/>
    </row>
    <row r="12" spans="1:29" ht="13.5">
      <c r="A12" s="581">
        <v>4</v>
      </c>
      <c r="B12" s="581" t="s">
        <v>267</v>
      </c>
      <c r="C12" s="585" t="str">
        <f>+C11</f>
        <v>Year 2</v>
      </c>
      <c r="D12" s="586" t="s">
        <v>344</v>
      </c>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3"/>
    </row>
    <row r="13" spans="1:29" ht="13.5">
      <c r="A13" s="581">
        <v>5</v>
      </c>
      <c r="B13" s="587" t="s">
        <v>268</v>
      </c>
      <c r="C13" s="585" t="str">
        <f>+C12</f>
        <v>Year 2</v>
      </c>
      <c r="D13" s="586" t="s">
        <v>557</v>
      </c>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3"/>
    </row>
    <row r="14" spans="1:29" ht="13.5">
      <c r="A14" s="581"/>
      <c r="B14" s="581"/>
      <c r="C14" s="585"/>
      <c r="D14" s="586"/>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3"/>
    </row>
    <row r="15" spans="1:29" ht="13.5">
      <c r="A15" s="581">
        <v>6</v>
      </c>
      <c r="B15" s="581" t="str">
        <f>+B9</f>
        <v>April</v>
      </c>
      <c r="C15" s="585" t="s">
        <v>343</v>
      </c>
      <c r="D15" s="586" t="s">
        <v>399</v>
      </c>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3"/>
    </row>
    <row r="16" spans="1:29" ht="13.5">
      <c r="A16" s="581">
        <v>7</v>
      </c>
      <c r="B16" s="581" t="str">
        <f>+B18</f>
        <v>April</v>
      </c>
      <c r="C16" s="585" t="str">
        <f>+C18</f>
        <v>Year 3</v>
      </c>
      <c r="D16" s="586" t="s">
        <v>558</v>
      </c>
      <c r="E16" s="588"/>
      <c r="F16" s="588"/>
      <c r="G16" s="588"/>
      <c r="H16" s="588"/>
      <c r="I16" s="588"/>
      <c r="J16" s="588"/>
      <c r="K16" s="582"/>
      <c r="L16" s="582"/>
      <c r="M16" s="582"/>
      <c r="N16" s="582"/>
      <c r="O16" s="582"/>
      <c r="P16" s="582"/>
      <c r="Q16" s="582"/>
      <c r="R16" s="582"/>
      <c r="S16" s="582"/>
      <c r="T16" s="582"/>
      <c r="U16" s="582"/>
      <c r="V16" s="582"/>
      <c r="W16" s="582"/>
      <c r="X16" s="582"/>
      <c r="Y16" s="582"/>
      <c r="Z16" s="582"/>
      <c r="AA16" s="582"/>
      <c r="AB16" s="582"/>
      <c r="AC16" s="583"/>
    </row>
    <row r="17" spans="1:29" ht="13.5">
      <c r="A17" s="581"/>
      <c r="B17" s="581"/>
      <c r="C17" s="585"/>
      <c r="D17" s="586" t="s">
        <v>470</v>
      </c>
      <c r="E17" s="588"/>
      <c r="F17" s="588"/>
      <c r="G17" s="588"/>
      <c r="H17" s="588"/>
      <c r="I17" s="588"/>
      <c r="J17" s="588"/>
      <c r="K17" s="582"/>
      <c r="L17" s="582"/>
      <c r="M17" s="582"/>
      <c r="N17" s="582"/>
      <c r="O17" s="582"/>
      <c r="P17" s="582"/>
      <c r="Q17" s="582"/>
      <c r="R17" s="582"/>
      <c r="S17" s="582"/>
      <c r="T17" s="582"/>
      <c r="U17" s="582"/>
      <c r="V17" s="582"/>
      <c r="W17" s="582"/>
      <c r="X17" s="582"/>
      <c r="Y17" s="582"/>
      <c r="Z17" s="582"/>
      <c r="AA17" s="582"/>
      <c r="AB17" s="582"/>
      <c r="AC17" s="583"/>
    </row>
    <row r="18" spans="1:29" ht="13.5">
      <c r="A18" s="581">
        <v>8</v>
      </c>
      <c r="B18" s="581" t="str">
        <f>+B15</f>
        <v>April</v>
      </c>
      <c r="C18" s="585" t="str">
        <f>+C15</f>
        <v>Year 3</v>
      </c>
      <c r="D18" s="586" t="s">
        <v>559</v>
      </c>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3"/>
    </row>
    <row r="19" spans="1:29" ht="13.5">
      <c r="A19" s="581">
        <v>9</v>
      </c>
      <c r="B19" s="581" t="str">
        <f>+B16</f>
        <v>April</v>
      </c>
      <c r="C19" s="585" t="str">
        <f>+C16</f>
        <v>Year 3</v>
      </c>
      <c r="D19" s="586" t="s">
        <v>560</v>
      </c>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3"/>
    </row>
    <row r="20" spans="1:29" ht="13.5">
      <c r="A20" s="581">
        <v>10</v>
      </c>
      <c r="B20" s="581" t="str">
        <f>+B12</f>
        <v>May</v>
      </c>
      <c r="C20" s="585" t="str">
        <f>+C19</f>
        <v>Year 3</v>
      </c>
      <c r="D20" s="586" t="s">
        <v>345</v>
      </c>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3"/>
    </row>
    <row r="21" spans="1:29" ht="13.5">
      <c r="A21" s="581">
        <v>11</v>
      </c>
      <c r="B21" s="587" t="str">
        <f>+B13</f>
        <v>June</v>
      </c>
      <c r="C21" s="585" t="str">
        <f>+C20</f>
        <v>Year 3</v>
      </c>
      <c r="D21" s="586" t="s">
        <v>400</v>
      </c>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3"/>
    </row>
    <row r="22" spans="1:29" ht="13.5">
      <c r="A22" s="581"/>
      <c r="B22" s="587"/>
      <c r="C22" s="581"/>
      <c r="D22" s="586"/>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3"/>
    </row>
    <row r="23" spans="1:29" ht="13.5">
      <c r="A23" s="589"/>
      <c r="B23" s="585"/>
      <c r="C23" s="581"/>
      <c r="D23" s="590"/>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3"/>
    </row>
    <row r="24" spans="1:29" ht="13.5">
      <c r="A24" s="581">
        <f>+A9</f>
        <v>1</v>
      </c>
      <c r="B24" s="581" t="str">
        <f>+B9</f>
        <v>April</v>
      </c>
      <c r="C24" s="581" t="str">
        <f>+C9</f>
        <v>Year 2</v>
      </c>
      <c r="D24" s="582" t="str">
        <f>+D9</f>
        <v>TO populates the formula with Year 1 data from FERC Form 1 data for Year 1 (e.g., 2004)</v>
      </c>
      <c r="E24" s="582"/>
      <c r="F24" s="582"/>
      <c r="G24" s="582"/>
      <c r="H24" s="582"/>
      <c r="I24" s="582"/>
      <c r="K24" s="582"/>
      <c r="L24" s="582"/>
      <c r="M24" s="582"/>
      <c r="N24" s="582"/>
      <c r="O24" s="582"/>
      <c r="P24" s="582"/>
      <c r="Q24" s="582"/>
      <c r="R24" s="582"/>
      <c r="S24" s="582"/>
      <c r="T24" s="582"/>
      <c r="U24" s="582"/>
      <c r="V24" s="582"/>
      <c r="W24" s="582"/>
      <c r="X24" s="582"/>
      <c r="Y24" s="582"/>
      <c r="Z24" s="582"/>
      <c r="AA24" s="582"/>
      <c r="AB24" s="582"/>
      <c r="AC24" s="583"/>
    </row>
    <row r="25" spans="1:29" ht="13.5">
      <c r="A25" s="581"/>
      <c r="B25" s="581"/>
      <c r="C25" s="581"/>
      <c r="D25" s="673">
        <v>87722797.725303099</v>
      </c>
      <c r="E25" s="582" t="s">
        <v>336</v>
      </c>
      <c r="F25" s="582"/>
      <c r="G25" s="591" t="s">
        <v>561</v>
      </c>
      <c r="H25" s="582"/>
      <c r="I25" s="582"/>
      <c r="J25" s="582"/>
      <c r="K25" s="582"/>
      <c r="L25" s="582"/>
      <c r="M25" s="582"/>
      <c r="N25" s="582"/>
      <c r="O25" s="582"/>
      <c r="P25" s="582"/>
      <c r="Q25" s="582"/>
      <c r="R25" s="582"/>
      <c r="S25" s="582"/>
      <c r="T25" s="582"/>
      <c r="U25" s="582"/>
      <c r="V25" s="582"/>
      <c r="W25" s="582"/>
      <c r="X25" s="582"/>
      <c r="Y25" s="582"/>
      <c r="Z25" s="582"/>
      <c r="AA25" s="582"/>
      <c r="AB25" s="582"/>
      <c r="AC25" s="583"/>
    </row>
    <row r="26" spans="1:29" ht="13.5">
      <c r="A26" s="581"/>
      <c r="B26" s="581"/>
      <c r="C26" s="581"/>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3"/>
    </row>
    <row r="27" spans="1:29" ht="13.5">
      <c r="A27" s="581">
        <v>2</v>
      </c>
      <c r="B27" s="581" t="str">
        <f>+B24</f>
        <v>April</v>
      </c>
      <c r="C27" s="581" t="str">
        <f>+C24</f>
        <v>Year 2</v>
      </c>
      <c r="D27" s="586" t="str">
        <f>+D10</f>
        <v>TO estimates all transmission Cap Adds and CWIP for Year 2 weighted based on Months expected to be in service in Year 2 (e.g., 2005)</v>
      </c>
      <c r="E27" s="582"/>
      <c r="F27" s="582"/>
      <c r="G27" s="582"/>
      <c r="H27" s="582"/>
      <c r="I27" s="582"/>
      <c r="K27" s="582"/>
      <c r="L27" s="582"/>
      <c r="M27" s="582"/>
      <c r="N27" s="582"/>
      <c r="O27" s="582"/>
      <c r="P27" s="582"/>
      <c r="Q27" s="582"/>
      <c r="R27" s="582"/>
      <c r="S27" s="582"/>
      <c r="T27" s="582"/>
      <c r="U27" s="582"/>
      <c r="V27" s="582"/>
      <c r="W27" s="582"/>
      <c r="X27" s="582"/>
      <c r="Y27" s="582"/>
      <c r="Z27" s="582"/>
      <c r="AA27" s="582"/>
      <c r="AB27" s="582"/>
      <c r="AC27" s="583"/>
    </row>
    <row r="28" spans="1:29" ht="13.5">
      <c r="A28" s="581"/>
      <c r="B28" s="581"/>
      <c r="C28" s="581"/>
      <c r="D28" s="586"/>
      <c r="E28" s="582"/>
      <c r="F28" s="582"/>
      <c r="G28" s="582"/>
      <c r="H28" s="582"/>
      <c r="I28" s="582"/>
      <c r="K28" s="582"/>
      <c r="L28" s="582"/>
      <c r="M28" s="582"/>
      <c r="N28" s="582"/>
      <c r="O28" s="582"/>
      <c r="P28" s="582"/>
      <c r="Q28" s="582"/>
      <c r="R28" s="582"/>
      <c r="S28" s="582"/>
      <c r="T28" s="582"/>
      <c r="U28" s="582"/>
      <c r="V28" s="582"/>
      <c r="W28" s="582"/>
      <c r="X28" s="582"/>
      <c r="Y28" s="582"/>
      <c r="Z28" s="582"/>
      <c r="AA28" s="582"/>
      <c r="AB28" s="582"/>
      <c r="AC28" s="583"/>
    </row>
    <row r="29" spans="1:29" ht="13.5">
      <c r="A29" s="581"/>
      <c r="B29" s="581"/>
      <c r="C29" s="581"/>
      <c r="E29" s="592" t="s">
        <v>562</v>
      </c>
      <c r="F29" s="592" t="s">
        <v>563</v>
      </c>
      <c r="G29" s="592" t="s">
        <v>564</v>
      </c>
      <c r="H29" s="592" t="s">
        <v>565</v>
      </c>
      <c r="I29" s="592" t="s">
        <v>566</v>
      </c>
      <c r="J29" s="592" t="s">
        <v>567</v>
      </c>
      <c r="K29" s="592" t="s">
        <v>568</v>
      </c>
      <c r="L29" s="592" t="s">
        <v>569</v>
      </c>
      <c r="M29" s="592" t="s">
        <v>570</v>
      </c>
      <c r="N29" s="592" t="s">
        <v>571</v>
      </c>
      <c r="O29" s="581" t="s">
        <v>572</v>
      </c>
      <c r="P29" s="581" t="s">
        <v>573</v>
      </c>
      <c r="Q29" s="581" t="s">
        <v>574</v>
      </c>
      <c r="R29" s="582"/>
      <c r="S29" s="582"/>
      <c r="T29" s="582"/>
      <c r="U29" s="582"/>
      <c r="V29" s="582"/>
      <c r="W29" s="582"/>
      <c r="X29" s="582"/>
      <c r="Y29" s="582"/>
      <c r="Z29" s="582"/>
      <c r="AA29" s="582"/>
      <c r="AB29" s="582"/>
      <c r="AC29" s="583"/>
    </row>
    <row r="30" spans="1:29" ht="13.5">
      <c r="A30" s="581"/>
      <c r="B30" s="581"/>
      <c r="C30" s="581"/>
      <c r="E30" s="581" t="s">
        <v>575</v>
      </c>
      <c r="F30" s="581" t="s">
        <v>575</v>
      </c>
      <c r="G30" s="581" t="s">
        <v>575</v>
      </c>
      <c r="H30" s="581" t="s">
        <v>575</v>
      </c>
      <c r="J30" s="581" t="str">
        <f>+E31</f>
        <v>Other Plant In Service</v>
      </c>
      <c r="K30" s="581" t="str">
        <f>+F31</f>
        <v>Other Plant In Service</v>
      </c>
      <c r="L30" s="581" t="str">
        <f>+G31</f>
        <v>MAPP CWIP</v>
      </c>
      <c r="M30" s="581" t="str">
        <f>+H31</f>
        <v>MAPP In Service</v>
      </c>
      <c r="N30" s="581" t="str">
        <f>+E31</f>
        <v>Other Plant In Service</v>
      </c>
      <c r="O30" s="581" t="str">
        <f>+F31</f>
        <v>Other Plant In Service</v>
      </c>
      <c r="P30" s="581" t="str">
        <f>+G31</f>
        <v>MAPP CWIP</v>
      </c>
      <c r="Q30" s="581" t="str">
        <f>+H31</f>
        <v>MAPP In Service</v>
      </c>
      <c r="R30" s="582"/>
      <c r="S30" s="582"/>
      <c r="T30" s="582"/>
      <c r="U30" s="582"/>
      <c r="V30" s="582"/>
      <c r="W30" s="582"/>
      <c r="X30" s="582"/>
      <c r="Y30" s="582"/>
      <c r="Z30" s="582"/>
      <c r="AA30" s="582"/>
      <c r="AB30" s="582"/>
      <c r="AC30" s="583"/>
    </row>
    <row r="31" spans="1:29" ht="13.5">
      <c r="A31" s="581"/>
      <c r="B31" s="581"/>
      <c r="C31" s="581"/>
      <c r="D31" s="582"/>
      <c r="E31" s="581" t="s">
        <v>576</v>
      </c>
      <c r="F31" s="581" t="s">
        <v>576</v>
      </c>
      <c r="G31" s="581" t="s">
        <v>577</v>
      </c>
      <c r="H31" s="581" t="s">
        <v>578</v>
      </c>
      <c r="I31" s="581" t="s">
        <v>269</v>
      </c>
      <c r="J31" s="581" t="s">
        <v>579</v>
      </c>
      <c r="K31" s="581" t="s">
        <v>580</v>
      </c>
      <c r="L31" s="581" t="s">
        <v>581</v>
      </c>
      <c r="M31" s="581" t="s">
        <v>582</v>
      </c>
      <c r="N31" s="581" t="s">
        <v>583</v>
      </c>
      <c r="O31" s="581" t="s">
        <v>584</v>
      </c>
      <c r="P31" s="581" t="s">
        <v>585</v>
      </c>
      <c r="Q31" s="581" t="s">
        <v>586</v>
      </c>
      <c r="R31" s="582"/>
      <c r="S31" s="582"/>
      <c r="T31" s="582"/>
      <c r="U31" s="582"/>
      <c r="V31" s="582"/>
      <c r="W31" s="582"/>
      <c r="X31" s="582"/>
      <c r="Y31" s="582"/>
      <c r="Z31" s="582"/>
      <c r="AA31" s="582"/>
      <c r="AB31" s="582"/>
      <c r="AC31" s="583"/>
    </row>
    <row r="32" spans="1:29" ht="13.5">
      <c r="A32" s="581"/>
      <c r="B32" s="581"/>
      <c r="C32" s="581"/>
      <c r="D32" s="582" t="s">
        <v>270</v>
      </c>
      <c r="E32" s="376"/>
      <c r="F32" s="593"/>
      <c r="G32" s="594"/>
      <c r="H32" s="594"/>
      <c r="I32" s="582">
        <v>11.5</v>
      </c>
      <c r="J32" s="595">
        <f t="shared" ref="J32:J42" si="0">+I32*E32</f>
        <v>0</v>
      </c>
      <c r="K32" s="595">
        <f>+I32*F32</f>
        <v>0</v>
      </c>
      <c r="L32" s="595">
        <f t="shared" ref="L32:L44" si="1">+I32*G32</f>
        <v>0</v>
      </c>
      <c r="M32" s="595">
        <f t="shared" ref="M32:M44" si="2">+I32*H32</f>
        <v>0</v>
      </c>
      <c r="N32" s="590">
        <f t="shared" ref="N32:N41" si="3">+J32/12</f>
        <v>0</v>
      </c>
      <c r="O32" s="590">
        <f t="shared" ref="O32:O40" si="4">+K32/12</f>
        <v>0</v>
      </c>
      <c r="P32" s="590">
        <f t="shared" ref="P32:P40" si="5">+L32/12</f>
        <v>0</v>
      </c>
      <c r="Q32" s="590">
        <f t="shared" ref="Q32:Q40" si="6">+M32/12</f>
        <v>0</v>
      </c>
      <c r="R32" s="582"/>
      <c r="S32" s="582"/>
      <c r="T32" s="582"/>
      <c r="U32" s="582"/>
      <c r="V32" s="582"/>
      <c r="W32" s="582"/>
      <c r="X32" s="582"/>
      <c r="Y32" s="582"/>
      <c r="Z32" s="582"/>
      <c r="AA32" s="582"/>
      <c r="AB32" s="582"/>
      <c r="AC32" s="583"/>
    </row>
    <row r="33" spans="1:29" ht="13.5">
      <c r="A33" s="581"/>
      <c r="B33" s="581"/>
      <c r="C33" s="581"/>
      <c r="D33" s="582" t="s">
        <v>271</v>
      </c>
      <c r="E33" s="376"/>
      <c r="F33" s="593"/>
      <c r="G33" s="594"/>
      <c r="H33" s="594"/>
      <c r="I33" s="582">
        <f t="shared" ref="I33:I43" si="7">+I32-1</f>
        <v>10.5</v>
      </c>
      <c r="J33" s="595">
        <f t="shared" si="0"/>
        <v>0</v>
      </c>
      <c r="K33" s="595">
        <f t="shared" ref="K33:K43" si="8">+I33*F33</f>
        <v>0</v>
      </c>
      <c r="L33" s="595">
        <f t="shared" si="1"/>
        <v>0</v>
      </c>
      <c r="M33" s="595">
        <f t="shared" si="2"/>
        <v>0</v>
      </c>
      <c r="N33" s="590">
        <f t="shared" si="3"/>
        <v>0</v>
      </c>
      <c r="O33" s="590">
        <f t="shared" si="4"/>
        <v>0</v>
      </c>
      <c r="P33" s="590">
        <f t="shared" si="5"/>
        <v>0</v>
      </c>
      <c r="Q33" s="590">
        <f t="shared" si="6"/>
        <v>0</v>
      </c>
      <c r="R33" s="582"/>
      <c r="S33" s="582"/>
      <c r="T33" s="582"/>
      <c r="U33" s="582"/>
      <c r="V33" s="582"/>
      <c r="W33" s="582"/>
      <c r="X33" s="582"/>
      <c r="Y33" s="582"/>
      <c r="Z33" s="582"/>
      <c r="AA33" s="582"/>
      <c r="AB33" s="582"/>
      <c r="AC33" s="583"/>
    </row>
    <row r="34" spans="1:29" ht="13.5">
      <c r="A34" s="581"/>
      <c r="B34" s="581"/>
      <c r="C34" s="581"/>
      <c r="D34" s="582" t="s">
        <v>272</v>
      </c>
      <c r="E34" s="639"/>
      <c r="F34" s="593"/>
      <c r="G34" s="594"/>
      <c r="H34" s="594"/>
      <c r="I34" s="582">
        <f t="shared" si="7"/>
        <v>9.5</v>
      </c>
      <c r="J34" s="595">
        <f t="shared" si="0"/>
        <v>0</v>
      </c>
      <c r="K34" s="595">
        <f t="shared" si="8"/>
        <v>0</v>
      </c>
      <c r="L34" s="595">
        <f t="shared" si="1"/>
        <v>0</v>
      </c>
      <c r="M34" s="595">
        <f t="shared" si="2"/>
        <v>0</v>
      </c>
      <c r="N34" s="590">
        <f t="shared" si="3"/>
        <v>0</v>
      </c>
      <c r="O34" s="590">
        <f t="shared" si="4"/>
        <v>0</v>
      </c>
      <c r="P34" s="590">
        <f t="shared" si="5"/>
        <v>0</v>
      </c>
      <c r="Q34" s="590">
        <f t="shared" si="6"/>
        <v>0</v>
      </c>
      <c r="R34" s="582"/>
      <c r="S34" s="582"/>
      <c r="T34" s="582"/>
      <c r="U34" s="582"/>
      <c r="V34" s="582"/>
      <c r="W34" s="582"/>
      <c r="X34" s="582"/>
      <c r="Y34" s="582"/>
      <c r="Z34" s="582"/>
      <c r="AA34" s="582"/>
      <c r="AB34" s="582"/>
      <c r="AC34" s="583"/>
    </row>
    <row r="35" spans="1:29" ht="13.5">
      <c r="A35" s="581"/>
      <c r="B35" s="581"/>
      <c r="C35" s="581"/>
      <c r="D35" s="582" t="s">
        <v>273</v>
      </c>
      <c r="E35" s="376"/>
      <c r="F35" s="593"/>
      <c r="G35" s="594"/>
      <c r="H35" s="594"/>
      <c r="I35" s="582">
        <f t="shared" si="7"/>
        <v>8.5</v>
      </c>
      <c r="J35" s="595">
        <f t="shared" si="0"/>
        <v>0</v>
      </c>
      <c r="K35" s="595">
        <f t="shared" si="8"/>
        <v>0</v>
      </c>
      <c r="L35" s="595">
        <f t="shared" si="1"/>
        <v>0</v>
      </c>
      <c r="M35" s="595">
        <f t="shared" si="2"/>
        <v>0</v>
      </c>
      <c r="N35" s="590">
        <f t="shared" si="3"/>
        <v>0</v>
      </c>
      <c r="O35" s="590">
        <f t="shared" si="4"/>
        <v>0</v>
      </c>
      <c r="P35" s="590">
        <f t="shared" si="5"/>
        <v>0</v>
      </c>
      <c r="Q35" s="590">
        <f t="shared" si="6"/>
        <v>0</v>
      </c>
      <c r="R35" s="582"/>
      <c r="S35" s="582"/>
      <c r="T35" s="582"/>
      <c r="U35" s="582"/>
      <c r="V35" s="582"/>
      <c r="W35" s="582"/>
      <c r="X35" s="582"/>
      <c r="Y35" s="582"/>
      <c r="Z35" s="582"/>
      <c r="AA35" s="582"/>
      <c r="AB35" s="582"/>
      <c r="AC35" s="583"/>
    </row>
    <row r="36" spans="1:29" ht="13.5">
      <c r="A36" s="581"/>
      <c r="B36" s="581"/>
      <c r="C36" s="581"/>
      <c r="D36" s="582" t="s">
        <v>267</v>
      </c>
      <c r="E36" s="376"/>
      <c r="F36" s="593"/>
      <c r="G36" s="594"/>
      <c r="H36" s="594"/>
      <c r="I36" s="582">
        <f t="shared" si="7"/>
        <v>7.5</v>
      </c>
      <c r="J36" s="595">
        <f t="shared" si="0"/>
        <v>0</v>
      </c>
      <c r="K36" s="595">
        <f t="shared" si="8"/>
        <v>0</v>
      </c>
      <c r="L36" s="595">
        <f t="shared" si="1"/>
        <v>0</v>
      </c>
      <c r="M36" s="595">
        <f t="shared" si="2"/>
        <v>0</v>
      </c>
      <c r="N36" s="590">
        <f t="shared" si="3"/>
        <v>0</v>
      </c>
      <c r="O36" s="590">
        <f t="shared" si="4"/>
        <v>0</v>
      </c>
      <c r="P36" s="590">
        <f t="shared" si="5"/>
        <v>0</v>
      </c>
      <c r="Q36" s="590">
        <f t="shared" si="6"/>
        <v>0</v>
      </c>
      <c r="R36" s="582"/>
      <c r="S36" s="582"/>
      <c r="T36" s="582"/>
      <c r="U36" s="582"/>
      <c r="V36" s="582"/>
      <c r="W36" s="582"/>
      <c r="X36" s="582"/>
      <c r="Y36" s="582"/>
      <c r="Z36" s="582"/>
      <c r="AA36" s="582"/>
      <c r="AB36" s="582"/>
      <c r="AC36" s="583"/>
    </row>
    <row r="37" spans="1:29" ht="13.5">
      <c r="A37" s="581"/>
      <c r="B37" s="581"/>
      <c r="C37" s="581"/>
      <c r="D37" s="582" t="s">
        <v>274</v>
      </c>
      <c r="E37" s="376"/>
      <c r="F37" s="593"/>
      <c r="G37" s="594"/>
      <c r="H37" s="594"/>
      <c r="I37" s="582">
        <f t="shared" si="7"/>
        <v>6.5</v>
      </c>
      <c r="J37" s="595">
        <f>+I37*E37</f>
        <v>0</v>
      </c>
      <c r="K37" s="595">
        <f t="shared" si="8"/>
        <v>0</v>
      </c>
      <c r="L37" s="595">
        <f t="shared" si="1"/>
        <v>0</v>
      </c>
      <c r="M37" s="595">
        <f t="shared" si="2"/>
        <v>0</v>
      </c>
      <c r="N37" s="590">
        <f t="shared" si="3"/>
        <v>0</v>
      </c>
      <c r="O37" s="590">
        <f t="shared" si="4"/>
        <v>0</v>
      </c>
      <c r="P37" s="590">
        <f t="shared" si="5"/>
        <v>0</v>
      </c>
      <c r="Q37" s="590">
        <f t="shared" si="6"/>
        <v>0</v>
      </c>
      <c r="R37" s="582"/>
      <c r="S37" s="582"/>
      <c r="T37" s="582"/>
      <c r="U37" s="582"/>
      <c r="V37" s="582"/>
      <c r="W37" s="582"/>
      <c r="X37" s="582"/>
      <c r="Y37" s="582"/>
      <c r="Z37" s="582"/>
      <c r="AA37" s="582"/>
      <c r="AB37" s="582"/>
      <c r="AC37" s="583"/>
    </row>
    <row r="38" spans="1:29" ht="13.5">
      <c r="A38" s="581"/>
      <c r="B38" s="581"/>
      <c r="C38" s="581"/>
      <c r="D38" s="582" t="s">
        <v>275</v>
      </c>
      <c r="E38" s="376"/>
      <c r="F38" s="593"/>
      <c r="G38" s="594"/>
      <c r="H38" s="594"/>
      <c r="I38" s="582">
        <f t="shared" si="7"/>
        <v>5.5</v>
      </c>
      <c r="J38" s="595">
        <f t="shared" si="0"/>
        <v>0</v>
      </c>
      <c r="K38" s="595">
        <f t="shared" si="8"/>
        <v>0</v>
      </c>
      <c r="L38" s="595">
        <f t="shared" si="1"/>
        <v>0</v>
      </c>
      <c r="M38" s="595">
        <f t="shared" si="2"/>
        <v>0</v>
      </c>
      <c r="N38" s="590">
        <f t="shared" si="3"/>
        <v>0</v>
      </c>
      <c r="O38" s="590">
        <f t="shared" si="4"/>
        <v>0</v>
      </c>
      <c r="P38" s="590">
        <f t="shared" si="5"/>
        <v>0</v>
      </c>
      <c r="Q38" s="590">
        <f t="shared" si="6"/>
        <v>0</v>
      </c>
      <c r="R38" s="582"/>
      <c r="S38" s="582"/>
      <c r="T38" s="582"/>
      <c r="U38" s="582"/>
      <c r="V38" s="582"/>
      <c r="W38" s="582"/>
      <c r="X38" s="582"/>
      <c r="Y38" s="582"/>
      <c r="Z38" s="582"/>
      <c r="AA38" s="582"/>
      <c r="AB38" s="582"/>
      <c r="AC38" s="583"/>
    </row>
    <row r="39" spans="1:29" ht="13.5">
      <c r="A39" s="581"/>
      <c r="B39" s="581"/>
      <c r="C39" s="581"/>
      <c r="D39" s="582" t="s">
        <v>276</v>
      </c>
      <c r="E39" s="376">
        <v>217980.29</v>
      </c>
      <c r="F39" s="593"/>
      <c r="G39" s="594"/>
      <c r="H39" s="594"/>
      <c r="I39" s="582">
        <f t="shared" si="7"/>
        <v>4.5</v>
      </c>
      <c r="J39" s="595">
        <f t="shared" si="0"/>
        <v>980911.30500000005</v>
      </c>
      <c r="K39" s="595">
        <f t="shared" si="8"/>
        <v>0</v>
      </c>
      <c r="L39" s="595">
        <f t="shared" si="1"/>
        <v>0</v>
      </c>
      <c r="M39" s="595">
        <f t="shared" si="2"/>
        <v>0</v>
      </c>
      <c r="N39" s="590">
        <f t="shared" si="3"/>
        <v>81742.608749999999</v>
      </c>
      <c r="O39" s="590">
        <f t="shared" si="4"/>
        <v>0</v>
      </c>
      <c r="P39" s="590">
        <f t="shared" si="5"/>
        <v>0</v>
      </c>
      <c r="Q39" s="590">
        <f t="shared" si="6"/>
        <v>0</v>
      </c>
      <c r="R39" s="582"/>
      <c r="S39" s="582"/>
      <c r="T39" s="582"/>
      <c r="U39" s="582"/>
      <c r="V39" s="582"/>
      <c r="W39" s="582"/>
      <c r="X39" s="582"/>
      <c r="Y39" s="582"/>
      <c r="Z39" s="582"/>
      <c r="AA39" s="582"/>
      <c r="AB39" s="582"/>
      <c r="AC39" s="583"/>
    </row>
    <row r="40" spans="1:29" ht="13.5">
      <c r="A40" s="581"/>
      <c r="B40" s="581"/>
      <c r="C40" s="581"/>
      <c r="D40" s="582" t="s">
        <v>277</v>
      </c>
      <c r="E40" s="376">
        <v>1967886</v>
      </c>
      <c r="F40" s="593"/>
      <c r="G40" s="594"/>
      <c r="H40" s="594"/>
      <c r="I40" s="582">
        <f t="shared" si="7"/>
        <v>3.5</v>
      </c>
      <c r="J40" s="595">
        <f t="shared" si="0"/>
        <v>6887601</v>
      </c>
      <c r="K40" s="595">
        <f t="shared" si="8"/>
        <v>0</v>
      </c>
      <c r="L40" s="595">
        <f t="shared" si="1"/>
        <v>0</v>
      </c>
      <c r="M40" s="595">
        <f t="shared" si="2"/>
        <v>0</v>
      </c>
      <c r="N40" s="590">
        <f t="shared" si="3"/>
        <v>573966.75</v>
      </c>
      <c r="O40" s="590">
        <f t="shared" si="4"/>
        <v>0</v>
      </c>
      <c r="P40" s="590">
        <f t="shared" si="5"/>
        <v>0</v>
      </c>
      <c r="Q40" s="590">
        <f t="shared" si="6"/>
        <v>0</v>
      </c>
      <c r="R40" s="582"/>
      <c r="S40" s="582"/>
      <c r="T40" s="582"/>
      <c r="U40" s="582"/>
      <c r="V40" s="582"/>
      <c r="W40" s="582"/>
      <c r="X40" s="582"/>
      <c r="Y40" s="582"/>
      <c r="Z40" s="582"/>
      <c r="AA40" s="582"/>
      <c r="AB40" s="582"/>
      <c r="AC40" s="583"/>
    </row>
    <row r="41" spans="1:29" ht="13.5">
      <c r="A41" s="581"/>
      <c r="B41" s="581"/>
      <c r="C41" s="581"/>
      <c r="D41" s="582" t="s">
        <v>278</v>
      </c>
      <c r="E41" s="376"/>
      <c r="F41" s="593"/>
      <c r="G41" s="594"/>
      <c r="H41" s="594"/>
      <c r="I41" s="582">
        <f t="shared" si="7"/>
        <v>2.5</v>
      </c>
      <c r="J41" s="595">
        <f t="shared" si="0"/>
        <v>0</v>
      </c>
      <c r="K41" s="595">
        <f t="shared" si="8"/>
        <v>0</v>
      </c>
      <c r="L41" s="595">
        <f t="shared" si="1"/>
        <v>0</v>
      </c>
      <c r="M41" s="595">
        <f t="shared" si="2"/>
        <v>0</v>
      </c>
      <c r="N41" s="590">
        <f t="shared" si="3"/>
        <v>0</v>
      </c>
      <c r="O41" s="590">
        <f>+K41/12</f>
        <v>0</v>
      </c>
      <c r="P41" s="590">
        <f>+L41/12</f>
        <v>0</v>
      </c>
      <c r="Q41" s="590">
        <f>+M41/12</f>
        <v>0</v>
      </c>
      <c r="R41" s="582"/>
      <c r="S41" s="582"/>
      <c r="T41" s="582"/>
      <c r="U41" s="582"/>
      <c r="V41" s="582"/>
      <c r="W41" s="582"/>
      <c r="X41" s="582"/>
      <c r="Y41" s="582"/>
      <c r="Z41" s="582"/>
      <c r="AA41" s="582"/>
      <c r="AB41" s="582"/>
      <c r="AC41" s="583"/>
    </row>
    <row r="42" spans="1:29" ht="13.5">
      <c r="A42" s="581"/>
      <c r="B42" s="581"/>
      <c r="C42" s="581"/>
      <c r="D42" s="582" t="s">
        <v>279</v>
      </c>
      <c r="E42" s="376"/>
      <c r="F42" s="593"/>
      <c r="G42" s="594"/>
      <c r="H42" s="594"/>
      <c r="I42" s="582">
        <f t="shared" si="7"/>
        <v>1.5</v>
      </c>
      <c r="J42" s="595">
        <f t="shared" si="0"/>
        <v>0</v>
      </c>
      <c r="K42" s="595">
        <f t="shared" si="8"/>
        <v>0</v>
      </c>
      <c r="L42" s="595">
        <f t="shared" si="1"/>
        <v>0</v>
      </c>
      <c r="M42" s="595">
        <f t="shared" si="2"/>
        <v>0</v>
      </c>
      <c r="N42" s="590">
        <f t="shared" ref="N42:Q43" si="9">+J42/12</f>
        <v>0</v>
      </c>
      <c r="O42" s="590">
        <f t="shared" si="9"/>
        <v>0</v>
      </c>
      <c r="P42" s="590">
        <f t="shared" si="9"/>
        <v>0</v>
      </c>
      <c r="Q42" s="590">
        <f t="shared" si="9"/>
        <v>0</v>
      </c>
      <c r="R42" s="582"/>
      <c r="S42" s="582"/>
      <c r="T42" s="582"/>
      <c r="U42" s="582"/>
      <c r="V42" s="582"/>
      <c r="W42" s="582"/>
      <c r="X42" s="582"/>
      <c r="Y42" s="582"/>
      <c r="Z42" s="582"/>
      <c r="AA42" s="582"/>
      <c r="AB42" s="582"/>
      <c r="AC42" s="583"/>
    </row>
    <row r="43" spans="1:29" ht="13.5">
      <c r="A43" s="581"/>
      <c r="B43" s="581"/>
      <c r="D43" s="582" t="s">
        <v>280</v>
      </c>
      <c r="E43" s="376"/>
      <c r="F43" s="593"/>
      <c r="G43" s="594"/>
      <c r="H43" s="594"/>
      <c r="I43" s="582">
        <f t="shared" si="7"/>
        <v>0.5</v>
      </c>
      <c r="J43" s="595">
        <f>+I43*E43</f>
        <v>0</v>
      </c>
      <c r="K43" s="595">
        <f t="shared" si="8"/>
        <v>0</v>
      </c>
      <c r="L43" s="595">
        <f t="shared" si="1"/>
        <v>0</v>
      </c>
      <c r="M43" s="595">
        <f t="shared" si="2"/>
        <v>0</v>
      </c>
      <c r="N43" s="590">
        <f t="shared" si="9"/>
        <v>0</v>
      </c>
      <c r="O43" s="590">
        <f t="shared" si="9"/>
        <v>0</v>
      </c>
      <c r="P43" s="590">
        <f t="shared" si="9"/>
        <v>0</v>
      </c>
      <c r="Q43" s="590">
        <f t="shared" si="9"/>
        <v>0</v>
      </c>
      <c r="R43" s="582"/>
      <c r="S43" s="582"/>
      <c r="T43" s="582"/>
      <c r="U43" s="582"/>
      <c r="V43" s="582"/>
      <c r="W43" s="582"/>
      <c r="X43" s="582"/>
      <c r="Y43" s="582"/>
      <c r="Z43" s="582"/>
      <c r="AA43" s="582"/>
      <c r="AB43" s="582"/>
      <c r="AC43" s="583"/>
    </row>
    <row r="44" spans="1:29" ht="13.5">
      <c r="A44" s="581"/>
      <c r="B44" s="581"/>
      <c r="C44" s="582"/>
      <c r="D44" s="582" t="s">
        <v>72</v>
      </c>
      <c r="E44" s="595">
        <f>SUM(E32:E43)</f>
        <v>2185866.29</v>
      </c>
      <c r="F44" s="595">
        <f>SUM(F32:F43)</f>
        <v>0</v>
      </c>
      <c r="G44" s="595">
        <f>SUM(G32:G43)</f>
        <v>0</v>
      </c>
      <c r="H44" s="595">
        <f>SUM(H32:H43)</f>
        <v>0</v>
      </c>
      <c r="I44" s="582"/>
      <c r="J44" s="595">
        <f>SUM(J32:J43)</f>
        <v>7868512.3049999997</v>
      </c>
      <c r="K44" s="595">
        <f>SUM(K32:K43)</f>
        <v>0</v>
      </c>
      <c r="L44" s="595">
        <f t="shared" si="1"/>
        <v>0</v>
      </c>
      <c r="M44" s="595">
        <f t="shared" si="2"/>
        <v>0</v>
      </c>
      <c r="N44" s="590">
        <f>SUM(N32:N43)</f>
        <v>655709.35875000001</v>
      </c>
      <c r="O44" s="590">
        <f>SUM(O32:O43)</f>
        <v>0</v>
      </c>
      <c r="P44" s="590">
        <f>SUM(P32:P43)</f>
        <v>0</v>
      </c>
      <c r="Q44" s="590">
        <f>SUM(Q32:Q43)</f>
        <v>0</v>
      </c>
      <c r="R44" s="582"/>
      <c r="S44" s="582"/>
      <c r="T44" s="582"/>
      <c r="U44" s="582"/>
      <c r="V44" s="582"/>
      <c r="W44" s="582"/>
      <c r="X44" s="582"/>
      <c r="Y44" s="582"/>
      <c r="Z44" s="582"/>
      <c r="AA44" s="582"/>
      <c r="AB44" s="582"/>
      <c r="AC44" s="583"/>
    </row>
    <row r="45" spans="1:29" ht="13.5">
      <c r="A45" s="581"/>
      <c r="B45" s="581"/>
      <c r="C45" s="582"/>
      <c r="D45" s="582" t="s">
        <v>587</v>
      </c>
      <c r="E45" s="582"/>
      <c r="G45" s="582"/>
      <c r="H45" s="582"/>
      <c r="I45" s="582"/>
      <c r="J45" s="582"/>
      <c r="N45" s="596">
        <f>+N44</f>
        <v>655709.35875000001</v>
      </c>
      <c r="O45" s="596">
        <f>+O44</f>
        <v>0</v>
      </c>
      <c r="P45" s="596">
        <f>+P44</f>
        <v>0</v>
      </c>
      <c r="Q45" s="596">
        <f>+Q44</f>
        <v>0</v>
      </c>
      <c r="R45" s="582"/>
      <c r="S45" s="582"/>
      <c r="T45" s="582"/>
      <c r="U45" s="582"/>
      <c r="V45" s="582"/>
      <c r="W45" s="582"/>
      <c r="X45" s="582"/>
      <c r="Y45" s="582"/>
      <c r="Z45" s="582"/>
      <c r="AA45" s="582"/>
      <c r="AB45" s="582"/>
      <c r="AC45" s="583"/>
    </row>
    <row r="46" spans="1:29" ht="13.5">
      <c r="A46" s="581"/>
      <c r="B46" s="581"/>
      <c r="C46" s="582"/>
      <c r="D46" s="582"/>
      <c r="E46" s="582"/>
      <c r="I46" s="582"/>
      <c r="J46" s="582"/>
      <c r="L46" s="596" t="s">
        <v>588</v>
      </c>
      <c r="M46" s="582"/>
      <c r="N46" s="595">
        <f>+N45</f>
        <v>655709.35875000001</v>
      </c>
      <c r="O46" s="595">
        <f>+O45</f>
        <v>0</v>
      </c>
      <c r="P46" s="582"/>
      <c r="Q46" s="595">
        <f>+Q45</f>
        <v>0</v>
      </c>
      <c r="R46" s="595">
        <f>+N46+Q46</f>
        <v>655709.35875000001</v>
      </c>
      <c r="S46" s="582"/>
      <c r="T46" s="582"/>
      <c r="U46" s="582"/>
      <c r="V46" s="582"/>
      <c r="W46" s="582"/>
      <c r="X46" s="582"/>
      <c r="Y46" s="582"/>
      <c r="Z46" s="582"/>
      <c r="AA46" s="582"/>
      <c r="AB46" s="582"/>
      <c r="AC46" s="583"/>
    </row>
    <row r="47" spans="1:29" ht="13.5">
      <c r="A47" s="581"/>
      <c r="B47" s="581"/>
      <c r="C47" s="581"/>
      <c r="D47" s="582"/>
      <c r="E47" s="582"/>
      <c r="G47" s="582"/>
      <c r="H47" s="582"/>
      <c r="I47" s="595"/>
      <c r="J47" s="582"/>
      <c r="L47" s="582" t="s">
        <v>589</v>
      </c>
      <c r="M47" s="582"/>
      <c r="N47" s="582"/>
      <c r="O47" s="582"/>
      <c r="P47" s="595">
        <f>+P45</f>
        <v>0</v>
      </c>
      <c r="Q47" s="582"/>
      <c r="R47" s="595">
        <f>+P47</f>
        <v>0</v>
      </c>
      <c r="S47" s="582"/>
      <c r="T47" s="582"/>
      <c r="U47" s="582"/>
      <c r="V47" s="582"/>
      <c r="W47" s="582"/>
      <c r="X47" s="582"/>
      <c r="Y47" s="582"/>
      <c r="Z47" s="582"/>
      <c r="AA47" s="582"/>
      <c r="AB47" s="582"/>
      <c r="AC47" s="583"/>
    </row>
    <row r="48" spans="1:29" ht="13.5">
      <c r="A48" s="581"/>
      <c r="B48" s="581"/>
      <c r="C48" s="581"/>
      <c r="D48" s="582"/>
      <c r="E48" s="582"/>
      <c r="G48" s="582"/>
      <c r="H48" s="582"/>
      <c r="I48" s="595"/>
      <c r="J48" s="582"/>
      <c r="L48" s="582" t="s">
        <v>590</v>
      </c>
      <c r="M48" s="582"/>
      <c r="N48" s="597">
        <f>12-N46/E44*12</f>
        <v>8.400277390709018</v>
      </c>
      <c r="O48" s="597" t="e">
        <f>12-O46/F44*12</f>
        <v>#DIV/0!</v>
      </c>
      <c r="P48" s="597" t="e">
        <f>12-P45/G44*12</f>
        <v>#DIV/0!</v>
      </c>
      <c r="Q48" s="597" t="e">
        <f>12-Q46/H44*12</f>
        <v>#DIV/0!</v>
      </c>
      <c r="R48" s="595"/>
      <c r="S48" s="582"/>
      <c r="T48" s="582"/>
      <c r="U48" s="582"/>
      <c r="V48" s="582"/>
      <c r="W48" s="582"/>
      <c r="X48" s="582"/>
      <c r="Y48" s="582"/>
      <c r="Z48" s="582"/>
      <c r="AA48" s="582"/>
      <c r="AB48" s="582"/>
      <c r="AC48" s="583"/>
    </row>
    <row r="49" spans="1:29" ht="13.5">
      <c r="A49" s="581">
        <v>3</v>
      </c>
      <c r="B49" s="581" t="str">
        <f>+B27</f>
        <v>April</v>
      </c>
      <c r="C49" s="581" t="str">
        <f>+C27</f>
        <v>Year 2</v>
      </c>
      <c r="D49" s="586" t="str">
        <f>+D11</f>
        <v>TO adds weighted Cap Adds to plant in service in Formula</v>
      </c>
      <c r="E49" s="582"/>
      <c r="F49" s="582"/>
      <c r="G49" s="582"/>
      <c r="H49" s="582"/>
      <c r="I49" s="582"/>
      <c r="J49" s="582"/>
      <c r="K49" s="582"/>
      <c r="L49" s="595"/>
      <c r="M49" s="582"/>
      <c r="N49" s="582"/>
      <c r="O49" s="582"/>
      <c r="P49" s="582"/>
      <c r="Q49" s="582"/>
      <c r="R49" s="582"/>
      <c r="S49" s="582"/>
      <c r="T49" s="582"/>
      <c r="U49" s="582"/>
      <c r="V49" s="582"/>
      <c r="W49" s="582"/>
      <c r="X49" s="582"/>
      <c r="Y49" s="582"/>
      <c r="Z49" s="582"/>
      <c r="AA49" s="582"/>
      <c r="AB49" s="582"/>
      <c r="AC49" s="583"/>
    </row>
    <row r="50" spans="1:29" ht="13.5">
      <c r="A50" s="581"/>
      <c r="B50" s="581"/>
      <c r="C50" s="581"/>
      <c r="D50" s="598">
        <f>N45</f>
        <v>655709.35875000001</v>
      </c>
      <c r="E50" s="582" t="s">
        <v>388</v>
      </c>
      <c r="F50" s="595"/>
      <c r="G50" s="581"/>
      <c r="H50" s="595"/>
      <c r="I50" s="582"/>
      <c r="J50" s="582"/>
      <c r="K50" s="582"/>
      <c r="L50" s="595"/>
      <c r="M50" s="582"/>
      <c r="N50" s="582"/>
      <c r="O50" s="582"/>
      <c r="P50" s="582"/>
      <c r="Q50" s="582"/>
      <c r="R50" s="582"/>
      <c r="S50" s="582"/>
      <c r="T50" s="582"/>
      <c r="U50" s="582"/>
      <c r="V50" s="582"/>
      <c r="W50" s="582"/>
      <c r="X50" s="582"/>
      <c r="Y50" s="582"/>
      <c r="Z50" s="582"/>
      <c r="AA50" s="582"/>
      <c r="AB50" s="582"/>
      <c r="AC50" s="583"/>
    </row>
    <row r="51" spans="1:29" ht="13.5">
      <c r="A51" s="581"/>
      <c r="B51" s="581"/>
      <c r="C51" s="581"/>
      <c r="D51" s="598"/>
      <c r="E51" s="581"/>
      <c r="F51" s="595"/>
      <c r="G51" s="581"/>
      <c r="H51" s="595"/>
      <c r="I51" s="582"/>
      <c r="J51" s="582"/>
      <c r="K51" s="582"/>
      <c r="L51" s="582"/>
      <c r="M51" s="582"/>
      <c r="N51" s="582"/>
      <c r="O51" s="582"/>
      <c r="P51" s="582"/>
      <c r="Q51" s="582"/>
      <c r="R51" s="582"/>
      <c r="S51" s="582"/>
      <c r="T51" s="582"/>
      <c r="U51" s="582"/>
      <c r="V51" s="582"/>
      <c r="W51" s="582"/>
      <c r="X51" s="582"/>
      <c r="Y51" s="582"/>
      <c r="Z51" s="582"/>
      <c r="AA51" s="582"/>
      <c r="AB51" s="582"/>
      <c r="AC51" s="583"/>
    </row>
    <row r="52" spans="1:29" ht="13.5">
      <c r="A52" s="581">
        <v>4</v>
      </c>
      <c r="B52" s="581" t="str">
        <f>+B12</f>
        <v>May</v>
      </c>
      <c r="C52" s="581" t="str">
        <f>+C49</f>
        <v>Year 2</v>
      </c>
      <c r="D52" s="582" t="str">
        <f>+D12</f>
        <v>Post results of Step 3 on PJM web site</v>
      </c>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3"/>
    </row>
    <row r="53" spans="1:29" ht="13.5">
      <c r="A53" s="581"/>
      <c r="B53" s="581"/>
      <c r="C53" s="581"/>
      <c r="D53" s="377">
        <v>87789523.521765187</v>
      </c>
      <c r="F53" s="598"/>
      <c r="G53" s="591" t="s">
        <v>591</v>
      </c>
      <c r="H53" s="582"/>
      <c r="I53" s="582"/>
      <c r="J53" s="582"/>
      <c r="K53" s="582"/>
      <c r="L53" s="582"/>
      <c r="M53" s="582"/>
      <c r="N53" s="582"/>
      <c r="O53" s="582"/>
      <c r="P53" s="582"/>
      <c r="Q53" s="582"/>
      <c r="R53" s="582"/>
      <c r="S53" s="582"/>
      <c r="T53" s="582"/>
      <c r="U53" s="582"/>
      <c r="V53" s="582"/>
      <c r="W53" s="582"/>
      <c r="X53" s="582"/>
      <c r="Y53" s="582"/>
      <c r="Z53" s="582"/>
      <c r="AA53" s="582"/>
      <c r="AB53" s="582"/>
      <c r="AC53" s="583"/>
    </row>
    <row r="54" spans="1:29" ht="13.5">
      <c r="A54" s="581"/>
      <c r="B54" s="581"/>
      <c r="C54" s="581"/>
      <c r="D54" s="599"/>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3"/>
    </row>
    <row r="55" spans="1:29" ht="13.5">
      <c r="A55" s="581">
        <f>+A13</f>
        <v>5</v>
      </c>
      <c r="B55" s="581" t="str">
        <f>+B13</f>
        <v>June</v>
      </c>
      <c r="C55" s="581" t="str">
        <f>+C13</f>
        <v>Year 2</v>
      </c>
      <c r="D55" s="586" t="str">
        <f>+D13</f>
        <v>Results of Step 3 go into effect for the Rate Year 1 (e.g., June 1, 2005 - May 31, 2006)</v>
      </c>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3"/>
    </row>
    <row r="56" spans="1:29" ht="13.5">
      <c r="A56" s="581"/>
      <c r="B56" s="581"/>
      <c r="C56" s="581"/>
      <c r="D56" s="598">
        <f>+D53</f>
        <v>87789523.521765187</v>
      </c>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3"/>
    </row>
    <row r="57" spans="1:29" ht="13.5">
      <c r="A57" s="600"/>
      <c r="B57" s="600"/>
      <c r="C57" s="600"/>
      <c r="D57" s="601"/>
      <c r="E57" s="601"/>
      <c r="F57" s="601"/>
      <c r="G57" s="601"/>
      <c r="H57" s="601"/>
      <c r="I57" s="601"/>
      <c r="J57" s="601"/>
      <c r="K57" s="601"/>
      <c r="L57" s="582"/>
      <c r="M57" s="582"/>
      <c r="N57" s="582"/>
      <c r="O57" s="582"/>
      <c r="P57" s="582"/>
      <c r="Q57" s="582"/>
      <c r="R57" s="582"/>
      <c r="S57" s="582"/>
      <c r="T57" s="582"/>
      <c r="U57" s="582"/>
      <c r="V57" s="582"/>
      <c r="W57" s="582"/>
      <c r="X57" s="582"/>
      <c r="Y57" s="582"/>
      <c r="Z57" s="582"/>
      <c r="AA57" s="582"/>
      <c r="AB57" s="582"/>
      <c r="AC57" s="583"/>
    </row>
    <row r="58" spans="1:29" ht="15.75">
      <c r="A58" s="600"/>
      <c r="B58" s="600"/>
      <c r="C58" s="600"/>
      <c r="D58" s="601"/>
      <c r="E58" s="601"/>
      <c r="F58" s="601"/>
      <c r="G58" s="601"/>
      <c r="H58" s="601"/>
      <c r="I58" s="601"/>
      <c r="J58" s="602"/>
      <c r="K58" s="601"/>
      <c r="L58" s="582"/>
      <c r="M58" s="582"/>
      <c r="N58" s="582"/>
      <c r="O58" s="582"/>
      <c r="P58" s="582"/>
      <c r="Q58" s="582"/>
      <c r="R58" s="582"/>
      <c r="S58" s="582"/>
      <c r="T58" s="582"/>
      <c r="U58" s="582"/>
      <c r="V58" s="582"/>
      <c r="W58" s="582"/>
      <c r="X58" s="582"/>
      <c r="Y58" s="582"/>
      <c r="Z58" s="582"/>
      <c r="AA58" s="582"/>
      <c r="AB58" s="582"/>
      <c r="AC58" s="583"/>
    </row>
    <row r="59" spans="1:29" ht="15.75">
      <c r="A59" s="600"/>
      <c r="B59" s="600"/>
      <c r="C59" s="600"/>
      <c r="D59" s="601"/>
      <c r="E59" s="601"/>
      <c r="F59" s="601"/>
      <c r="G59" s="601"/>
      <c r="H59" s="601"/>
      <c r="I59" s="601"/>
      <c r="J59" s="602"/>
      <c r="K59" s="601"/>
      <c r="L59" s="582"/>
      <c r="M59" s="582"/>
      <c r="N59" s="582"/>
      <c r="O59" s="582"/>
      <c r="P59" s="582"/>
      <c r="Q59" s="582"/>
      <c r="R59" s="582"/>
      <c r="S59" s="582"/>
      <c r="T59" s="582"/>
      <c r="U59" s="582"/>
      <c r="V59" s="582"/>
      <c r="W59" s="582"/>
      <c r="X59" s="582"/>
      <c r="Y59" s="582"/>
      <c r="Z59" s="582"/>
      <c r="AA59" s="582"/>
      <c r="AB59" s="582"/>
      <c r="AC59" s="583"/>
    </row>
    <row r="60" spans="1:29" ht="13.5">
      <c r="A60" s="581">
        <f>+A15</f>
        <v>6</v>
      </c>
      <c r="B60" s="581" t="str">
        <f>+B15</f>
        <v>April</v>
      </c>
      <c r="C60" s="581" t="str">
        <f>+C15</f>
        <v>Year 3</v>
      </c>
      <c r="D60" s="586" t="str">
        <f>+D15</f>
        <v>TO populates the formula with Year 2 data from FERC Form 1 for Year 2 (e.g., 2005)</v>
      </c>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3"/>
    </row>
    <row r="61" spans="1:29" ht="13.5">
      <c r="A61" s="581"/>
      <c r="B61" s="581"/>
      <c r="C61" s="581"/>
      <c r="D61" s="674">
        <v>93224940.986748829</v>
      </c>
      <c r="E61" s="582" t="s">
        <v>353</v>
      </c>
      <c r="F61" s="582"/>
      <c r="G61" s="591" t="s">
        <v>561</v>
      </c>
      <c r="H61" s="582"/>
      <c r="I61" s="582"/>
      <c r="K61" s="582"/>
      <c r="L61" s="582"/>
      <c r="M61" s="582"/>
      <c r="N61" s="582"/>
      <c r="O61" s="582"/>
      <c r="P61" s="582"/>
      <c r="Q61" s="582"/>
      <c r="R61" s="582"/>
      <c r="S61" s="582"/>
      <c r="T61" s="582"/>
      <c r="U61" s="582"/>
      <c r="V61" s="582"/>
      <c r="W61" s="582"/>
      <c r="X61" s="582"/>
      <c r="Y61" s="582"/>
      <c r="Z61" s="582"/>
      <c r="AA61" s="582"/>
      <c r="AB61" s="582"/>
      <c r="AC61" s="583"/>
    </row>
    <row r="62" spans="1:29" ht="13.5">
      <c r="A62" s="581"/>
      <c r="B62" s="581"/>
      <c r="C62" s="581"/>
      <c r="D62" s="603"/>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3"/>
    </row>
    <row r="63" spans="1:29" ht="13.5">
      <c r="A63" s="581"/>
      <c r="B63" s="581"/>
      <c r="C63" s="581"/>
      <c r="D63" s="604"/>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3"/>
    </row>
    <row r="64" spans="1:29" ht="13.5">
      <c r="A64" s="581"/>
      <c r="B64" s="581"/>
      <c r="C64" s="581"/>
      <c r="D64" s="582"/>
      <c r="E64" s="582"/>
      <c r="F64" s="582"/>
      <c r="G64" s="582"/>
      <c r="H64" s="595"/>
      <c r="I64" s="582"/>
      <c r="J64" s="582"/>
      <c r="K64" s="582"/>
      <c r="L64" s="582"/>
      <c r="M64" s="582"/>
      <c r="N64" s="582"/>
      <c r="O64" s="582"/>
      <c r="P64" s="582"/>
      <c r="Q64" s="582"/>
      <c r="R64" s="582"/>
      <c r="S64" s="582"/>
      <c r="T64" s="582"/>
      <c r="U64" s="582"/>
      <c r="V64" s="582"/>
      <c r="W64" s="582"/>
      <c r="X64" s="582"/>
      <c r="Y64" s="582"/>
      <c r="Z64" s="582"/>
      <c r="AA64" s="582"/>
      <c r="AB64" s="582"/>
      <c r="AC64" s="583"/>
    </row>
    <row r="65" spans="1:29" ht="13.5">
      <c r="A65" s="581">
        <v>7</v>
      </c>
      <c r="B65" s="581" t="str">
        <f>+B16</f>
        <v>April</v>
      </c>
      <c r="C65" s="581" t="str">
        <f>+C16</f>
        <v>Year 3</v>
      </c>
      <c r="D65" s="586" t="str">
        <f>+D16</f>
        <v>Reconciliation - TO calculates Reconciliation by removing from Year 2 data - the total Cap Adds placed in service in Year 2 and adding weighted average in Year 2 actual Cap Adds and CWIP in Reconciliation</v>
      </c>
      <c r="E65" s="588"/>
      <c r="F65" s="588"/>
      <c r="G65" s="588"/>
      <c r="H65" s="588"/>
      <c r="I65" s="588"/>
      <c r="J65" s="588"/>
      <c r="K65" s="582"/>
      <c r="L65" s="582"/>
      <c r="M65" s="582"/>
      <c r="N65" s="582"/>
      <c r="O65" s="582"/>
      <c r="P65" s="582"/>
      <c r="Q65" s="582"/>
      <c r="R65" s="582"/>
      <c r="S65" s="582"/>
      <c r="T65" s="582"/>
      <c r="U65" s="582"/>
      <c r="V65" s="582"/>
      <c r="W65" s="582"/>
      <c r="X65" s="582"/>
      <c r="Y65" s="582"/>
      <c r="Z65" s="582"/>
      <c r="AA65" s="582"/>
      <c r="AB65" s="582"/>
      <c r="AC65" s="583"/>
    </row>
    <row r="66" spans="1:29" ht="13.5">
      <c r="A66" s="581"/>
      <c r="B66" s="581"/>
      <c r="C66" s="581"/>
      <c r="D66" s="605" t="str">
        <f>+D17</f>
        <v>(adjusted to include any Reconciliation amount from prior year)</v>
      </c>
      <c r="E66" s="606"/>
      <c r="F66" s="606"/>
      <c r="G66" s="606"/>
      <c r="H66" s="588"/>
      <c r="I66" s="588"/>
      <c r="J66" s="588"/>
      <c r="K66" s="582"/>
      <c r="L66" s="582"/>
      <c r="M66" s="582"/>
      <c r="N66" s="582"/>
      <c r="O66" s="582"/>
      <c r="P66" s="582"/>
      <c r="Q66" s="582"/>
      <c r="R66" s="582"/>
      <c r="S66" s="582"/>
      <c r="T66" s="582"/>
      <c r="U66" s="582"/>
      <c r="V66" s="582"/>
      <c r="W66" s="582"/>
      <c r="X66" s="582"/>
      <c r="Y66" s="582"/>
      <c r="Z66" s="582"/>
      <c r="AA66" s="582"/>
      <c r="AB66" s="582"/>
      <c r="AC66" s="583"/>
    </row>
    <row r="67" spans="1:29" ht="13.5">
      <c r="A67" s="581"/>
      <c r="B67" s="581"/>
      <c r="C67" s="581"/>
      <c r="D67" s="607"/>
      <c r="E67" s="607"/>
      <c r="F67" s="607"/>
      <c r="G67" s="607"/>
      <c r="H67" s="607"/>
      <c r="I67" s="607"/>
      <c r="J67" s="607"/>
      <c r="K67" s="582"/>
      <c r="L67" s="582"/>
      <c r="M67" s="582"/>
      <c r="N67" s="582"/>
      <c r="O67" s="582"/>
      <c r="P67" s="582"/>
      <c r="Q67" s="582"/>
      <c r="R67" s="582"/>
      <c r="S67" s="582"/>
      <c r="T67" s="582"/>
      <c r="U67" s="582"/>
      <c r="V67" s="582"/>
      <c r="W67" s="582"/>
      <c r="X67" s="582"/>
      <c r="Y67" s="582"/>
      <c r="Z67" s="582"/>
      <c r="AA67" s="582"/>
      <c r="AB67" s="582"/>
      <c r="AC67" s="583"/>
    </row>
    <row r="68" spans="1:29" ht="13.5">
      <c r="A68" s="581"/>
      <c r="B68" s="581"/>
      <c r="C68" s="581"/>
      <c r="D68" s="603" t="s">
        <v>339</v>
      </c>
      <c r="E68" s="582"/>
      <c r="G68" s="582"/>
      <c r="H68" s="608"/>
      <c r="I68" s="582"/>
      <c r="K68" s="582"/>
      <c r="L68" s="582"/>
      <c r="M68" s="582"/>
      <c r="N68" s="582"/>
      <c r="O68" s="582"/>
      <c r="P68" s="582"/>
      <c r="Q68" s="582"/>
      <c r="R68" s="582"/>
      <c r="S68" s="582"/>
      <c r="T68" s="582"/>
      <c r="U68" s="582"/>
      <c r="V68" s="582"/>
      <c r="W68" s="582"/>
      <c r="X68" s="582"/>
      <c r="Y68" s="582"/>
      <c r="Z68" s="582"/>
      <c r="AA68" s="582"/>
      <c r="AB68" s="582"/>
      <c r="AC68" s="583"/>
    </row>
    <row r="69" spans="1:29" ht="13.5">
      <c r="A69" s="581"/>
      <c r="B69" s="581"/>
      <c r="C69" s="675"/>
      <c r="D69" s="582" t="s">
        <v>21</v>
      </c>
      <c r="E69" s="608"/>
      <c r="F69" s="582"/>
      <c r="G69" s="582"/>
      <c r="H69" s="609">
        <f>E89</f>
        <v>61561236.43</v>
      </c>
      <c r="I69" s="582" t="s">
        <v>389</v>
      </c>
      <c r="J69" s="582"/>
      <c r="K69" s="582"/>
      <c r="L69" s="582"/>
      <c r="M69" s="582"/>
      <c r="N69" s="582"/>
      <c r="O69" s="582"/>
      <c r="P69" s="582"/>
      <c r="Q69" s="582"/>
      <c r="R69" s="582"/>
      <c r="S69" s="582"/>
      <c r="T69" s="582"/>
      <c r="U69" s="582"/>
      <c r="V69" s="582"/>
      <c r="W69" s="582"/>
      <c r="X69" s="582"/>
      <c r="Y69" s="582"/>
      <c r="Z69" s="582"/>
      <c r="AA69" s="582"/>
      <c r="AB69" s="582"/>
      <c r="AC69" s="583"/>
    </row>
    <row r="70" spans="1:29" ht="13.5">
      <c r="A70" s="581"/>
      <c r="B70" s="581"/>
      <c r="C70" s="675"/>
      <c r="D70" s="603"/>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3"/>
    </row>
    <row r="71" spans="1:29" ht="13.5">
      <c r="A71" s="581"/>
      <c r="B71" s="581"/>
      <c r="C71" s="675"/>
      <c r="D71" s="610" t="s">
        <v>22</v>
      </c>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3"/>
    </row>
    <row r="72" spans="1:29" ht="13.5">
      <c r="A72" s="581"/>
      <c r="B72" s="581"/>
      <c r="C72" s="675"/>
      <c r="D72" s="610"/>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3"/>
    </row>
    <row r="73" spans="1:29" ht="13.5">
      <c r="A73" s="581"/>
      <c r="B73" s="581"/>
      <c r="C73" s="675"/>
      <c r="D73" s="610"/>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3"/>
    </row>
    <row r="74" spans="1:29" ht="13.5">
      <c r="A74" s="581"/>
      <c r="B74" s="581"/>
      <c r="C74" s="675"/>
      <c r="E74" s="592" t="s">
        <v>562</v>
      </c>
      <c r="F74" s="592" t="s">
        <v>563</v>
      </c>
      <c r="G74" s="592" t="s">
        <v>564</v>
      </c>
      <c r="H74" s="592" t="s">
        <v>565</v>
      </c>
      <c r="I74" s="592" t="s">
        <v>566</v>
      </c>
      <c r="J74" s="592" t="s">
        <v>567</v>
      </c>
      <c r="K74" s="592" t="s">
        <v>568</v>
      </c>
      <c r="L74" s="592" t="s">
        <v>569</v>
      </c>
      <c r="M74" s="592" t="s">
        <v>570</v>
      </c>
      <c r="N74" s="592" t="s">
        <v>571</v>
      </c>
      <c r="O74" s="581" t="s">
        <v>572</v>
      </c>
      <c r="P74" s="581" t="s">
        <v>573</v>
      </c>
      <c r="Q74" s="581" t="s">
        <v>574</v>
      </c>
      <c r="R74" s="582"/>
      <c r="S74" s="582"/>
      <c r="T74" s="582"/>
      <c r="U74" s="582"/>
      <c r="V74" s="582"/>
      <c r="W74" s="582"/>
      <c r="X74" s="582"/>
      <c r="Y74" s="582"/>
      <c r="Z74" s="582"/>
      <c r="AA74" s="582"/>
      <c r="AB74" s="582"/>
      <c r="AC74" s="583"/>
    </row>
    <row r="75" spans="1:29" ht="13.5">
      <c r="A75" s="581"/>
      <c r="B75" s="581"/>
      <c r="C75" s="675"/>
      <c r="E75" s="581" t="s">
        <v>575</v>
      </c>
      <c r="F75" s="581" t="s">
        <v>575</v>
      </c>
      <c r="G75" s="581" t="s">
        <v>575</v>
      </c>
      <c r="H75" s="581" t="s">
        <v>575</v>
      </c>
      <c r="J75" s="581" t="str">
        <f>+E76</f>
        <v>Other Plant In Service</v>
      </c>
      <c r="K75" s="581" t="str">
        <f>+F76</f>
        <v>Other Plant In Service</v>
      </c>
      <c r="L75" s="581" t="str">
        <f>+G76</f>
        <v>MAPP CWIP</v>
      </c>
      <c r="M75" s="581" t="str">
        <f>+H76</f>
        <v>MAPP In Service</v>
      </c>
      <c r="N75" s="581" t="str">
        <f>+E76</f>
        <v>Other Plant In Service</v>
      </c>
      <c r="O75" s="581" t="str">
        <f>+F76</f>
        <v>Other Plant In Service</v>
      </c>
      <c r="P75" s="581" t="str">
        <f>+G76</f>
        <v>MAPP CWIP</v>
      </c>
      <c r="Q75" s="581" t="str">
        <f>+H76</f>
        <v>MAPP In Service</v>
      </c>
      <c r="R75" s="582"/>
      <c r="S75" s="582"/>
      <c r="T75" s="582"/>
      <c r="U75" s="582"/>
      <c r="V75" s="582"/>
      <c r="W75" s="582"/>
      <c r="X75" s="582"/>
      <c r="Y75" s="582"/>
      <c r="Z75" s="582"/>
      <c r="AA75" s="582"/>
      <c r="AB75" s="582"/>
      <c r="AC75" s="583"/>
    </row>
    <row r="76" spans="1:29" ht="13.5">
      <c r="A76" s="581"/>
      <c r="B76" s="581"/>
      <c r="C76" s="675"/>
      <c r="D76" s="582"/>
      <c r="E76" s="581" t="s">
        <v>576</v>
      </c>
      <c r="F76" s="581" t="s">
        <v>576</v>
      </c>
      <c r="G76" s="581" t="s">
        <v>577</v>
      </c>
      <c r="H76" s="581" t="s">
        <v>578</v>
      </c>
      <c r="I76" s="581" t="s">
        <v>269</v>
      </c>
      <c r="J76" s="581" t="s">
        <v>579</v>
      </c>
      <c r="K76" s="581" t="s">
        <v>580</v>
      </c>
      <c r="L76" s="581" t="s">
        <v>581</v>
      </c>
      <c r="M76" s="581" t="s">
        <v>582</v>
      </c>
      <c r="N76" s="581" t="s">
        <v>583</v>
      </c>
      <c r="O76" s="581" t="s">
        <v>584</v>
      </c>
      <c r="P76" s="581" t="s">
        <v>585</v>
      </c>
      <c r="Q76" s="581" t="s">
        <v>586</v>
      </c>
      <c r="R76" s="582"/>
      <c r="S76" s="582"/>
      <c r="T76" s="582"/>
      <c r="U76" s="582"/>
      <c r="V76" s="582"/>
      <c r="W76" s="582"/>
      <c r="X76" s="582"/>
      <c r="Y76" s="582"/>
      <c r="Z76" s="582"/>
      <c r="AA76" s="582"/>
      <c r="AB76" s="582"/>
      <c r="AC76" s="583"/>
    </row>
    <row r="77" spans="1:29" ht="13.5">
      <c r="A77" s="581"/>
      <c r="B77" s="581"/>
      <c r="C77" s="675"/>
      <c r="D77" s="582" t="s">
        <v>270</v>
      </c>
      <c r="E77" s="889">
        <v>2888865.9400000004</v>
      </c>
      <c r="F77" s="593"/>
      <c r="G77" s="594"/>
      <c r="H77" s="594"/>
      <c r="I77" s="582">
        <v>11.5</v>
      </c>
      <c r="J77" s="595">
        <f t="shared" ref="J77:J82" si="10">+I77*E77</f>
        <v>33221958.310000006</v>
      </c>
      <c r="K77" s="595">
        <f>+I77*F77</f>
        <v>0</v>
      </c>
      <c r="L77" s="595">
        <f t="shared" ref="L77:L89" si="11">+I77*G77</f>
        <v>0</v>
      </c>
      <c r="M77" s="595">
        <f t="shared" ref="M77:M89" si="12">+I77*H77</f>
        <v>0</v>
      </c>
      <c r="N77" s="590">
        <f t="shared" ref="N77:N86" si="13">+J77/12</f>
        <v>2768496.5258333338</v>
      </c>
      <c r="O77" s="590">
        <f t="shared" ref="O77:O85" si="14">+K77/12</f>
        <v>0</v>
      </c>
      <c r="P77" s="590">
        <f t="shared" ref="P77:P85" si="15">+L77/12</f>
        <v>0</v>
      </c>
      <c r="Q77" s="590">
        <f t="shared" ref="Q77:Q85" si="16">+M77/12</f>
        <v>0</v>
      </c>
      <c r="R77" s="582"/>
      <c r="S77" s="582"/>
      <c r="T77" s="582"/>
      <c r="U77" s="582"/>
      <c r="V77" s="582"/>
      <c r="W77" s="582"/>
      <c r="X77" s="582"/>
      <c r="Y77" s="582"/>
      <c r="Z77" s="582"/>
      <c r="AA77" s="582"/>
      <c r="AB77" s="582"/>
      <c r="AC77" s="583"/>
    </row>
    <row r="78" spans="1:29" ht="13.5">
      <c r="A78" s="581"/>
      <c r="B78" s="581"/>
      <c r="C78" s="675"/>
      <c r="D78" s="582" t="s">
        <v>271</v>
      </c>
      <c r="E78" s="889">
        <v>2063237.1499999994</v>
      </c>
      <c r="F78" s="593"/>
      <c r="G78" s="594"/>
      <c r="H78" s="594"/>
      <c r="I78" s="582">
        <f t="shared" ref="I78:I88" si="17">+I77-1</f>
        <v>10.5</v>
      </c>
      <c r="J78" s="595">
        <f t="shared" si="10"/>
        <v>21663990.074999996</v>
      </c>
      <c r="K78" s="595">
        <f t="shared" ref="K78:K88" si="18">+I78*F78</f>
        <v>0</v>
      </c>
      <c r="L78" s="595">
        <f t="shared" si="11"/>
        <v>0</v>
      </c>
      <c r="M78" s="595">
        <f t="shared" si="12"/>
        <v>0</v>
      </c>
      <c r="N78" s="590">
        <f t="shared" si="13"/>
        <v>1805332.5062499996</v>
      </c>
      <c r="O78" s="590">
        <f t="shared" si="14"/>
        <v>0</v>
      </c>
      <c r="P78" s="590">
        <f t="shared" si="15"/>
        <v>0</v>
      </c>
      <c r="Q78" s="590">
        <f t="shared" si="16"/>
        <v>0</v>
      </c>
      <c r="R78" s="582"/>
      <c r="S78" s="582"/>
      <c r="T78" s="582"/>
      <c r="U78" s="582"/>
      <c r="V78" s="582"/>
      <c r="W78" s="582"/>
      <c r="X78" s="582"/>
      <c r="Y78" s="582"/>
      <c r="Z78" s="582"/>
      <c r="AA78" s="582"/>
      <c r="AB78" s="582"/>
      <c r="AC78" s="583"/>
    </row>
    <row r="79" spans="1:29" ht="13.5">
      <c r="A79" s="581"/>
      <c r="B79" s="581"/>
      <c r="C79" s="675"/>
      <c r="D79" s="582" t="s">
        <v>272</v>
      </c>
      <c r="E79" s="889">
        <v>4898887.3200000012</v>
      </c>
      <c r="F79" s="593"/>
      <c r="G79" s="594"/>
      <c r="H79" s="594"/>
      <c r="I79" s="582">
        <f t="shared" si="17"/>
        <v>9.5</v>
      </c>
      <c r="J79" s="595">
        <f t="shared" si="10"/>
        <v>46539429.540000014</v>
      </c>
      <c r="K79" s="595">
        <f t="shared" si="18"/>
        <v>0</v>
      </c>
      <c r="L79" s="595">
        <f t="shared" si="11"/>
        <v>0</v>
      </c>
      <c r="M79" s="595">
        <f t="shared" si="12"/>
        <v>0</v>
      </c>
      <c r="N79" s="590">
        <f t="shared" si="13"/>
        <v>3878285.7950000013</v>
      </c>
      <c r="O79" s="590">
        <f t="shared" si="14"/>
        <v>0</v>
      </c>
      <c r="P79" s="590">
        <f t="shared" si="15"/>
        <v>0</v>
      </c>
      <c r="Q79" s="590">
        <f t="shared" si="16"/>
        <v>0</v>
      </c>
      <c r="R79" s="582"/>
      <c r="S79" s="582"/>
      <c r="T79" s="582"/>
      <c r="U79" s="582"/>
      <c r="V79" s="582"/>
      <c r="W79" s="582"/>
      <c r="X79" s="582"/>
      <c r="Y79" s="582"/>
      <c r="Z79" s="582"/>
      <c r="AA79" s="582"/>
      <c r="AB79" s="582"/>
      <c r="AC79" s="583"/>
    </row>
    <row r="80" spans="1:29" ht="13.5">
      <c r="A80" s="581"/>
      <c r="B80" s="581"/>
      <c r="C80" s="675"/>
      <c r="D80" s="582" t="s">
        <v>273</v>
      </c>
      <c r="E80" s="889">
        <v>4007471.7799999993</v>
      </c>
      <c r="F80" s="593"/>
      <c r="G80" s="594"/>
      <c r="H80" s="594"/>
      <c r="I80" s="582">
        <f t="shared" si="17"/>
        <v>8.5</v>
      </c>
      <c r="J80" s="595">
        <f t="shared" si="10"/>
        <v>34063510.129999995</v>
      </c>
      <c r="K80" s="595">
        <f t="shared" si="18"/>
        <v>0</v>
      </c>
      <c r="L80" s="595">
        <f t="shared" si="11"/>
        <v>0</v>
      </c>
      <c r="M80" s="595">
        <f t="shared" si="12"/>
        <v>0</v>
      </c>
      <c r="N80" s="590">
        <f t="shared" si="13"/>
        <v>2838625.8441666663</v>
      </c>
      <c r="O80" s="590">
        <f t="shared" si="14"/>
        <v>0</v>
      </c>
      <c r="P80" s="590">
        <f t="shared" si="15"/>
        <v>0</v>
      </c>
      <c r="Q80" s="590">
        <f t="shared" si="16"/>
        <v>0</v>
      </c>
      <c r="R80" s="582"/>
      <c r="S80" s="582"/>
      <c r="T80" s="582"/>
      <c r="U80" s="582"/>
      <c r="V80" s="582"/>
      <c r="W80" s="582"/>
      <c r="X80" s="582"/>
      <c r="Y80" s="582"/>
      <c r="Z80" s="582"/>
      <c r="AA80" s="582"/>
      <c r="AB80" s="582"/>
      <c r="AC80" s="583"/>
    </row>
    <row r="81" spans="1:29" ht="13.5">
      <c r="A81" s="581"/>
      <c r="B81" s="581"/>
      <c r="C81" s="675"/>
      <c r="D81" s="582" t="s">
        <v>267</v>
      </c>
      <c r="E81" s="889">
        <v>12233757</v>
      </c>
      <c r="F81" s="593"/>
      <c r="G81" s="594"/>
      <c r="H81" s="594"/>
      <c r="I81" s="582">
        <f t="shared" si="17"/>
        <v>7.5</v>
      </c>
      <c r="J81" s="595">
        <f t="shared" si="10"/>
        <v>91753177.5</v>
      </c>
      <c r="K81" s="595">
        <f t="shared" si="18"/>
        <v>0</v>
      </c>
      <c r="L81" s="595">
        <f t="shared" si="11"/>
        <v>0</v>
      </c>
      <c r="M81" s="595">
        <f t="shared" si="12"/>
        <v>0</v>
      </c>
      <c r="N81" s="590">
        <f t="shared" si="13"/>
        <v>7646098.125</v>
      </c>
      <c r="O81" s="590">
        <f t="shared" si="14"/>
        <v>0</v>
      </c>
      <c r="P81" s="590">
        <f t="shared" si="15"/>
        <v>0</v>
      </c>
      <c r="Q81" s="590">
        <f t="shared" si="16"/>
        <v>0</v>
      </c>
      <c r="R81" s="582"/>
      <c r="S81" s="582"/>
      <c r="T81" s="582"/>
      <c r="U81" s="582"/>
      <c r="V81" s="582"/>
      <c r="W81" s="582"/>
      <c r="X81" s="582"/>
      <c r="Y81" s="582"/>
      <c r="Z81" s="582"/>
      <c r="AA81" s="582"/>
      <c r="AB81" s="582"/>
      <c r="AC81" s="583"/>
    </row>
    <row r="82" spans="1:29" ht="13.5">
      <c r="A82" s="581"/>
      <c r="B82" s="581"/>
      <c r="C82" s="675"/>
      <c r="D82" s="582" t="s">
        <v>274</v>
      </c>
      <c r="E82" s="889">
        <v>7326378.8400000036</v>
      </c>
      <c r="F82" s="593"/>
      <c r="G82" s="594"/>
      <c r="H82" s="594"/>
      <c r="I82" s="582">
        <f t="shared" si="17"/>
        <v>6.5</v>
      </c>
      <c r="J82" s="595">
        <f t="shared" si="10"/>
        <v>47621462.460000023</v>
      </c>
      <c r="K82" s="595">
        <f t="shared" si="18"/>
        <v>0</v>
      </c>
      <c r="L82" s="595">
        <f t="shared" si="11"/>
        <v>0</v>
      </c>
      <c r="M82" s="595">
        <f t="shared" si="12"/>
        <v>0</v>
      </c>
      <c r="N82" s="590">
        <f t="shared" si="13"/>
        <v>3968455.2050000019</v>
      </c>
      <c r="O82" s="590">
        <f t="shared" si="14"/>
        <v>0</v>
      </c>
      <c r="P82" s="590">
        <f t="shared" si="15"/>
        <v>0</v>
      </c>
      <c r="Q82" s="590">
        <f t="shared" si="16"/>
        <v>0</v>
      </c>
      <c r="R82" s="582"/>
      <c r="S82" s="582"/>
      <c r="T82" s="582"/>
      <c r="U82" s="582"/>
      <c r="V82" s="582"/>
      <c r="W82" s="582"/>
      <c r="X82" s="582"/>
      <c r="Y82" s="582"/>
      <c r="Z82" s="582"/>
      <c r="AA82" s="582"/>
      <c r="AB82" s="582"/>
      <c r="AC82" s="583"/>
    </row>
    <row r="83" spans="1:29" ht="13.5">
      <c r="A83" s="581"/>
      <c r="B83" s="581"/>
      <c r="C83" s="675"/>
      <c r="D83" s="582" t="s">
        <v>275</v>
      </c>
      <c r="E83" s="889">
        <v>-68580.459999999963</v>
      </c>
      <c r="F83" s="593"/>
      <c r="G83" s="594"/>
      <c r="H83" s="594"/>
      <c r="I83" s="582">
        <f t="shared" si="17"/>
        <v>5.5</v>
      </c>
      <c r="J83" s="595">
        <f t="shared" ref="J83:J88" si="19">+I83*E83</f>
        <v>-377192.5299999998</v>
      </c>
      <c r="K83" s="595">
        <f t="shared" si="18"/>
        <v>0</v>
      </c>
      <c r="L83" s="595">
        <f t="shared" si="11"/>
        <v>0</v>
      </c>
      <c r="M83" s="595">
        <f t="shared" si="12"/>
        <v>0</v>
      </c>
      <c r="N83" s="590">
        <f t="shared" si="13"/>
        <v>-31432.710833333316</v>
      </c>
      <c r="O83" s="590">
        <f t="shared" si="14"/>
        <v>0</v>
      </c>
      <c r="P83" s="590">
        <f t="shared" si="15"/>
        <v>0</v>
      </c>
      <c r="Q83" s="590">
        <f t="shared" si="16"/>
        <v>0</v>
      </c>
      <c r="R83" s="582"/>
      <c r="S83" s="582"/>
      <c r="T83" s="582"/>
      <c r="U83" s="582"/>
      <c r="V83" s="582"/>
      <c r="W83" s="582"/>
      <c r="X83" s="582"/>
      <c r="Y83" s="582"/>
      <c r="Z83" s="582"/>
      <c r="AA83" s="582"/>
      <c r="AB83" s="582"/>
      <c r="AC83" s="583"/>
    </row>
    <row r="84" spans="1:29" ht="13.5">
      <c r="A84" s="581"/>
      <c r="B84" s="581"/>
      <c r="C84" s="675"/>
      <c r="D84" s="582" t="s">
        <v>276</v>
      </c>
      <c r="E84" s="889">
        <v>-358010.75000000081</v>
      </c>
      <c r="F84" s="593"/>
      <c r="G84" s="594"/>
      <c r="H84" s="594"/>
      <c r="I84" s="582">
        <f t="shared" si="17"/>
        <v>4.5</v>
      </c>
      <c r="J84" s="595">
        <f t="shared" si="19"/>
        <v>-1611048.3750000037</v>
      </c>
      <c r="K84" s="595">
        <f t="shared" si="18"/>
        <v>0</v>
      </c>
      <c r="L84" s="595">
        <f t="shared" si="11"/>
        <v>0</v>
      </c>
      <c r="M84" s="595">
        <f t="shared" si="12"/>
        <v>0</v>
      </c>
      <c r="N84" s="590">
        <f t="shared" si="13"/>
        <v>-134254.03125000032</v>
      </c>
      <c r="O84" s="590">
        <f t="shared" si="14"/>
        <v>0</v>
      </c>
      <c r="P84" s="590">
        <f t="shared" si="15"/>
        <v>0</v>
      </c>
      <c r="Q84" s="590">
        <f t="shared" si="16"/>
        <v>0</v>
      </c>
      <c r="R84" s="582"/>
      <c r="S84" s="582"/>
      <c r="T84" s="582"/>
      <c r="U84" s="582"/>
      <c r="V84" s="582"/>
      <c r="W84" s="582"/>
      <c r="X84" s="582"/>
      <c r="Y84" s="582"/>
      <c r="Z84" s="582"/>
      <c r="AA84" s="582"/>
      <c r="AB84" s="582"/>
      <c r="AC84" s="583"/>
    </row>
    <row r="85" spans="1:29" ht="13.5">
      <c r="A85" s="581"/>
      <c r="B85" s="581"/>
      <c r="C85" s="675"/>
      <c r="D85" s="582" t="s">
        <v>277</v>
      </c>
      <c r="E85" s="889">
        <v>886896.74000000069</v>
      </c>
      <c r="F85" s="593"/>
      <c r="G85" s="594"/>
      <c r="H85" s="594"/>
      <c r="I85" s="582">
        <f t="shared" si="17"/>
        <v>3.5</v>
      </c>
      <c r="J85" s="595">
        <f t="shared" si="19"/>
        <v>3104138.5900000026</v>
      </c>
      <c r="K85" s="595">
        <f t="shared" si="18"/>
        <v>0</v>
      </c>
      <c r="L85" s="595">
        <f t="shared" si="11"/>
        <v>0</v>
      </c>
      <c r="M85" s="595">
        <f t="shared" si="12"/>
        <v>0</v>
      </c>
      <c r="N85" s="590">
        <f t="shared" si="13"/>
        <v>258678.21583333355</v>
      </c>
      <c r="O85" s="590">
        <f t="shared" si="14"/>
        <v>0</v>
      </c>
      <c r="P85" s="590">
        <f t="shared" si="15"/>
        <v>0</v>
      </c>
      <c r="Q85" s="590">
        <f t="shared" si="16"/>
        <v>0</v>
      </c>
      <c r="R85" s="582"/>
      <c r="S85" s="582"/>
      <c r="T85" s="582"/>
      <c r="U85" s="582"/>
      <c r="V85" s="582"/>
      <c r="W85" s="582"/>
      <c r="X85" s="582"/>
      <c r="Y85" s="582"/>
      <c r="Z85" s="582"/>
      <c r="AA85" s="582"/>
      <c r="AB85" s="582"/>
      <c r="AC85" s="583"/>
    </row>
    <row r="86" spans="1:29" ht="13.5">
      <c r="A86" s="581"/>
      <c r="B86" s="581"/>
      <c r="C86" s="675"/>
      <c r="D86" s="582" t="s">
        <v>278</v>
      </c>
      <c r="E86" s="889">
        <v>3080852.9999999995</v>
      </c>
      <c r="F86" s="593"/>
      <c r="G86" s="594"/>
      <c r="H86" s="594"/>
      <c r="I86" s="582">
        <f t="shared" si="17"/>
        <v>2.5</v>
      </c>
      <c r="J86" s="595">
        <f t="shared" si="19"/>
        <v>7702132.4999999991</v>
      </c>
      <c r="K86" s="595">
        <f t="shared" si="18"/>
        <v>0</v>
      </c>
      <c r="L86" s="595">
        <f t="shared" si="11"/>
        <v>0</v>
      </c>
      <c r="M86" s="595">
        <f t="shared" si="12"/>
        <v>0</v>
      </c>
      <c r="N86" s="590">
        <f t="shared" si="13"/>
        <v>641844.37499999988</v>
      </c>
      <c r="O86" s="590">
        <f>+K86/12</f>
        <v>0</v>
      </c>
      <c r="P86" s="590">
        <f>+L86/12</f>
        <v>0</v>
      </c>
      <c r="Q86" s="590">
        <f>+M86/12</f>
        <v>0</v>
      </c>
      <c r="R86" s="582"/>
      <c r="S86" s="582"/>
      <c r="T86" s="582"/>
      <c r="U86" s="582"/>
      <c r="V86" s="582"/>
      <c r="W86" s="582"/>
      <c r="X86" s="582"/>
      <c r="Y86" s="582"/>
      <c r="Z86" s="582"/>
      <c r="AA86" s="582"/>
      <c r="AB86" s="582"/>
      <c r="AC86" s="583"/>
    </row>
    <row r="87" spans="1:29" ht="13.5">
      <c r="A87" s="581"/>
      <c r="B87" s="581"/>
      <c r="C87" s="675"/>
      <c r="D87" s="582" t="s">
        <v>279</v>
      </c>
      <c r="E87" s="889">
        <v>14549087.82</v>
      </c>
      <c r="F87" s="593"/>
      <c r="G87" s="594"/>
      <c r="H87" s="594"/>
      <c r="I87" s="582">
        <f t="shared" si="17"/>
        <v>1.5</v>
      </c>
      <c r="J87" s="595">
        <f t="shared" si="19"/>
        <v>21823631.73</v>
      </c>
      <c r="K87" s="595">
        <f t="shared" si="18"/>
        <v>0</v>
      </c>
      <c r="L87" s="595">
        <f t="shared" si="11"/>
        <v>0</v>
      </c>
      <c r="M87" s="595">
        <f t="shared" si="12"/>
        <v>0</v>
      </c>
      <c r="N87" s="590">
        <f t="shared" ref="N87:Q88" si="20">+J87/12</f>
        <v>1818635.9775</v>
      </c>
      <c r="O87" s="590">
        <f t="shared" si="20"/>
        <v>0</v>
      </c>
      <c r="P87" s="590">
        <f t="shared" si="20"/>
        <v>0</v>
      </c>
      <c r="Q87" s="590">
        <f t="shared" si="20"/>
        <v>0</v>
      </c>
      <c r="R87" s="582"/>
      <c r="S87" s="582"/>
      <c r="T87" s="582"/>
      <c r="U87" s="582"/>
      <c r="V87" s="582"/>
      <c r="W87" s="582"/>
      <c r="X87" s="582"/>
      <c r="Y87" s="582"/>
      <c r="Z87" s="582"/>
      <c r="AA87" s="582"/>
      <c r="AB87" s="582"/>
      <c r="AC87" s="583"/>
    </row>
    <row r="88" spans="1:29" ht="13.5">
      <c r="A88" s="581"/>
      <c r="B88" s="581"/>
      <c r="C88" s="675"/>
      <c r="D88" s="582" t="s">
        <v>280</v>
      </c>
      <c r="E88" s="889">
        <v>10052392.049999999</v>
      </c>
      <c r="F88" s="593"/>
      <c r="G88" s="594"/>
      <c r="H88" s="594"/>
      <c r="I88" s="582">
        <f t="shared" si="17"/>
        <v>0.5</v>
      </c>
      <c r="J88" s="595">
        <f t="shared" si="19"/>
        <v>5026196.0249999994</v>
      </c>
      <c r="K88" s="595">
        <f t="shared" si="18"/>
        <v>0</v>
      </c>
      <c r="L88" s="595">
        <f t="shared" si="11"/>
        <v>0</v>
      </c>
      <c r="M88" s="595">
        <f t="shared" si="12"/>
        <v>0</v>
      </c>
      <c r="N88" s="590">
        <f t="shared" si="20"/>
        <v>418849.66874999995</v>
      </c>
      <c r="O88" s="590">
        <f t="shared" si="20"/>
        <v>0</v>
      </c>
      <c r="P88" s="590">
        <f t="shared" si="20"/>
        <v>0</v>
      </c>
      <c r="Q88" s="590">
        <f t="shared" si="20"/>
        <v>0</v>
      </c>
      <c r="R88" s="582"/>
      <c r="S88" s="582"/>
      <c r="T88" s="582"/>
      <c r="U88" s="582"/>
      <c r="V88" s="582"/>
      <c r="W88" s="582"/>
      <c r="X88" s="582"/>
      <c r="Y88" s="582"/>
      <c r="Z88" s="582"/>
      <c r="AA88" s="582"/>
      <c r="AB88" s="582"/>
      <c r="AC88" s="583"/>
    </row>
    <row r="89" spans="1:29" ht="13.5">
      <c r="A89" s="581"/>
      <c r="B89" s="581"/>
      <c r="C89" s="675"/>
      <c r="D89" s="582" t="s">
        <v>72</v>
      </c>
      <c r="E89" s="377">
        <f>SUM(E77:E88)</f>
        <v>61561236.43</v>
      </c>
      <c r="F89" s="595">
        <f>SUM(F77:F88)</f>
        <v>0</v>
      </c>
      <c r="G89" s="595">
        <f>SUM(G77:G88)</f>
        <v>0</v>
      </c>
      <c r="H89" s="595">
        <f>SUM(H77:H88)</f>
        <v>0</v>
      </c>
      <c r="I89" s="582"/>
      <c r="J89" s="595">
        <f>SUM(J77:J88)</f>
        <v>310531385.95500004</v>
      </c>
      <c r="K89" s="595">
        <f>SUM(K77:K88)</f>
        <v>0</v>
      </c>
      <c r="L89" s="595">
        <f t="shared" si="11"/>
        <v>0</v>
      </c>
      <c r="M89" s="595">
        <f t="shared" si="12"/>
        <v>0</v>
      </c>
      <c r="N89" s="590">
        <f>SUM(N77:N88)</f>
        <v>25877615.49625</v>
      </c>
      <c r="O89" s="590">
        <f>SUM(O77:O88)</f>
        <v>0</v>
      </c>
      <c r="P89" s="590">
        <f>SUM(P77:P88)</f>
        <v>0</v>
      </c>
      <c r="Q89" s="590">
        <f>SUM(Q77:Q88)</f>
        <v>0</v>
      </c>
      <c r="R89" s="582"/>
      <c r="S89" s="582"/>
      <c r="T89" s="582"/>
      <c r="U89" s="582"/>
      <c r="V89" s="582"/>
      <c r="W89" s="582"/>
      <c r="X89" s="582"/>
      <c r="Y89" s="582"/>
      <c r="Z89" s="582"/>
      <c r="AA89" s="582"/>
      <c r="AB89" s="582"/>
      <c r="AC89" s="583"/>
    </row>
    <row r="90" spans="1:29" ht="13.5">
      <c r="A90" s="581"/>
      <c r="B90" s="581"/>
      <c r="C90" s="675"/>
      <c r="D90" s="582" t="s">
        <v>587</v>
      </c>
      <c r="E90" s="582"/>
      <c r="G90" s="582"/>
      <c r="H90" s="582"/>
      <c r="I90" s="582"/>
      <c r="J90" s="582"/>
      <c r="N90" s="596">
        <f>+N89</f>
        <v>25877615.49625</v>
      </c>
      <c r="O90" s="596">
        <f>+O89</f>
        <v>0</v>
      </c>
      <c r="P90" s="596">
        <f>+P89</f>
        <v>0</v>
      </c>
      <c r="Q90" s="596">
        <f>+Q89</f>
        <v>0</v>
      </c>
      <c r="R90" s="582"/>
      <c r="S90" s="582"/>
      <c r="T90" s="582"/>
      <c r="U90" s="582"/>
      <c r="V90" s="582"/>
      <c r="W90" s="582"/>
      <c r="X90" s="582"/>
      <c r="Y90" s="582"/>
      <c r="Z90" s="582"/>
      <c r="AA90" s="582"/>
      <c r="AB90" s="582"/>
      <c r="AC90" s="583"/>
    </row>
    <row r="91" spans="1:29" ht="13.5">
      <c r="A91" s="581"/>
      <c r="B91" s="581"/>
      <c r="C91" s="675"/>
      <c r="D91" s="582"/>
      <c r="E91" s="582"/>
      <c r="I91" s="582"/>
      <c r="J91" s="582"/>
      <c r="L91" s="596" t="s">
        <v>588</v>
      </c>
      <c r="M91" s="582"/>
      <c r="N91" s="595">
        <f>+N90</f>
        <v>25877615.49625</v>
      </c>
      <c r="O91" s="595">
        <f>+O90</f>
        <v>0</v>
      </c>
      <c r="P91" s="582"/>
      <c r="Q91" s="595">
        <f>+Q90</f>
        <v>0</v>
      </c>
      <c r="R91" s="595">
        <f>+N91+Q91</f>
        <v>25877615.49625</v>
      </c>
      <c r="S91" s="582"/>
      <c r="T91" s="582"/>
      <c r="U91" s="582"/>
      <c r="V91" s="582"/>
      <c r="W91" s="582"/>
      <c r="X91" s="582"/>
      <c r="Y91" s="582"/>
      <c r="Z91" s="582"/>
      <c r="AA91" s="582"/>
      <c r="AB91" s="582"/>
      <c r="AC91" s="583"/>
    </row>
    <row r="92" spans="1:29" ht="13.5">
      <c r="A92" s="581"/>
      <c r="B92" s="581"/>
      <c r="C92" s="581"/>
      <c r="D92" s="582"/>
      <c r="E92" s="582"/>
      <c r="G92" s="582"/>
      <c r="H92" s="582"/>
      <c r="I92" s="595"/>
      <c r="J92" s="582"/>
      <c r="L92" s="582" t="s">
        <v>589</v>
      </c>
      <c r="M92" s="582"/>
      <c r="N92" s="582"/>
      <c r="O92" s="582"/>
      <c r="P92" s="595">
        <f>+P90</f>
        <v>0</v>
      </c>
      <c r="Q92" s="582"/>
      <c r="R92" s="595">
        <f>+P92</f>
        <v>0</v>
      </c>
      <c r="S92" s="582"/>
      <c r="T92" s="582"/>
      <c r="U92" s="582"/>
      <c r="V92" s="582"/>
      <c r="W92" s="582"/>
      <c r="X92" s="582"/>
      <c r="Y92" s="582"/>
      <c r="Z92" s="582"/>
      <c r="AA92" s="582"/>
      <c r="AB92" s="582"/>
      <c r="AC92" s="583"/>
    </row>
    <row r="93" spans="1:29" ht="13.5">
      <c r="A93" s="581"/>
      <c r="B93" s="581"/>
      <c r="C93" s="581"/>
      <c r="D93" s="582"/>
      <c r="E93" s="582"/>
      <c r="G93" s="582"/>
      <c r="H93" s="582"/>
      <c r="I93" s="595"/>
      <c r="J93" s="582"/>
      <c r="L93" s="582" t="s">
        <v>590</v>
      </c>
      <c r="M93" s="582"/>
      <c r="N93" s="597">
        <f>12-N91/E89*12</f>
        <v>6.9557318214669266</v>
      </c>
      <c r="O93" s="597" t="e">
        <f>12-O91/F89*12</f>
        <v>#DIV/0!</v>
      </c>
      <c r="P93" s="597" t="e">
        <f>12-P90/G89*12</f>
        <v>#DIV/0!</v>
      </c>
      <c r="Q93" s="597" t="e">
        <f>12-Q91/H89*12</f>
        <v>#DIV/0!</v>
      </c>
      <c r="R93" s="595"/>
      <c r="S93" s="582"/>
      <c r="T93" s="582"/>
      <c r="U93" s="582"/>
      <c r="V93" s="582"/>
      <c r="W93" s="582"/>
      <c r="X93" s="582"/>
      <c r="Y93" s="582"/>
      <c r="Z93" s="582"/>
      <c r="AA93" s="582"/>
      <c r="AB93" s="582"/>
      <c r="AC93" s="583"/>
    </row>
    <row r="94" spans="1:29" ht="13.5">
      <c r="A94" s="581"/>
      <c r="B94" s="581"/>
      <c r="C94" s="581"/>
      <c r="D94" s="676">
        <v>89677518.434492037</v>
      </c>
      <c r="E94" s="603" t="s">
        <v>391</v>
      </c>
      <c r="F94" s="582"/>
      <c r="G94" s="591" t="s">
        <v>346</v>
      </c>
      <c r="H94" s="611"/>
      <c r="I94" s="612"/>
      <c r="J94" s="612"/>
      <c r="K94" s="612"/>
      <c r="L94" s="582"/>
      <c r="M94" s="582"/>
      <c r="N94" s="582"/>
      <c r="O94" s="582"/>
      <c r="P94" s="582"/>
      <c r="Q94" s="582"/>
      <c r="R94" s="582"/>
      <c r="S94" s="582"/>
      <c r="T94" s="582"/>
      <c r="U94" s="582"/>
      <c r="V94" s="582"/>
      <c r="W94" s="582"/>
      <c r="X94" s="582"/>
      <c r="Y94" s="582"/>
      <c r="Z94" s="582"/>
      <c r="AA94" s="582"/>
      <c r="AB94" s="582"/>
      <c r="AC94" s="583"/>
    </row>
    <row r="95" spans="1:29" ht="13.5">
      <c r="B95" s="581"/>
      <c r="C95" s="581"/>
      <c r="E95" s="582" t="s">
        <v>592</v>
      </c>
      <c r="F95" s="582"/>
      <c r="G95" s="608"/>
      <c r="H95" s="613"/>
      <c r="I95" s="608"/>
      <c r="J95" s="582"/>
      <c r="K95" s="582"/>
      <c r="L95" s="582"/>
      <c r="M95" s="582"/>
      <c r="N95" s="582"/>
      <c r="O95" s="582"/>
      <c r="P95" s="582"/>
      <c r="Q95" s="582"/>
      <c r="R95" s="582"/>
      <c r="S95" s="582"/>
      <c r="T95" s="582"/>
      <c r="U95" s="582"/>
      <c r="V95" s="582"/>
      <c r="W95" s="582"/>
      <c r="X95" s="582"/>
      <c r="Y95" s="582"/>
      <c r="Z95" s="582"/>
      <c r="AA95" s="582"/>
      <c r="AB95" s="582"/>
      <c r="AC95" s="583"/>
    </row>
    <row r="96" spans="1:29" ht="13.5">
      <c r="A96" s="581"/>
      <c r="B96" s="581"/>
      <c r="C96" s="581"/>
      <c r="D96" s="603"/>
      <c r="E96" s="582"/>
      <c r="F96" s="582"/>
      <c r="G96" s="608"/>
      <c r="H96" s="613"/>
      <c r="I96" s="608"/>
      <c r="J96" s="582"/>
      <c r="K96" s="582"/>
      <c r="L96" s="582"/>
      <c r="M96" s="582"/>
      <c r="N96" s="582"/>
      <c r="O96" s="582"/>
      <c r="P96" s="582"/>
      <c r="Q96" s="582"/>
      <c r="R96" s="582"/>
      <c r="S96" s="582"/>
      <c r="T96" s="582"/>
      <c r="U96" s="582"/>
      <c r="V96" s="582"/>
      <c r="W96" s="582"/>
      <c r="X96" s="582"/>
      <c r="Y96" s="582"/>
      <c r="Z96" s="582"/>
      <c r="AA96" s="582"/>
      <c r="AB96" s="582"/>
      <c r="AC96" s="583"/>
    </row>
    <row r="97" spans="1:29" ht="13.5">
      <c r="A97" s="581">
        <v>8</v>
      </c>
      <c r="B97" s="581" t="str">
        <f>+B18</f>
        <v>April</v>
      </c>
      <c r="C97" s="581" t="str">
        <f>+C18</f>
        <v>Year 3</v>
      </c>
      <c r="D97" s="586" t="str">
        <f>+D18</f>
        <v>TO estimates Cap Adds and CWIP during Year 3 weighted based on Months expected to be in service in Year 3 (e.g., 2006)</v>
      </c>
      <c r="E97" s="582"/>
      <c r="F97" s="582"/>
      <c r="G97" s="582"/>
      <c r="H97" s="582"/>
      <c r="I97" s="582"/>
      <c r="K97" s="582"/>
      <c r="L97" s="582"/>
      <c r="M97" s="582"/>
      <c r="N97" s="582"/>
      <c r="O97" s="582"/>
      <c r="P97" s="582"/>
      <c r="Q97" s="582"/>
      <c r="R97" s="582"/>
      <c r="S97" s="582"/>
      <c r="T97" s="582"/>
      <c r="U97" s="582"/>
      <c r="V97" s="582"/>
      <c r="W97" s="582"/>
      <c r="X97" s="582"/>
      <c r="Y97" s="582"/>
      <c r="Z97" s="582"/>
      <c r="AA97" s="582"/>
      <c r="AB97" s="582"/>
      <c r="AC97" s="583"/>
    </row>
    <row r="98" spans="1:29" ht="13.5">
      <c r="A98" s="581"/>
      <c r="B98" s="581"/>
      <c r="C98" s="581"/>
      <c r="D98" s="586"/>
      <c r="E98" s="582"/>
      <c r="F98" s="582"/>
      <c r="G98" s="582"/>
      <c r="H98" s="582"/>
      <c r="I98" s="582"/>
      <c r="K98" s="582"/>
      <c r="L98" s="582"/>
      <c r="M98" s="582"/>
      <c r="N98" s="582"/>
      <c r="O98" s="582"/>
      <c r="P98" s="582"/>
      <c r="Q98" s="582"/>
      <c r="R98" s="582"/>
      <c r="S98" s="582"/>
      <c r="T98" s="582"/>
      <c r="U98" s="582"/>
      <c r="V98" s="582"/>
      <c r="W98" s="582"/>
      <c r="X98" s="582"/>
      <c r="Y98" s="582"/>
      <c r="Z98" s="582"/>
      <c r="AA98" s="582"/>
      <c r="AB98" s="582"/>
      <c r="AC98" s="583"/>
    </row>
    <row r="99" spans="1:29" ht="13.5">
      <c r="A99" s="581"/>
      <c r="B99" s="581"/>
      <c r="C99" s="581"/>
      <c r="E99" s="592" t="s">
        <v>562</v>
      </c>
      <c r="F99" s="592" t="s">
        <v>563</v>
      </c>
      <c r="G99" s="592" t="s">
        <v>564</v>
      </c>
      <c r="H99" s="592" t="s">
        <v>565</v>
      </c>
      <c r="I99" s="592" t="s">
        <v>566</v>
      </c>
      <c r="J99" s="592" t="s">
        <v>567</v>
      </c>
      <c r="K99" s="592" t="s">
        <v>568</v>
      </c>
      <c r="L99" s="592" t="s">
        <v>569</v>
      </c>
      <c r="M99" s="592" t="s">
        <v>570</v>
      </c>
      <c r="N99" s="592" t="s">
        <v>571</v>
      </c>
      <c r="O99" s="581" t="s">
        <v>572</v>
      </c>
      <c r="P99" s="581" t="s">
        <v>573</v>
      </c>
      <c r="Q99" s="581" t="s">
        <v>574</v>
      </c>
      <c r="R99" s="582"/>
      <c r="S99" s="582"/>
      <c r="T99" s="582"/>
      <c r="U99" s="582"/>
      <c r="V99" s="582"/>
      <c r="W99" s="582"/>
      <c r="X99" s="582"/>
      <c r="Y99" s="582"/>
      <c r="Z99" s="582"/>
      <c r="AA99" s="582"/>
      <c r="AB99" s="582"/>
      <c r="AC99" s="583"/>
    </row>
    <row r="100" spans="1:29" ht="13.5">
      <c r="A100" s="581"/>
      <c r="B100" s="581"/>
      <c r="C100" s="581"/>
      <c r="E100" s="581" t="s">
        <v>575</v>
      </c>
      <c r="F100" s="581" t="s">
        <v>575</v>
      </c>
      <c r="G100" s="581" t="s">
        <v>575</v>
      </c>
      <c r="H100" s="581" t="s">
        <v>575</v>
      </c>
      <c r="J100" s="581" t="str">
        <f>+E101</f>
        <v>Other Plant In Service</v>
      </c>
      <c r="K100" s="581" t="str">
        <f>+F101</f>
        <v>Other Plant In Service</v>
      </c>
      <c r="L100" s="581" t="str">
        <f>+G101</f>
        <v>MAPP CWIP</v>
      </c>
      <c r="M100" s="581" t="str">
        <f>+H101</f>
        <v>MAPP In Service</v>
      </c>
      <c r="N100" s="581" t="str">
        <f>+E101</f>
        <v>Other Plant In Service</v>
      </c>
      <c r="O100" s="581" t="str">
        <f>+F101</f>
        <v>Other Plant In Service</v>
      </c>
      <c r="P100" s="581" t="str">
        <f>+G101</f>
        <v>MAPP CWIP</v>
      </c>
      <c r="Q100" s="581" t="str">
        <f>+H101</f>
        <v>MAPP In Service</v>
      </c>
      <c r="R100" s="582"/>
      <c r="S100" s="582"/>
      <c r="T100" s="582"/>
      <c r="U100" s="582"/>
      <c r="V100" s="582"/>
      <c r="W100" s="582"/>
      <c r="X100" s="582"/>
      <c r="Y100" s="582"/>
      <c r="Z100" s="582"/>
      <c r="AA100" s="582"/>
      <c r="AB100" s="582"/>
      <c r="AC100" s="583"/>
    </row>
    <row r="101" spans="1:29" ht="13.5">
      <c r="A101" s="581"/>
      <c r="B101" s="581"/>
      <c r="C101" s="581"/>
      <c r="D101" s="582"/>
      <c r="E101" s="581" t="s">
        <v>576</v>
      </c>
      <c r="F101" s="581" t="s">
        <v>576</v>
      </c>
      <c r="G101" s="581" t="s">
        <v>577</v>
      </c>
      <c r="H101" s="581" t="s">
        <v>578</v>
      </c>
      <c r="I101" s="581" t="s">
        <v>269</v>
      </c>
      <c r="J101" s="581" t="s">
        <v>579</v>
      </c>
      <c r="K101" s="581" t="s">
        <v>580</v>
      </c>
      <c r="L101" s="581" t="s">
        <v>581</v>
      </c>
      <c r="M101" s="581" t="s">
        <v>582</v>
      </c>
      <c r="N101" s="581" t="s">
        <v>583</v>
      </c>
      <c r="O101" s="581" t="s">
        <v>584</v>
      </c>
      <c r="P101" s="581" t="s">
        <v>585</v>
      </c>
      <c r="Q101" s="581" t="s">
        <v>586</v>
      </c>
      <c r="R101" s="582"/>
      <c r="S101" s="582"/>
      <c r="T101" s="582"/>
      <c r="U101" s="582"/>
      <c r="V101" s="582"/>
      <c r="W101" s="582"/>
      <c r="X101" s="582"/>
      <c r="Y101" s="582"/>
      <c r="Z101" s="582"/>
      <c r="AA101" s="582"/>
      <c r="AB101" s="582"/>
      <c r="AC101" s="583"/>
    </row>
    <row r="102" spans="1:29" ht="13.5">
      <c r="A102" s="581"/>
      <c r="B102" s="581"/>
      <c r="C102" s="581"/>
      <c r="D102" s="582" t="s">
        <v>270</v>
      </c>
      <c r="E102" s="376"/>
      <c r="F102" s="593"/>
      <c r="G102" s="594"/>
      <c r="H102" s="594"/>
      <c r="I102" s="582">
        <v>11.5</v>
      </c>
      <c r="J102" s="595">
        <f t="shared" ref="J102:J113" si="21">+I102*E102</f>
        <v>0</v>
      </c>
      <c r="K102" s="595">
        <f>+I102*F102</f>
        <v>0</v>
      </c>
      <c r="L102" s="595">
        <f t="shared" ref="L102:L114" si="22">+I102*G102</f>
        <v>0</v>
      </c>
      <c r="M102" s="595">
        <f t="shared" ref="M102:M114" si="23">+I102*H102</f>
        <v>0</v>
      </c>
      <c r="N102" s="590">
        <f t="shared" ref="N102:N111" si="24">+J102/12</f>
        <v>0</v>
      </c>
      <c r="O102" s="590">
        <f t="shared" ref="O102:O110" si="25">+K102/12</f>
        <v>0</v>
      </c>
      <c r="P102" s="590">
        <f t="shared" ref="P102:P110" si="26">+L102/12</f>
        <v>0</v>
      </c>
      <c r="Q102" s="590">
        <f t="shared" ref="Q102:Q110" si="27">+M102/12</f>
        <v>0</v>
      </c>
      <c r="R102" s="582"/>
      <c r="S102" s="582"/>
      <c r="T102" s="582"/>
      <c r="U102" s="582"/>
      <c r="V102" s="582"/>
      <c r="W102" s="582"/>
      <c r="X102" s="582"/>
      <c r="Y102" s="582"/>
      <c r="Z102" s="582"/>
      <c r="AA102" s="582"/>
      <c r="AB102" s="582"/>
      <c r="AC102" s="583"/>
    </row>
    <row r="103" spans="1:29" ht="13.5">
      <c r="A103" s="581"/>
      <c r="B103" s="581"/>
      <c r="C103" s="581"/>
      <c r="D103" s="582" t="s">
        <v>271</v>
      </c>
      <c r="E103" s="376"/>
      <c r="F103" s="593"/>
      <c r="G103" s="594"/>
      <c r="H103" s="594"/>
      <c r="I103" s="582">
        <f t="shared" ref="I103:I113" si="28">+I102-1</f>
        <v>10.5</v>
      </c>
      <c r="J103" s="595">
        <f t="shared" si="21"/>
        <v>0</v>
      </c>
      <c r="K103" s="595">
        <f t="shared" ref="K103:K113" si="29">+I103*F103</f>
        <v>0</v>
      </c>
      <c r="L103" s="595">
        <f t="shared" si="22"/>
        <v>0</v>
      </c>
      <c r="M103" s="595">
        <f t="shared" si="23"/>
        <v>0</v>
      </c>
      <c r="N103" s="590">
        <f t="shared" si="24"/>
        <v>0</v>
      </c>
      <c r="O103" s="590">
        <f t="shared" si="25"/>
        <v>0</v>
      </c>
      <c r="P103" s="590">
        <f t="shared" si="26"/>
        <v>0</v>
      </c>
      <c r="Q103" s="590">
        <f t="shared" si="27"/>
        <v>0</v>
      </c>
      <c r="R103" s="582"/>
      <c r="S103" s="582"/>
      <c r="T103" s="582"/>
      <c r="U103" s="582"/>
      <c r="V103" s="582"/>
      <c r="W103" s="582"/>
      <c r="X103" s="582"/>
      <c r="Y103" s="582"/>
      <c r="Z103" s="582"/>
      <c r="AA103" s="582"/>
      <c r="AB103" s="582"/>
      <c r="AC103" s="583"/>
    </row>
    <row r="104" spans="1:29" ht="13.5">
      <c r="A104" s="581"/>
      <c r="B104" s="581"/>
      <c r="C104" s="581"/>
      <c r="D104" s="582" t="s">
        <v>272</v>
      </c>
      <c r="E104" s="639">
        <v>11324742.34</v>
      </c>
      <c r="F104" s="593"/>
      <c r="G104" s="594"/>
      <c r="H104" s="594"/>
      <c r="I104" s="582">
        <f t="shared" si="28"/>
        <v>9.5</v>
      </c>
      <c r="J104" s="595">
        <f t="shared" si="21"/>
        <v>107585052.23</v>
      </c>
      <c r="K104" s="595">
        <f t="shared" si="29"/>
        <v>0</v>
      </c>
      <c r="L104" s="595">
        <f t="shared" si="22"/>
        <v>0</v>
      </c>
      <c r="M104" s="595">
        <f t="shared" si="23"/>
        <v>0</v>
      </c>
      <c r="N104" s="590">
        <f t="shared" si="24"/>
        <v>8965421.019166667</v>
      </c>
      <c r="O104" s="590">
        <f t="shared" si="25"/>
        <v>0</v>
      </c>
      <c r="P104" s="590">
        <f t="shared" si="26"/>
        <v>0</v>
      </c>
      <c r="Q104" s="590">
        <f t="shared" si="27"/>
        <v>0</v>
      </c>
      <c r="R104" s="582"/>
      <c r="S104" s="582"/>
      <c r="T104" s="582"/>
      <c r="U104" s="582"/>
      <c r="V104" s="582"/>
      <c r="W104" s="582"/>
      <c r="X104" s="582"/>
      <c r="Y104" s="582"/>
      <c r="Z104" s="582"/>
      <c r="AA104" s="582"/>
      <c r="AB104" s="582"/>
      <c r="AC104" s="583"/>
    </row>
    <row r="105" spans="1:29" ht="13.5">
      <c r="A105" s="581"/>
      <c r="B105" s="581"/>
      <c r="C105" s="581"/>
      <c r="D105" s="582" t="s">
        <v>273</v>
      </c>
      <c r="E105" s="376">
        <v>1075665.94</v>
      </c>
      <c r="F105" s="593"/>
      <c r="G105" s="594"/>
      <c r="H105" s="594"/>
      <c r="I105" s="582">
        <f t="shared" si="28"/>
        <v>8.5</v>
      </c>
      <c r="J105" s="595">
        <f t="shared" si="21"/>
        <v>9143160.4900000002</v>
      </c>
      <c r="K105" s="595">
        <f t="shared" si="29"/>
        <v>0</v>
      </c>
      <c r="L105" s="595">
        <f t="shared" si="22"/>
        <v>0</v>
      </c>
      <c r="M105" s="595">
        <f t="shared" si="23"/>
        <v>0</v>
      </c>
      <c r="N105" s="590">
        <f t="shared" si="24"/>
        <v>761930.04083333339</v>
      </c>
      <c r="O105" s="590">
        <f t="shared" si="25"/>
        <v>0</v>
      </c>
      <c r="P105" s="590">
        <f t="shared" si="26"/>
        <v>0</v>
      </c>
      <c r="Q105" s="590">
        <f t="shared" si="27"/>
        <v>0</v>
      </c>
      <c r="R105" s="582"/>
      <c r="S105" s="582"/>
      <c r="T105" s="582"/>
      <c r="U105" s="582"/>
      <c r="V105" s="582"/>
      <c r="W105" s="582"/>
      <c r="X105" s="582"/>
      <c r="Y105" s="582"/>
      <c r="Z105" s="582"/>
      <c r="AA105" s="582"/>
      <c r="AB105" s="582"/>
      <c r="AC105" s="583"/>
    </row>
    <row r="106" spans="1:29" ht="13.5">
      <c r="A106" s="581"/>
      <c r="B106" s="581"/>
      <c r="C106" s="581"/>
      <c r="D106" s="582" t="s">
        <v>267</v>
      </c>
      <c r="E106" s="376">
        <v>26281576.710000001</v>
      </c>
      <c r="F106" s="593"/>
      <c r="G106" s="594"/>
      <c r="H106" s="594"/>
      <c r="I106" s="582">
        <f t="shared" si="28"/>
        <v>7.5</v>
      </c>
      <c r="J106" s="595">
        <f t="shared" si="21"/>
        <v>197111825.32500002</v>
      </c>
      <c r="K106" s="595">
        <f t="shared" si="29"/>
        <v>0</v>
      </c>
      <c r="L106" s="595">
        <f t="shared" si="22"/>
        <v>0</v>
      </c>
      <c r="M106" s="595">
        <f t="shared" si="23"/>
        <v>0</v>
      </c>
      <c r="N106" s="590">
        <f t="shared" si="24"/>
        <v>16425985.443750001</v>
      </c>
      <c r="O106" s="590">
        <f t="shared" si="25"/>
        <v>0</v>
      </c>
      <c r="P106" s="590">
        <f t="shared" si="26"/>
        <v>0</v>
      </c>
      <c r="Q106" s="590">
        <f t="shared" si="27"/>
        <v>0</v>
      </c>
      <c r="R106" s="582"/>
      <c r="S106" s="582"/>
      <c r="T106" s="582"/>
      <c r="U106" s="582"/>
      <c r="V106" s="582"/>
      <c r="W106" s="582"/>
      <c r="X106" s="582"/>
      <c r="Y106" s="582"/>
      <c r="Z106" s="582"/>
      <c r="AA106" s="582"/>
      <c r="AB106" s="582"/>
      <c r="AC106" s="583"/>
    </row>
    <row r="107" spans="1:29" ht="13.5">
      <c r="A107" s="581"/>
      <c r="B107" s="581"/>
      <c r="C107" s="581"/>
      <c r="D107" s="582" t="s">
        <v>274</v>
      </c>
      <c r="E107" s="376"/>
      <c r="F107" s="593"/>
      <c r="G107" s="594"/>
      <c r="H107" s="594"/>
      <c r="I107" s="582">
        <f t="shared" si="28"/>
        <v>6.5</v>
      </c>
      <c r="J107" s="595">
        <f t="shared" si="21"/>
        <v>0</v>
      </c>
      <c r="K107" s="595">
        <f t="shared" si="29"/>
        <v>0</v>
      </c>
      <c r="L107" s="595">
        <f t="shared" si="22"/>
        <v>0</v>
      </c>
      <c r="M107" s="595">
        <f t="shared" si="23"/>
        <v>0</v>
      </c>
      <c r="N107" s="590">
        <f t="shared" si="24"/>
        <v>0</v>
      </c>
      <c r="O107" s="590">
        <f t="shared" si="25"/>
        <v>0</v>
      </c>
      <c r="P107" s="590">
        <f t="shared" si="26"/>
        <v>0</v>
      </c>
      <c r="Q107" s="590">
        <f t="shared" si="27"/>
        <v>0</v>
      </c>
      <c r="R107" s="582"/>
      <c r="S107" s="582"/>
      <c r="T107" s="582"/>
      <c r="U107" s="582"/>
      <c r="V107" s="582"/>
      <c r="W107" s="582"/>
      <c r="X107" s="582"/>
      <c r="Y107" s="582"/>
      <c r="Z107" s="582"/>
      <c r="AA107" s="582"/>
      <c r="AB107" s="582"/>
      <c r="AC107" s="583"/>
    </row>
    <row r="108" spans="1:29" ht="13.5">
      <c r="A108" s="581"/>
      <c r="B108" s="581"/>
      <c r="C108" s="581"/>
      <c r="D108" s="582" t="s">
        <v>275</v>
      </c>
      <c r="E108" s="376"/>
      <c r="F108" s="593"/>
      <c r="G108" s="594"/>
      <c r="H108" s="594"/>
      <c r="I108" s="582">
        <f t="shared" si="28"/>
        <v>5.5</v>
      </c>
      <c r="J108" s="595">
        <f t="shared" si="21"/>
        <v>0</v>
      </c>
      <c r="K108" s="595">
        <f t="shared" si="29"/>
        <v>0</v>
      </c>
      <c r="L108" s="595">
        <f t="shared" si="22"/>
        <v>0</v>
      </c>
      <c r="M108" s="595">
        <f t="shared" si="23"/>
        <v>0</v>
      </c>
      <c r="N108" s="590">
        <f t="shared" si="24"/>
        <v>0</v>
      </c>
      <c r="O108" s="590">
        <f t="shared" si="25"/>
        <v>0</v>
      </c>
      <c r="P108" s="590">
        <f t="shared" si="26"/>
        <v>0</v>
      </c>
      <c r="Q108" s="590">
        <f t="shared" si="27"/>
        <v>0</v>
      </c>
      <c r="R108" s="582"/>
      <c r="S108" s="582"/>
      <c r="T108" s="582"/>
      <c r="U108" s="582"/>
      <c r="V108" s="582"/>
      <c r="W108" s="582"/>
      <c r="X108" s="582"/>
      <c r="Y108" s="582"/>
      <c r="Z108" s="582"/>
      <c r="AA108" s="582"/>
      <c r="AB108" s="582"/>
      <c r="AC108" s="583"/>
    </row>
    <row r="109" spans="1:29" ht="13.5">
      <c r="A109" s="581"/>
      <c r="B109" s="581"/>
      <c r="C109" s="581"/>
      <c r="D109" s="582" t="s">
        <v>276</v>
      </c>
      <c r="E109" s="376"/>
      <c r="F109" s="593"/>
      <c r="G109" s="594"/>
      <c r="H109" s="594"/>
      <c r="I109" s="582">
        <f t="shared" si="28"/>
        <v>4.5</v>
      </c>
      <c r="J109" s="595">
        <f t="shared" si="21"/>
        <v>0</v>
      </c>
      <c r="K109" s="595">
        <f t="shared" si="29"/>
        <v>0</v>
      </c>
      <c r="L109" s="595">
        <f t="shared" si="22"/>
        <v>0</v>
      </c>
      <c r="M109" s="595">
        <f t="shared" si="23"/>
        <v>0</v>
      </c>
      <c r="N109" s="590">
        <f t="shared" si="24"/>
        <v>0</v>
      </c>
      <c r="O109" s="590">
        <f t="shared" si="25"/>
        <v>0</v>
      </c>
      <c r="P109" s="590">
        <f t="shared" si="26"/>
        <v>0</v>
      </c>
      <c r="Q109" s="590">
        <f t="shared" si="27"/>
        <v>0</v>
      </c>
      <c r="R109" s="582"/>
      <c r="S109" s="582"/>
      <c r="T109" s="582"/>
      <c r="U109" s="582"/>
      <c r="V109" s="582"/>
      <c r="W109" s="582"/>
      <c r="X109" s="582"/>
      <c r="Y109" s="582"/>
      <c r="Z109" s="582"/>
      <c r="AA109" s="582"/>
      <c r="AB109" s="582"/>
      <c r="AC109" s="583"/>
    </row>
    <row r="110" spans="1:29" ht="13.5">
      <c r="A110" s="581"/>
      <c r="B110" s="581"/>
      <c r="C110" s="581"/>
      <c r="D110" s="582" t="s">
        <v>277</v>
      </c>
      <c r="E110" s="376"/>
      <c r="F110" s="593"/>
      <c r="G110" s="594"/>
      <c r="H110" s="594"/>
      <c r="I110" s="582">
        <f t="shared" si="28"/>
        <v>3.5</v>
      </c>
      <c r="J110" s="595">
        <f t="shared" si="21"/>
        <v>0</v>
      </c>
      <c r="K110" s="595">
        <f t="shared" si="29"/>
        <v>0</v>
      </c>
      <c r="L110" s="595">
        <f t="shared" si="22"/>
        <v>0</v>
      </c>
      <c r="M110" s="595">
        <f t="shared" si="23"/>
        <v>0</v>
      </c>
      <c r="N110" s="590">
        <f t="shared" si="24"/>
        <v>0</v>
      </c>
      <c r="O110" s="590">
        <f t="shared" si="25"/>
        <v>0</v>
      </c>
      <c r="P110" s="590">
        <f t="shared" si="26"/>
        <v>0</v>
      </c>
      <c r="Q110" s="590">
        <f t="shared" si="27"/>
        <v>0</v>
      </c>
      <c r="R110" s="582"/>
      <c r="S110" s="582"/>
      <c r="T110" s="582"/>
      <c r="U110" s="582"/>
      <c r="V110" s="582"/>
      <c r="W110" s="582"/>
      <c r="X110" s="582"/>
      <c r="Y110" s="582"/>
      <c r="Z110" s="582"/>
      <c r="AA110" s="582"/>
      <c r="AB110" s="582"/>
      <c r="AC110" s="583"/>
    </row>
    <row r="111" spans="1:29" ht="13.5">
      <c r="A111" s="581"/>
      <c r="B111" s="581"/>
      <c r="C111" s="581"/>
      <c r="D111" s="582" t="s">
        <v>278</v>
      </c>
      <c r="E111" s="376"/>
      <c r="F111" s="593"/>
      <c r="G111" s="594"/>
      <c r="H111" s="594"/>
      <c r="I111" s="582">
        <f t="shared" si="28"/>
        <v>2.5</v>
      </c>
      <c r="J111" s="595">
        <f t="shared" si="21"/>
        <v>0</v>
      </c>
      <c r="K111" s="595">
        <f t="shared" si="29"/>
        <v>0</v>
      </c>
      <c r="L111" s="595">
        <f t="shared" si="22"/>
        <v>0</v>
      </c>
      <c r="M111" s="595">
        <f t="shared" si="23"/>
        <v>0</v>
      </c>
      <c r="N111" s="590">
        <f t="shared" si="24"/>
        <v>0</v>
      </c>
      <c r="O111" s="590">
        <f>+K111/12</f>
        <v>0</v>
      </c>
      <c r="P111" s="590">
        <f>+L111/12</f>
        <v>0</v>
      </c>
      <c r="Q111" s="590">
        <f>+M111/12</f>
        <v>0</v>
      </c>
      <c r="R111" s="582"/>
      <c r="S111" s="582"/>
      <c r="T111" s="582"/>
      <c r="U111" s="582"/>
      <c r="V111" s="582"/>
      <c r="W111" s="582"/>
      <c r="X111" s="582"/>
      <c r="Y111" s="582"/>
      <c r="Z111" s="582"/>
      <c r="AA111" s="582"/>
      <c r="AB111" s="582"/>
      <c r="AC111" s="583"/>
    </row>
    <row r="112" spans="1:29" ht="13.5">
      <c r="A112" s="581"/>
      <c r="B112" s="581"/>
      <c r="C112" s="581"/>
      <c r="D112" s="582" t="s">
        <v>279</v>
      </c>
      <c r="E112" s="376"/>
      <c r="F112" s="593"/>
      <c r="G112" s="594"/>
      <c r="H112" s="594"/>
      <c r="I112" s="582">
        <f t="shared" si="28"/>
        <v>1.5</v>
      </c>
      <c r="J112" s="595">
        <f t="shared" si="21"/>
        <v>0</v>
      </c>
      <c r="K112" s="595">
        <f t="shared" si="29"/>
        <v>0</v>
      </c>
      <c r="L112" s="595">
        <f t="shared" si="22"/>
        <v>0</v>
      </c>
      <c r="M112" s="595">
        <f t="shared" si="23"/>
        <v>0</v>
      </c>
      <c r="N112" s="590">
        <f t="shared" ref="N112:Q113" si="30">+J112/12</f>
        <v>0</v>
      </c>
      <c r="O112" s="590">
        <f t="shared" si="30"/>
        <v>0</v>
      </c>
      <c r="P112" s="590">
        <f t="shared" si="30"/>
        <v>0</v>
      </c>
      <c r="Q112" s="590">
        <f t="shared" si="30"/>
        <v>0</v>
      </c>
      <c r="R112" s="582"/>
      <c r="S112" s="582"/>
      <c r="T112" s="582"/>
      <c r="U112" s="582"/>
      <c r="V112" s="582"/>
      <c r="W112" s="582"/>
      <c r="X112" s="582"/>
      <c r="Y112" s="582"/>
      <c r="Z112" s="582"/>
      <c r="AA112" s="582"/>
      <c r="AB112" s="582"/>
      <c r="AC112" s="583"/>
    </row>
    <row r="113" spans="1:29" ht="13.5">
      <c r="A113" s="581"/>
      <c r="B113" s="581"/>
      <c r="C113" s="581"/>
      <c r="D113" s="582" t="s">
        <v>280</v>
      </c>
      <c r="E113" s="376"/>
      <c r="F113" s="593"/>
      <c r="G113" s="594"/>
      <c r="H113" s="594"/>
      <c r="I113" s="582">
        <f t="shared" si="28"/>
        <v>0.5</v>
      </c>
      <c r="J113" s="595">
        <f t="shared" si="21"/>
        <v>0</v>
      </c>
      <c r="K113" s="595">
        <f t="shared" si="29"/>
        <v>0</v>
      </c>
      <c r="L113" s="595">
        <f t="shared" si="22"/>
        <v>0</v>
      </c>
      <c r="M113" s="595">
        <f t="shared" si="23"/>
        <v>0</v>
      </c>
      <c r="N113" s="590">
        <f t="shared" si="30"/>
        <v>0</v>
      </c>
      <c r="O113" s="590">
        <f t="shared" si="30"/>
        <v>0</v>
      </c>
      <c r="P113" s="590">
        <f t="shared" si="30"/>
        <v>0</v>
      </c>
      <c r="Q113" s="590">
        <f t="shared" si="30"/>
        <v>0</v>
      </c>
      <c r="R113" s="582"/>
      <c r="S113" s="582"/>
      <c r="T113" s="582"/>
      <c r="U113" s="582"/>
      <c r="V113" s="582"/>
      <c r="W113" s="582"/>
      <c r="X113" s="582"/>
      <c r="Y113" s="582"/>
      <c r="Z113" s="582"/>
      <c r="AA113" s="582"/>
      <c r="AB113" s="582"/>
      <c r="AC113" s="583"/>
    </row>
    <row r="114" spans="1:29" ht="13.5">
      <c r="A114" s="581"/>
      <c r="B114" s="581"/>
      <c r="C114" s="581"/>
      <c r="D114" s="582" t="s">
        <v>72</v>
      </c>
      <c r="E114" s="377">
        <f>SUM(E102:E113)</f>
        <v>38681984.990000002</v>
      </c>
      <c r="F114" s="595">
        <f>SUM(F102:F113)</f>
        <v>0</v>
      </c>
      <c r="G114" s="595">
        <f>SUM(G102:G113)</f>
        <v>0</v>
      </c>
      <c r="H114" s="595">
        <f>SUM(H102:H113)</f>
        <v>0</v>
      </c>
      <c r="I114" s="582"/>
      <c r="J114" s="595">
        <f>SUM(J102:J113)</f>
        <v>313840038.04500002</v>
      </c>
      <c r="K114" s="595">
        <f>SUM(K102:K113)</f>
        <v>0</v>
      </c>
      <c r="L114" s="595">
        <f t="shared" si="22"/>
        <v>0</v>
      </c>
      <c r="M114" s="595">
        <f t="shared" si="23"/>
        <v>0</v>
      </c>
      <c r="N114" s="590">
        <f>SUM(N102:N113)</f>
        <v>26153336.503750004</v>
      </c>
      <c r="O114" s="590">
        <f>SUM(O102:O113)</f>
        <v>0</v>
      </c>
      <c r="P114" s="590">
        <f>SUM(P102:P113)</f>
        <v>0</v>
      </c>
      <c r="Q114" s="590">
        <f>SUM(Q102:Q113)</f>
        <v>0</v>
      </c>
      <c r="R114" s="582"/>
      <c r="S114" s="582"/>
      <c r="T114" s="582"/>
      <c r="U114" s="582"/>
      <c r="V114" s="582"/>
      <c r="W114" s="582"/>
      <c r="X114" s="582"/>
      <c r="Y114" s="582"/>
      <c r="Z114" s="582"/>
      <c r="AA114" s="582"/>
      <c r="AB114" s="582"/>
      <c r="AC114" s="583"/>
    </row>
    <row r="115" spans="1:29" ht="13.5">
      <c r="A115" s="581"/>
      <c r="B115" s="581"/>
      <c r="D115" s="582" t="s">
        <v>587</v>
      </c>
      <c r="E115" s="582"/>
      <c r="G115" s="582"/>
      <c r="H115" s="582"/>
      <c r="I115" s="582"/>
      <c r="J115" s="582"/>
      <c r="N115" s="596">
        <f>+N114</f>
        <v>26153336.503750004</v>
      </c>
      <c r="O115" s="596">
        <f>+O114</f>
        <v>0</v>
      </c>
      <c r="P115" s="596">
        <f>+P114</f>
        <v>0</v>
      </c>
      <c r="Q115" s="596">
        <f>+Q114</f>
        <v>0</v>
      </c>
      <c r="R115" s="582"/>
      <c r="S115" s="582"/>
      <c r="T115" s="582"/>
      <c r="U115" s="582"/>
      <c r="V115" s="582"/>
      <c r="W115" s="582"/>
      <c r="X115" s="582"/>
      <c r="Y115" s="582"/>
      <c r="Z115" s="582"/>
      <c r="AA115" s="582"/>
      <c r="AB115" s="582"/>
      <c r="AC115" s="583"/>
    </row>
    <row r="116" spans="1:29" ht="13.5">
      <c r="A116" s="581"/>
      <c r="B116" s="581"/>
      <c r="D116" s="677">
        <v>95826752.885531813</v>
      </c>
      <c r="E116" s="582"/>
      <c r="I116" s="582"/>
      <c r="J116" s="582"/>
      <c r="L116" s="596" t="s">
        <v>588</v>
      </c>
      <c r="M116" s="582"/>
      <c r="N116" s="595">
        <f>+N115</f>
        <v>26153336.503750004</v>
      </c>
      <c r="O116" s="595">
        <f>+O115</f>
        <v>0</v>
      </c>
      <c r="P116" s="582"/>
      <c r="Q116" s="595">
        <f>+Q115</f>
        <v>0</v>
      </c>
      <c r="R116" s="595">
        <f>+N116+Q116</f>
        <v>26153336.503750004</v>
      </c>
      <c r="S116" s="582"/>
      <c r="T116" s="582"/>
      <c r="U116" s="582"/>
      <c r="V116" s="582"/>
      <c r="W116" s="582"/>
      <c r="X116" s="582"/>
      <c r="Y116" s="582"/>
      <c r="Z116" s="582"/>
      <c r="AA116" s="582"/>
      <c r="AB116" s="582"/>
      <c r="AC116" s="583"/>
    </row>
    <row r="117" spans="1:29" ht="13.5">
      <c r="A117" s="581"/>
      <c r="B117" s="581"/>
      <c r="D117" s="582"/>
      <c r="E117" s="582"/>
      <c r="G117" s="582"/>
      <c r="H117" s="582"/>
      <c r="I117" s="595"/>
      <c r="J117" s="582"/>
      <c r="L117" s="582" t="s">
        <v>589</v>
      </c>
      <c r="M117" s="582"/>
      <c r="N117" s="582"/>
      <c r="O117" s="582"/>
      <c r="P117" s="595">
        <f>+P115</f>
        <v>0</v>
      </c>
      <c r="Q117" s="582"/>
      <c r="R117" s="595">
        <f>+P117</f>
        <v>0</v>
      </c>
      <c r="S117" s="582"/>
      <c r="T117" s="582"/>
      <c r="U117" s="582"/>
      <c r="V117" s="582"/>
      <c r="W117" s="582"/>
      <c r="X117" s="582"/>
      <c r="Y117" s="582"/>
      <c r="Z117" s="582"/>
      <c r="AA117" s="582"/>
      <c r="AB117" s="582"/>
      <c r="AC117" s="583"/>
    </row>
    <row r="118" spans="1:29" ht="13.5">
      <c r="A118" s="581"/>
      <c r="B118" s="581"/>
      <c r="C118" s="581"/>
      <c r="D118" s="582"/>
      <c r="E118" s="582"/>
      <c r="G118" s="582"/>
      <c r="H118" s="582"/>
      <c r="I118" s="595"/>
      <c r="J118" s="582"/>
      <c r="L118" s="582" t="s">
        <v>590</v>
      </c>
      <c r="M118" s="582"/>
      <c r="N118" s="597">
        <f>12-N116/E114*12</f>
        <v>3.8866615007959542</v>
      </c>
      <c r="O118" s="597" t="e">
        <f>12-O116/F114*12</f>
        <v>#DIV/0!</v>
      </c>
      <c r="P118" s="597" t="e">
        <f>12-P115/G114*12</f>
        <v>#DIV/0!</v>
      </c>
      <c r="Q118" s="597" t="e">
        <f>12-Q116/H114*12</f>
        <v>#DIV/0!</v>
      </c>
      <c r="R118" s="595"/>
      <c r="S118" s="582"/>
      <c r="T118" s="582"/>
      <c r="U118" s="582"/>
      <c r="V118" s="582"/>
      <c r="W118" s="582"/>
      <c r="X118" s="582"/>
      <c r="Y118" s="582"/>
      <c r="Z118" s="582"/>
      <c r="AA118" s="582"/>
      <c r="AB118" s="582"/>
      <c r="AC118" s="583"/>
    </row>
    <row r="119" spans="1:29" ht="13.5">
      <c r="A119" s="581"/>
      <c r="B119" s="581"/>
      <c r="C119" s="581"/>
      <c r="D119" s="603"/>
      <c r="E119" s="582"/>
      <c r="F119" s="582"/>
      <c r="G119" s="582"/>
      <c r="H119" s="595"/>
      <c r="I119" s="582"/>
      <c r="J119" s="582"/>
      <c r="K119" s="582"/>
      <c r="L119" s="597"/>
      <c r="M119" s="597"/>
      <c r="N119" s="597"/>
      <c r="O119" s="582"/>
      <c r="P119" s="582"/>
      <c r="Q119" s="582"/>
      <c r="R119" s="582"/>
      <c r="S119" s="582"/>
      <c r="T119" s="582"/>
      <c r="U119" s="582"/>
      <c r="V119" s="582"/>
      <c r="W119" s="582"/>
      <c r="X119" s="582"/>
      <c r="Y119" s="582"/>
      <c r="Z119" s="582"/>
      <c r="AA119" s="582"/>
      <c r="AB119" s="582"/>
      <c r="AC119" s="583"/>
    </row>
    <row r="120" spans="1:29" ht="13.5">
      <c r="A120" s="581">
        <f>+A19</f>
        <v>9</v>
      </c>
      <c r="B120" s="581" t="str">
        <f>+B19</f>
        <v>April</v>
      </c>
      <c r="C120" s="581" t="str">
        <f>+C19</f>
        <v>Year 3</v>
      </c>
      <c r="D120" s="586" t="str">
        <f>+D19</f>
        <v>Reconciliation - TO adds the difference between the Reconciliation in Step 7 and the forecast in Line 5 with interest to the result of Step 7 (this difference is also added to Step 8 in the subsequent year)</v>
      </c>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3"/>
    </row>
    <row r="121" spans="1:29" ht="13.5">
      <c r="A121" s="581"/>
      <c r="B121" s="581"/>
      <c r="C121" s="581"/>
      <c r="D121" s="586"/>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3"/>
    </row>
    <row r="122" spans="1:29" ht="13.5">
      <c r="A122" s="581"/>
      <c r="B122" s="581"/>
      <c r="C122" s="581"/>
      <c r="D122" s="586" t="s">
        <v>526</v>
      </c>
      <c r="E122" s="582"/>
      <c r="F122" s="582" t="s">
        <v>354</v>
      </c>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3"/>
    </row>
    <row r="123" spans="1:29" ht="13.5">
      <c r="A123" s="581"/>
      <c r="B123" s="581"/>
      <c r="C123" s="581"/>
      <c r="D123" s="613">
        <f>D94</f>
        <v>89677518.434492037</v>
      </c>
      <c r="E123" s="581" t="s">
        <v>610</v>
      </c>
      <c r="F123" s="613">
        <f>D56-1756086+70000</f>
        <v>86103437.521765187</v>
      </c>
      <c r="G123" s="581" t="str">
        <f>"="</f>
        <v>=</v>
      </c>
      <c r="H123" s="595">
        <f>+D123-F123</f>
        <v>3574080.9127268493</v>
      </c>
      <c r="I123" s="582"/>
      <c r="J123" s="582"/>
      <c r="K123" s="582"/>
      <c r="L123" s="582"/>
      <c r="M123" s="582"/>
      <c r="N123" s="582"/>
      <c r="O123" s="582"/>
      <c r="P123" s="582"/>
      <c r="Q123" s="582"/>
      <c r="R123" s="582"/>
      <c r="S123" s="582"/>
      <c r="T123" s="582"/>
      <c r="U123" s="582"/>
      <c r="V123" s="582"/>
      <c r="W123" s="582"/>
      <c r="X123" s="582"/>
      <c r="Y123" s="582"/>
      <c r="Z123" s="582"/>
      <c r="AA123" s="582"/>
      <c r="AB123" s="582"/>
      <c r="AC123" s="583"/>
    </row>
    <row r="124" spans="1:29" ht="13.5">
      <c r="A124" s="581"/>
      <c r="B124" s="581"/>
      <c r="C124" s="581"/>
      <c r="D124" s="614"/>
      <c r="E124" s="581"/>
      <c r="F124" s="595"/>
      <c r="G124" s="581"/>
      <c r="H124" s="595"/>
      <c r="I124" s="582"/>
      <c r="J124" s="582"/>
      <c r="K124" s="582"/>
      <c r="L124" s="582"/>
      <c r="M124" s="582"/>
      <c r="N124" s="582"/>
      <c r="O124" s="582"/>
      <c r="P124" s="582"/>
      <c r="Q124" s="582"/>
      <c r="R124" s="582"/>
      <c r="S124" s="582"/>
      <c r="T124" s="582"/>
      <c r="U124" s="582"/>
      <c r="V124" s="582"/>
      <c r="W124" s="582"/>
      <c r="X124" s="582"/>
      <c r="Y124" s="582"/>
      <c r="Z124" s="582"/>
      <c r="AA124" s="582"/>
      <c r="AB124" s="582"/>
      <c r="AC124" s="583"/>
    </row>
    <row r="125" spans="1:29" ht="13.5">
      <c r="A125" s="581"/>
      <c r="B125" s="581"/>
      <c r="C125" s="581"/>
      <c r="D125" s="615" t="s">
        <v>281</v>
      </c>
      <c r="E125" s="581"/>
      <c r="F125" s="595"/>
      <c r="G125" s="581"/>
      <c r="H125" s="595"/>
      <c r="I125" s="582"/>
      <c r="J125" s="582"/>
      <c r="K125" s="582"/>
      <c r="L125" s="582"/>
      <c r="M125" s="582"/>
      <c r="N125" s="582"/>
      <c r="O125" s="582"/>
      <c r="P125" s="582"/>
      <c r="Q125" s="582"/>
      <c r="R125" s="582"/>
      <c r="S125" s="582"/>
      <c r="T125" s="582"/>
      <c r="U125" s="582"/>
      <c r="V125" s="582"/>
      <c r="W125" s="582"/>
      <c r="X125" s="582"/>
      <c r="Y125" s="582"/>
      <c r="Z125" s="582"/>
      <c r="AA125" s="582"/>
      <c r="AB125" s="582"/>
      <c r="AC125" s="583"/>
    </row>
    <row r="126" spans="1:29" ht="13.5">
      <c r="A126" s="581"/>
      <c r="B126" s="581"/>
      <c r="C126" s="581"/>
      <c r="D126" s="615" t="s">
        <v>401</v>
      </c>
      <c r="E126" s="581"/>
      <c r="F126" s="380">
        <v>2.8E-3</v>
      </c>
      <c r="G126" s="581"/>
      <c r="H126" s="595"/>
      <c r="I126" s="582"/>
      <c r="J126" s="582"/>
      <c r="K126" s="582"/>
      <c r="L126" s="582"/>
      <c r="M126" s="582"/>
      <c r="N126" s="582"/>
      <c r="O126" s="582"/>
      <c r="P126" s="582"/>
      <c r="Q126" s="582"/>
      <c r="R126" s="582"/>
      <c r="S126" s="582"/>
      <c r="T126" s="582"/>
      <c r="U126" s="582"/>
      <c r="V126" s="582"/>
      <c r="W126" s="582"/>
      <c r="X126" s="582"/>
      <c r="Y126" s="582"/>
      <c r="Z126" s="582"/>
      <c r="AA126" s="582"/>
      <c r="AB126" s="582"/>
      <c r="AC126" s="583"/>
    </row>
    <row r="127" spans="1:29" ht="13.5">
      <c r="A127" s="581"/>
      <c r="B127" s="581"/>
      <c r="C127" s="581"/>
      <c r="D127" s="616" t="s">
        <v>262</v>
      </c>
      <c r="E127" s="581" t="s">
        <v>282</v>
      </c>
      <c r="F127" s="581" t="s">
        <v>283</v>
      </c>
      <c r="G127" s="616" t="s">
        <v>338</v>
      </c>
      <c r="H127" s="581"/>
      <c r="I127" s="616" t="s">
        <v>284</v>
      </c>
      <c r="J127" s="617" t="s">
        <v>20</v>
      </c>
      <c r="K127" s="582"/>
      <c r="L127" s="582"/>
      <c r="M127" s="582"/>
      <c r="N127" s="582"/>
      <c r="O127" s="582"/>
      <c r="P127" s="582"/>
      <c r="Q127" s="582"/>
      <c r="R127" s="582"/>
      <c r="S127" s="582"/>
      <c r="T127" s="582"/>
      <c r="U127" s="582"/>
      <c r="V127" s="582"/>
      <c r="W127" s="582"/>
      <c r="X127" s="582"/>
      <c r="Y127" s="582"/>
      <c r="Z127" s="582"/>
      <c r="AA127" s="582"/>
      <c r="AB127" s="582"/>
      <c r="AC127" s="583"/>
    </row>
    <row r="128" spans="1:29" ht="13.5">
      <c r="A128" s="581"/>
      <c r="B128" s="581"/>
      <c r="C128" s="581"/>
      <c r="D128" s="581"/>
      <c r="E128" s="581"/>
      <c r="F128" s="581"/>
      <c r="G128" s="581" t="s">
        <v>402</v>
      </c>
      <c r="H128" s="581" t="s">
        <v>285</v>
      </c>
      <c r="I128" s="581"/>
      <c r="J128" s="581"/>
      <c r="K128" s="582"/>
      <c r="L128" s="582"/>
      <c r="M128" s="582"/>
      <c r="N128" s="582"/>
      <c r="O128" s="582"/>
      <c r="P128" s="582"/>
      <c r="Q128" s="582"/>
      <c r="R128" s="582"/>
      <c r="S128" s="582"/>
      <c r="T128" s="582"/>
      <c r="U128" s="582"/>
      <c r="V128" s="582"/>
      <c r="W128" s="582"/>
      <c r="X128" s="582"/>
      <c r="Y128" s="582"/>
      <c r="Z128" s="582"/>
      <c r="AA128" s="582"/>
      <c r="AB128" s="582"/>
      <c r="AC128" s="583"/>
    </row>
    <row r="129" spans="1:29" ht="13.5">
      <c r="A129" s="581"/>
      <c r="B129" s="581"/>
      <c r="C129" s="581"/>
      <c r="D129" s="582" t="s">
        <v>274</v>
      </c>
      <c r="E129" s="582" t="s">
        <v>337</v>
      </c>
      <c r="F129" s="590">
        <f>+H123/12</f>
        <v>297840.07606057078</v>
      </c>
      <c r="G129" s="618">
        <f>+F126</f>
        <v>2.8E-3</v>
      </c>
      <c r="H129" s="582">
        <v>11.5</v>
      </c>
      <c r="I129" s="590">
        <f t="shared" ref="I129:I140" si="31">+H129*G129*F129</f>
        <v>9590.4504491503794</v>
      </c>
      <c r="J129" s="590">
        <f t="shared" ref="J129:J140" si="32">+F129+I129</f>
        <v>307430.52650972118</v>
      </c>
      <c r="K129" s="582"/>
      <c r="L129" s="582"/>
      <c r="M129" s="582"/>
      <c r="N129" s="582"/>
      <c r="O129" s="582"/>
      <c r="P129" s="582"/>
      <c r="Q129" s="582"/>
      <c r="R129" s="582"/>
      <c r="S129" s="582"/>
      <c r="T129" s="582"/>
      <c r="U129" s="582"/>
      <c r="V129" s="582"/>
      <c r="W129" s="582"/>
      <c r="X129" s="582"/>
      <c r="Y129" s="582"/>
      <c r="Z129" s="582"/>
      <c r="AA129" s="582"/>
      <c r="AB129" s="582"/>
      <c r="AC129" s="583"/>
    </row>
    <row r="130" spans="1:29" ht="13.5">
      <c r="A130" s="581"/>
      <c r="B130" s="581"/>
      <c r="C130" s="581"/>
      <c r="D130" s="582" t="s">
        <v>275</v>
      </c>
      <c r="E130" s="582" t="str">
        <f t="shared" ref="E130:G140" si="33">+E129</f>
        <v>Year 1</v>
      </c>
      <c r="F130" s="595">
        <f t="shared" si="33"/>
        <v>297840.07606057078</v>
      </c>
      <c r="G130" s="619">
        <f t="shared" si="33"/>
        <v>2.8E-3</v>
      </c>
      <c r="H130" s="582">
        <f t="shared" ref="H130:H140" si="34">+H129-1</f>
        <v>10.5</v>
      </c>
      <c r="I130" s="590">
        <f t="shared" si="31"/>
        <v>8756.4982361807797</v>
      </c>
      <c r="J130" s="590">
        <f t="shared" si="32"/>
        <v>306596.57429675158</v>
      </c>
      <c r="K130" s="582"/>
      <c r="L130" s="582"/>
      <c r="M130" s="582"/>
      <c r="N130" s="582"/>
      <c r="O130" s="582"/>
      <c r="P130" s="582"/>
      <c r="Q130" s="582"/>
      <c r="R130" s="582"/>
      <c r="S130" s="582"/>
      <c r="T130" s="582"/>
      <c r="U130" s="582"/>
      <c r="V130" s="582"/>
      <c r="W130" s="582"/>
      <c r="X130" s="582"/>
      <c r="Y130" s="582"/>
      <c r="Z130" s="582"/>
      <c r="AA130" s="582"/>
      <c r="AB130" s="582"/>
      <c r="AC130" s="583"/>
    </row>
    <row r="131" spans="1:29" ht="13.5">
      <c r="A131" s="581"/>
      <c r="B131" s="581"/>
      <c r="C131" s="581"/>
      <c r="D131" s="582" t="s">
        <v>276</v>
      </c>
      <c r="E131" s="582" t="str">
        <f t="shared" si="33"/>
        <v>Year 1</v>
      </c>
      <c r="F131" s="595">
        <f t="shared" si="33"/>
        <v>297840.07606057078</v>
      </c>
      <c r="G131" s="619">
        <f t="shared" si="33"/>
        <v>2.8E-3</v>
      </c>
      <c r="H131" s="582">
        <f t="shared" si="34"/>
        <v>9.5</v>
      </c>
      <c r="I131" s="590">
        <f t="shared" si="31"/>
        <v>7922.5460232111818</v>
      </c>
      <c r="J131" s="590">
        <f t="shared" si="32"/>
        <v>305762.62208378199</v>
      </c>
      <c r="K131" s="582"/>
      <c r="L131" s="582"/>
      <c r="M131" s="582"/>
      <c r="N131" s="582"/>
      <c r="O131" s="582"/>
      <c r="P131" s="582"/>
      <c r="Q131" s="582"/>
      <c r="R131" s="582"/>
      <c r="S131" s="582"/>
      <c r="T131" s="582"/>
      <c r="U131" s="582"/>
      <c r="V131" s="582"/>
      <c r="W131" s="582"/>
      <c r="X131" s="582"/>
      <c r="Y131" s="582"/>
      <c r="Z131" s="582"/>
      <c r="AA131" s="582"/>
      <c r="AB131" s="582"/>
      <c r="AC131" s="583"/>
    </row>
    <row r="132" spans="1:29" ht="13.5">
      <c r="A132" s="581"/>
      <c r="B132" s="581"/>
      <c r="C132" s="581"/>
      <c r="D132" s="582" t="s">
        <v>277</v>
      </c>
      <c r="E132" s="582" t="str">
        <f t="shared" si="33"/>
        <v>Year 1</v>
      </c>
      <c r="F132" s="595">
        <f t="shared" si="33"/>
        <v>297840.07606057078</v>
      </c>
      <c r="G132" s="619">
        <f t="shared" si="33"/>
        <v>2.8E-3</v>
      </c>
      <c r="H132" s="582">
        <f t="shared" si="34"/>
        <v>8.5</v>
      </c>
      <c r="I132" s="590">
        <f t="shared" si="31"/>
        <v>7088.5938102415839</v>
      </c>
      <c r="J132" s="590">
        <f t="shared" si="32"/>
        <v>304928.66987081239</v>
      </c>
      <c r="K132" s="582"/>
      <c r="L132" s="582"/>
      <c r="M132" s="582"/>
      <c r="N132" s="582"/>
      <c r="O132" s="582"/>
      <c r="P132" s="582"/>
      <c r="Q132" s="582"/>
      <c r="R132" s="582"/>
      <c r="S132" s="582"/>
      <c r="T132" s="582"/>
      <c r="U132" s="582"/>
      <c r="V132" s="582"/>
      <c r="W132" s="582"/>
      <c r="X132" s="582"/>
      <c r="Y132" s="582"/>
      <c r="Z132" s="582"/>
      <c r="AA132" s="582"/>
      <c r="AB132" s="582"/>
      <c r="AC132" s="583"/>
    </row>
    <row r="133" spans="1:29" ht="13.5">
      <c r="A133" s="581"/>
      <c r="B133" s="581"/>
      <c r="C133" s="581"/>
      <c r="D133" s="582" t="s">
        <v>278</v>
      </c>
      <c r="E133" s="582" t="str">
        <f t="shared" si="33"/>
        <v>Year 1</v>
      </c>
      <c r="F133" s="595">
        <f t="shared" si="33"/>
        <v>297840.07606057078</v>
      </c>
      <c r="G133" s="619">
        <f t="shared" si="33"/>
        <v>2.8E-3</v>
      </c>
      <c r="H133" s="582">
        <f t="shared" si="34"/>
        <v>7.5</v>
      </c>
      <c r="I133" s="590">
        <f t="shared" si="31"/>
        <v>6254.6415972719869</v>
      </c>
      <c r="J133" s="590">
        <f t="shared" si="32"/>
        <v>304094.71765784279</v>
      </c>
      <c r="K133" s="582"/>
      <c r="L133" s="582"/>
      <c r="M133" s="582"/>
      <c r="N133" s="582"/>
      <c r="O133" s="582"/>
      <c r="P133" s="582"/>
      <c r="Q133" s="582"/>
      <c r="R133" s="582"/>
      <c r="S133" s="582"/>
      <c r="T133" s="582"/>
      <c r="U133" s="582"/>
      <c r="V133" s="582"/>
      <c r="W133" s="582"/>
      <c r="X133" s="582"/>
      <c r="Y133" s="582"/>
      <c r="Z133" s="582"/>
      <c r="AA133" s="582"/>
      <c r="AB133" s="582"/>
      <c r="AC133" s="583"/>
    </row>
    <row r="134" spans="1:29" ht="13.5">
      <c r="A134" s="581"/>
      <c r="B134" s="581"/>
      <c r="C134" s="581"/>
      <c r="D134" s="582" t="s">
        <v>279</v>
      </c>
      <c r="E134" s="582" t="str">
        <f t="shared" si="33"/>
        <v>Year 1</v>
      </c>
      <c r="F134" s="595">
        <f t="shared" si="33"/>
        <v>297840.07606057078</v>
      </c>
      <c r="G134" s="619">
        <f t="shared" si="33"/>
        <v>2.8E-3</v>
      </c>
      <c r="H134" s="582">
        <f t="shared" si="34"/>
        <v>6.5</v>
      </c>
      <c r="I134" s="590">
        <f t="shared" si="31"/>
        <v>5420.6893843023881</v>
      </c>
      <c r="J134" s="590">
        <f t="shared" si="32"/>
        <v>303260.76544487319</v>
      </c>
      <c r="K134" s="582"/>
      <c r="L134" s="582"/>
      <c r="M134" s="582"/>
      <c r="N134" s="582"/>
      <c r="O134" s="582"/>
      <c r="P134" s="582"/>
      <c r="Q134" s="582"/>
      <c r="R134" s="582"/>
      <c r="S134" s="582"/>
      <c r="T134" s="582"/>
      <c r="U134" s="582"/>
      <c r="V134" s="582"/>
      <c r="W134" s="582"/>
      <c r="X134" s="582"/>
      <c r="Y134" s="582"/>
      <c r="Z134" s="582"/>
      <c r="AA134" s="582"/>
      <c r="AB134" s="582"/>
      <c r="AC134" s="583"/>
    </row>
    <row r="135" spans="1:29" ht="13.5">
      <c r="A135" s="581"/>
      <c r="B135" s="581"/>
      <c r="C135" s="581"/>
      <c r="D135" s="582" t="s">
        <v>280</v>
      </c>
      <c r="E135" s="582" t="str">
        <f t="shared" si="33"/>
        <v>Year 1</v>
      </c>
      <c r="F135" s="595">
        <f t="shared" si="33"/>
        <v>297840.07606057078</v>
      </c>
      <c r="G135" s="619">
        <f t="shared" si="33"/>
        <v>2.8E-3</v>
      </c>
      <c r="H135" s="582">
        <f t="shared" si="34"/>
        <v>5.5</v>
      </c>
      <c r="I135" s="590">
        <f t="shared" si="31"/>
        <v>4586.7371713327902</v>
      </c>
      <c r="J135" s="590">
        <f t="shared" si="32"/>
        <v>302426.81323190359</v>
      </c>
      <c r="K135" s="582"/>
      <c r="L135" s="582"/>
      <c r="M135" s="582"/>
      <c r="N135" s="582"/>
      <c r="O135" s="582"/>
      <c r="P135" s="582"/>
      <c r="Q135" s="582"/>
      <c r="R135" s="582"/>
      <c r="S135" s="582"/>
      <c r="T135" s="582"/>
      <c r="U135" s="582"/>
      <c r="V135" s="582"/>
      <c r="W135" s="582"/>
      <c r="X135" s="582"/>
      <c r="Y135" s="582"/>
      <c r="Z135" s="582"/>
      <c r="AA135" s="582"/>
      <c r="AB135" s="582"/>
      <c r="AC135" s="583"/>
    </row>
    <row r="136" spans="1:29" ht="13.5">
      <c r="A136" s="581"/>
      <c r="B136" s="581"/>
      <c r="C136" s="581"/>
      <c r="D136" s="582" t="s">
        <v>270</v>
      </c>
      <c r="E136" s="582" t="s">
        <v>340</v>
      </c>
      <c r="F136" s="595">
        <f t="shared" si="33"/>
        <v>297840.07606057078</v>
      </c>
      <c r="G136" s="619">
        <f t="shared" si="33"/>
        <v>2.8E-3</v>
      </c>
      <c r="H136" s="582">
        <f t="shared" si="34"/>
        <v>4.5</v>
      </c>
      <c r="I136" s="590">
        <f t="shared" si="31"/>
        <v>3752.7849583631919</v>
      </c>
      <c r="J136" s="590">
        <f t="shared" si="32"/>
        <v>301592.861018934</v>
      </c>
      <c r="K136" s="582"/>
      <c r="L136" s="582"/>
      <c r="M136" s="582"/>
      <c r="N136" s="582"/>
      <c r="O136" s="582"/>
      <c r="P136" s="582"/>
      <c r="Q136" s="582"/>
      <c r="R136" s="582"/>
      <c r="S136" s="582"/>
      <c r="T136" s="582"/>
      <c r="U136" s="582"/>
      <c r="V136" s="582"/>
      <c r="W136" s="582"/>
      <c r="X136" s="582"/>
      <c r="Y136" s="582"/>
      <c r="Z136" s="582"/>
      <c r="AA136" s="582"/>
      <c r="AB136" s="582"/>
      <c r="AC136" s="583"/>
    </row>
    <row r="137" spans="1:29" ht="13.5">
      <c r="A137" s="581"/>
      <c r="B137" s="581"/>
      <c r="C137" s="581"/>
      <c r="D137" s="582" t="s">
        <v>271</v>
      </c>
      <c r="E137" s="582" t="str">
        <f>+E136</f>
        <v>Year 2</v>
      </c>
      <c r="F137" s="595">
        <f t="shared" si="33"/>
        <v>297840.07606057078</v>
      </c>
      <c r="G137" s="619">
        <f t="shared" si="33"/>
        <v>2.8E-3</v>
      </c>
      <c r="H137" s="582">
        <f t="shared" si="34"/>
        <v>3.5</v>
      </c>
      <c r="I137" s="590">
        <f t="shared" si="31"/>
        <v>2918.8327453935935</v>
      </c>
      <c r="J137" s="590">
        <f t="shared" si="32"/>
        <v>300758.9088059644</v>
      </c>
      <c r="K137" s="582"/>
      <c r="L137" s="582"/>
      <c r="M137" s="582"/>
      <c r="N137" s="582"/>
      <c r="O137" s="582"/>
      <c r="P137" s="582"/>
      <c r="Q137" s="582"/>
      <c r="R137" s="582"/>
      <c r="S137" s="582"/>
      <c r="T137" s="582"/>
      <c r="U137" s="582"/>
      <c r="V137" s="582"/>
      <c r="W137" s="582"/>
      <c r="X137" s="582"/>
      <c r="Y137" s="582"/>
      <c r="Z137" s="582"/>
      <c r="AA137" s="582"/>
      <c r="AB137" s="582"/>
      <c r="AC137" s="583"/>
    </row>
    <row r="138" spans="1:29" ht="13.5">
      <c r="A138" s="581"/>
      <c r="B138" s="581"/>
      <c r="C138" s="581"/>
      <c r="D138" s="582" t="s">
        <v>272</v>
      </c>
      <c r="E138" s="582" t="str">
        <f>+E137</f>
        <v>Year 2</v>
      </c>
      <c r="F138" s="595">
        <f t="shared" si="33"/>
        <v>297840.07606057078</v>
      </c>
      <c r="G138" s="619">
        <f t="shared" si="33"/>
        <v>2.8E-3</v>
      </c>
      <c r="H138" s="582">
        <f t="shared" si="34"/>
        <v>2.5</v>
      </c>
      <c r="I138" s="590">
        <f t="shared" si="31"/>
        <v>2084.8805324239956</v>
      </c>
      <c r="J138" s="590">
        <f t="shared" si="32"/>
        <v>299924.9565929948</v>
      </c>
      <c r="K138" s="582"/>
      <c r="L138" s="582"/>
      <c r="M138" s="582"/>
      <c r="N138" s="582"/>
      <c r="O138" s="582"/>
      <c r="P138" s="582"/>
      <c r="Q138" s="582"/>
      <c r="R138" s="582"/>
      <c r="S138" s="582"/>
      <c r="T138" s="582"/>
      <c r="U138" s="582"/>
      <c r="V138" s="582"/>
      <c r="W138" s="582"/>
      <c r="X138" s="582"/>
      <c r="Y138" s="582"/>
      <c r="Z138" s="582"/>
      <c r="AA138" s="582"/>
      <c r="AB138" s="582"/>
      <c r="AC138" s="583"/>
    </row>
    <row r="139" spans="1:29" ht="13.5">
      <c r="A139" s="581"/>
      <c r="B139" s="581"/>
      <c r="C139" s="581"/>
      <c r="D139" s="582" t="s">
        <v>273</v>
      </c>
      <c r="E139" s="582" t="str">
        <f>+E138</f>
        <v>Year 2</v>
      </c>
      <c r="F139" s="595">
        <f t="shared" si="33"/>
        <v>297840.07606057078</v>
      </c>
      <c r="G139" s="619">
        <f t="shared" si="33"/>
        <v>2.8E-3</v>
      </c>
      <c r="H139" s="582">
        <f t="shared" si="34"/>
        <v>1.5</v>
      </c>
      <c r="I139" s="590">
        <f t="shared" si="31"/>
        <v>1250.9283194543973</v>
      </c>
      <c r="J139" s="590">
        <f t="shared" si="32"/>
        <v>299091.0043800252</v>
      </c>
      <c r="K139" s="582"/>
      <c r="L139" s="582"/>
      <c r="M139" s="582"/>
      <c r="N139" s="582"/>
      <c r="O139" s="582"/>
      <c r="P139" s="582"/>
      <c r="Q139" s="582"/>
      <c r="R139" s="582"/>
      <c r="S139" s="582"/>
      <c r="T139" s="582"/>
      <c r="U139" s="582"/>
      <c r="V139" s="582"/>
      <c r="W139" s="582"/>
      <c r="X139" s="582"/>
      <c r="Y139" s="582"/>
      <c r="Z139" s="582"/>
      <c r="AA139" s="582"/>
      <c r="AB139" s="582"/>
      <c r="AC139" s="583"/>
    </row>
    <row r="140" spans="1:29" ht="13.5">
      <c r="A140" s="581"/>
      <c r="B140" s="581"/>
      <c r="C140" s="581"/>
      <c r="D140" s="582" t="s">
        <v>267</v>
      </c>
      <c r="E140" s="582" t="str">
        <f>+E139</f>
        <v>Year 2</v>
      </c>
      <c r="F140" s="595">
        <f t="shared" si="33"/>
        <v>297840.07606057078</v>
      </c>
      <c r="G140" s="619">
        <f t="shared" si="33"/>
        <v>2.8E-3</v>
      </c>
      <c r="H140" s="582">
        <f t="shared" si="34"/>
        <v>0.5</v>
      </c>
      <c r="I140" s="590">
        <f t="shared" si="31"/>
        <v>416.97610648479906</v>
      </c>
      <c r="J140" s="590">
        <f t="shared" si="32"/>
        <v>298257.0521670556</v>
      </c>
      <c r="K140" s="582"/>
      <c r="L140" s="582"/>
      <c r="M140" s="582"/>
      <c r="N140" s="582"/>
      <c r="O140" s="582"/>
      <c r="P140" s="582"/>
      <c r="Q140" s="582"/>
      <c r="R140" s="582"/>
      <c r="S140" s="582"/>
      <c r="T140" s="582"/>
      <c r="U140" s="582"/>
      <c r="V140" s="582"/>
      <c r="W140" s="582"/>
      <c r="X140" s="582"/>
      <c r="Y140" s="582"/>
      <c r="Z140" s="582"/>
      <c r="AA140" s="582"/>
      <c r="AB140" s="582"/>
      <c r="AC140" s="583"/>
    </row>
    <row r="141" spans="1:29" ht="13.5">
      <c r="A141" s="581"/>
      <c r="B141" s="581"/>
      <c r="C141" s="581"/>
      <c r="D141" s="582" t="s">
        <v>72</v>
      </c>
      <c r="E141" s="582"/>
      <c r="F141" s="595">
        <f>SUM(F129:F140)</f>
        <v>3574080.9127268493</v>
      </c>
      <c r="G141" s="582"/>
      <c r="H141" s="582"/>
      <c r="I141" s="582"/>
      <c r="J141" s="590">
        <f>SUM(J129:J140)</f>
        <v>3634125.4720606613</v>
      </c>
      <c r="K141" s="582"/>
      <c r="L141" s="582"/>
      <c r="M141" s="582"/>
      <c r="N141" s="582"/>
      <c r="O141" s="582"/>
      <c r="P141" s="582"/>
      <c r="Q141" s="582"/>
      <c r="R141" s="582"/>
      <c r="S141" s="582"/>
      <c r="T141" s="582"/>
      <c r="U141" s="582"/>
      <c r="V141" s="582"/>
      <c r="W141" s="582"/>
      <c r="X141" s="582"/>
      <c r="Y141" s="582"/>
      <c r="Z141" s="582"/>
      <c r="AA141" s="582"/>
      <c r="AB141" s="582"/>
      <c r="AC141" s="583"/>
    </row>
    <row r="142" spans="1:29" ht="13.5">
      <c r="A142" s="581"/>
      <c r="B142" s="581"/>
      <c r="C142" s="581"/>
      <c r="D142" s="582"/>
      <c r="E142" s="582"/>
      <c r="F142" s="595"/>
      <c r="G142" s="582"/>
      <c r="H142" s="582"/>
      <c r="I142" s="582"/>
      <c r="J142" s="590"/>
      <c r="K142" s="582"/>
      <c r="L142" s="582"/>
      <c r="M142" s="582"/>
      <c r="N142" s="582"/>
      <c r="O142" s="582"/>
      <c r="P142" s="582"/>
      <c r="Q142" s="582"/>
      <c r="R142" s="582"/>
      <c r="S142" s="582"/>
      <c r="T142" s="582"/>
      <c r="U142" s="582"/>
      <c r="V142" s="582"/>
      <c r="W142" s="582"/>
      <c r="X142" s="582"/>
      <c r="Y142" s="582"/>
      <c r="Z142" s="582"/>
      <c r="AA142" s="582"/>
      <c r="AB142" s="582"/>
      <c r="AC142" s="583"/>
    </row>
    <row r="143" spans="1:29" ht="27">
      <c r="A143" s="581"/>
      <c r="B143" s="581"/>
      <c r="C143" s="581"/>
      <c r="D143" s="582"/>
      <c r="E143" s="582"/>
      <c r="F143" s="616" t="s">
        <v>286</v>
      </c>
      <c r="G143" s="581" t="s">
        <v>593</v>
      </c>
      <c r="H143" s="620" t="s">
        <v>403</v>
      </c>
      <c r="I143" s="581" t="s">
        <v>286</v>
      </c>
      <c r="J143" s="582"/>
      <c r="K143" s="582"/>
      <c r="L143" s="582"/>
      <c r="M143" s="582"/>
      <c r="N143" s="582"/>
      <c r="O143" s="582"/>
      <c r="P143" s="582"/>
      <c r="Q143" s="582"/>
      <c r="R143" s="582"/>
      <c r="S143" s="582"/>
      <c r="T143" s="582"/>
      <c r="U143" s="582"/>
      <c r="V143" s="582"/>
      <c r="W143" s="582"/>
      <c r="X143" s="582"/>
      <c r="Y143" s="582"/>
      <c r="Z143" s="582"/>
      <c r="AA143" s="582"/>
      <c r="AB143" s="582"/>
      <c r="AC143" s="583"/>
    </row>
    <row r="144" spans="1:29" ht="13.5">
      <c r="A144" s="581"/>
      <c r="B144" s="581"/>
      <c r="C144" s="581"/>
      <c r="D144" s="582" t="str">
        <f t="shared" ref="D144:D155" si="35">+D129</f>
        <v>Jun</v>
      </c>
      <c r="E144" s="582" t="str">
        <f>+E140</f>
        <v>Year 2</v>
      </c>
      <c r="F144" s="595">
        <f>+J141</f>
        <v>3634125.4720606613</v>
      </c>
      <c r="G144" s="619">
        <f>+G140</f>
        <v>2.8E-3</v>
      </c>
      <c r="H144" s="590">
        <f>-PMT(G144,12,J141)</f>
        <v>308383.79991891899</v>
      </c>
      <c r="I144" s="590">
        <f t="shared" ref="I144:I155" si="36">+F144+F144*G144-H144</f>
        <v>3335917.2234635125</v>
      </c>
      <c r="J144" s="582"/>
      <c r="K144" s="582"/>
      <c r="L144" s="582"/>
      <c r="M144" s="582"/>
      <c r="N144" s="582"/>
      <c r="O144" s="582"/>
      <c r="P144" s="582"/>
      <c r="Q144" s="582"/>
      <c r="R144" s="582"/>
      <c r="S144" s="582"/>
      <c r="T144" s="582"/>
      <c r="U144" s="582"/>
      <c r="V144" s="582"/>
      <c r="W144" s="582"/>
      <c r="X144" s="582"/>
      <c r="Y144" s="582"/>
      <c r="Z144" s="582"/>
      <c r="AA144" s="582"/>
      <c r="AB144" s="582"/>
      <c r="AC144" s="583"/>
    </row>
    <row r="145" spans="1:29" ht="13.5">
      <c r="A145" s="581"/>
      <c r="B145" s="581"/>
      <c r="C145" s="581"/>
      <c r="D145" s="582" t="str">
        <f t="shared" si="35"/>
        <v>Jul</v>
      </c>
      <c r="E145" s="582" t="str">
        <f t="shared" ref="E145:E150" si="37">+E144</f>
        <v>Year 2</v>
      </c>
      <c r="F145" s="595">
        <f t="shared" ref="F145:F155" si="38">+I144</f>
        <v>3335917.2234635125</v>
      </c>
      <c r="G145" s="619">
        <f t="shared" ref="G145:H155" si="39">+G144</f>
        <v>2.8E-3</v>
      </c>
      <c r="H145" s="595">
        <f t="shared" si="39"/>
        <v>308383.79991891899</v>
      </c>
      <c r="I145" s="590">
        <f t="shared" si="36"/>
        <v>3036873.9917702912</v>
      </c>
      <c r="J145" s="582"/>
      <c r="K145" s="582"/>
      <c r="L145" s="582"/>
      <c r="M145" s="582"/>
      <c r="N145" s="582"/>
      <c r="O145" s="582"/>
      <c r="P145" s="582"/>
      <c r="Q145" s="582"/>
      <c r="R145" s="582"/>
      <c r="S145" s="582"/>
      <c r="T145" s="582"/>
      <c r="U145" s="582"/>
      <c r="V145" s="582"/>
      <c r="W145" s="582"/>
      <c r="X145" s="582"/>
      <c r="Y145" s="582"/>
      <c r="Z145" s="582"/>
      <c r="AA145" s="582"/>
      <c r="AB145" s="582"/>
      <c r="AC145" s="583"/>
    </row>
    <row r="146" spans="1:29" ht="13.5">
      <c r="A146" s="581"/>
      <c r="B146" s="581"/>
      <c r="C146" s="581"/>
      <c r="D146" s="582" t="str">
        <f t="shared" si="35"/>
        <v>Aug</v>
      </c>
      <c r="E146" s="582" t="str">
        <f t="shared" si="37"/>
        <v>Year 2</v>
      </c>
      <c r="F146" s="595">
        <f t="shared" si="38"/>
        <v>3036873.9917702912</v>
      </c>
      <c r="G146" s="619">
        <f t="shared" si="39"/>
        <v>2.8E-3</v>
      </c>
      <c r="H146" s="595">
        <f t="shared" si="39"/>
        <v>308383.79991891899</v>
      </c>
      <c r="I146" s="590">
        <f t="shared" si="36"/>
        <v>2736993.4390283292</v>
      </c>
      <c r="J146" s="582"/>
      <c r="K146" s="582"/>
      <c r="L146" s="582"/>
      <c r="M146" s="582"/>
      <c r="N146" s="582"/>
      <c r="O146" s="582"/>
      <c r="P146" s="582"/>
      <c r="Q146" s="582"/>
      <c r="R146" s="582"/>
      <c r="S146" s="582"/>
      <c r="T146" s="582"/>
      <c r="U146" s="582"/>
      <c r="V146" s="582"/>
      <c r="W146" s="582"/>
      <c r="X146" s="582"/>
      <c r="Y146" s="582"/>
      <c r="Z146" s="582"/>
      <c r="AA146" s="582"/>
      <c r="AB146" s="582"/>
      <c r="AC146" s="583"/>
    </row>
    <row r="147" spans="1:29" ht="13.5">
      <c r="A147" s="581"/>
      <c r="B147" s="581"/>
      <c r="C147" s="581"/>
      <c r="D147" s="582" t="str">
        <f t="shared" si="35"/>
        <v>Sep</v>
      </c>
      <c r="E147" s="582" t="str">
        <f t="shared" si="37"/>
        <v>Year 2</v>
      </c>
      <c r="F147" s="595">
        <f t="shared" si="38"/>
        <v>2736993.4390283292</v>
      </c>
      <c r="G147" s="619">
        <f t="shared" si="39"/>
        <v>2.8E-3</v>
      </c>
      <c r="H147" s="595">
        <f t="shared" si="39"/>
        <v>308383.79991891899</v>
      </c>
      <c r="I147" s="590">
        <f t="shared" si="36"/>
        <v>2436273.2207386899</v>
      </c>
      <c r="J147" s="582"/>
      <c r="K147" s="621"/>
      <c r="L147" s="582"/>
      <c r="M147" s="582"/>
      <c r="N147" s="582"/>
      <c r="O147" s="582"/>
      <c r="P147" s="582"/>
      <c r="Q147" s="582"/>
      <c r="R147" s="582"/>
      <c r="S147" s="582"/>
      <c r="T147" s="582"/>
      <c r="U147" s="582"/>
      <c r="V147" s="582"/>
      <c r="W147" s="582"/>
      <c r="X147" s="582"/>
      <c r="Y147" s="582"/>
      <c r="Z147" s="582"/>
      <c r="AA147" s="582"/>
      <c r="AB147" s="582"/>
      <c r="AC147" s="583"/>
    </row>
    <row r="148" spans="1:29" ht="13.5">
      <c r="A148" s="581"/>
      <c r="B148" s="581"/>
      <c r="C148" s="581"/>
      <c r="D148" s="582" t="str">
        <f t="shared" si="35"/>
        <v>Oct</v>
      </c>
      <c r="E148" s="582" t="str">
        <f t="shared" si="37"/>
        <v>Year 2</v>
      </c>
      <c r="F148" s="595">
        <f t="shared" si="38"/>
        <v>2436273.2207386899</v>
      </c>
      <c r="G148" s="619">
        <f t="shared" si="39"/>
        <v>2.8E-3</v>
      </c>
      <c r="H148" s="595">
        <f t="shared" si="39"/>
        <v>308383.79991891899</v>
      </c>
      <c r="I148" s="590">
        <f t="shared" si="36"/>
        <v>2134710.9858378395</v>
      </c>
      <c r="J148" s="582"/>
      <c r="K148" s="619"/>
      <c r="L148" s="582"/>
      <c r="M148" s="582"/>
      <c r="N148" s="582"/>
      <c r="O148" s="582"/>
      <c r="P148" s="582"/>
      <c r="Q148" s="582"/>
      <c r="R148" s="582"/>
      <c r="S148" s="582"/>
      <c r="T148" s="582"/>
      <c r="U148" s="582"/>
      <c r="V148" s="582"/>
      <c r="W148" s="582"/>
      <c r="X148" s="582"/>
      <c r="Y148" s="582"/>
      <c r="Z148" s="582"/>
      <c r="AA148" s="582"/>
      <c r="AB148" s="582"/>
      <c r="AC148" s="583"/>
    </row>
    <row r="149" spans="1:29" ht="13.5">
      <c r="A149" s="581"/>
      <c r="B149" s="581"/>
      <c r="C149" s="581"/>
      <c r="D149" s="582" t="str">
        <f t="shared" si="35"/>
        <v>Nov</v>
      </c>
      <c r="E149" s="582" t="str">
        <f t="shared" si="37"/>
        <v>Year 2</v>
      </c>
      <c r="F149" s="595">
        <f t="shared" si="38"/>
        <v>2134710.9858378395</v>
      </c>
      <c r="G149" s="619">
        <f t="shared" si="39"/>
        <v>2.8E-3</v>
      </c>
      <c r="H149" s="595">
        <f t="shared" si="39"/>
        <v>308383.79991891899</v>
      </c>
      <c r="I149" s="590">
        <f t="shared" si="36"/>
        <v>1832304.3766792668</v>
      </c>
      <c r="J149" s="582"/>
      <c r="K149" s="582"/>
      <c r="L149" s="582"/>
      <c r="M149" s="582"/>
      <c r="N149" s="582"/>
      <c r="O149" s="582"/>
      <c r="P149" s="582"/>
      <c r="Q149" s="582"/>
      <c r="R149" s="582"/>
      <c r="S149" s="582"/>
      <c r="T149" s="582"/>
      <c r="U149" s="582"/>
      <c r="V149" s="582"/>
      <c r="W149" s="582"/>
      <c r="X149" s="582"/>
      <c r="Y149" s="582"/>
      <c r="Z149" s="582"/>
      <c r="AA149" s="582"/>
      <c r="AB149" s="582"/>
      <c r="AC149" s="583"/>
    </row>
    <row r="150" spans="1:29" ht="13.5">
      <c r="A150" s="581"/>
      <c r="B150" s="581"/>
      <c r="C150" s="581"/>
      <c r="D150" s="582" t="str">
        <f t="shared" si="35"/>
        <v>Dec</v>
      </c>
      <c r="E150" s="582" t="str">
        <f t="shared" si="37"/>
        <v>Year 2</v>
      </c>
      <c r="F150" s="595">
        <f t="shared" si="38"/>
        <v>1832304.3766792668</v>
      </c>
      <c r="G150" s="619">
        <f t="shared" si="39"/>
        <v>2.8E-3</v>
      </c>
      <c r="H150" s="595">
        <f t="shared" si="39"/>
        <v>308383.79991891899</v>
      </c>
      <c r="I150" s="590">
        <f t="shared" si="36"/>
        <v>1529051.0290150498</v>
      </c>
      <c r="J150" s="582"/>
      <c r="K150" s="582"/>
      <c r="L150" s="582"/>
      <c r="M150" s="582"/>
      <c r="N150" s="582"/>
      <c r="O150" s="582"/>
      <c r="P150" s="582"/>
      <c r="Q150" s="582"/>
      <c r="R150" s="582"/>
      <c r="S150" s="582"/>
      <c r="T150" s="582"/>
      <c r="U150" s="582"/>
      <c r="V150" s="582"/>
      <c r="W150" s="582"/>
      <c r="X150" s="582"/>
      <c r="Y150" s="582"/>
      <c r="Z150" s="582"/>
      <c r="AA150" s="582"/>
      <c r="AB150" s="582"/>
      <c r="AC150" s="583"/>
    </row>
    <row r="151" spans="1:29" ht="13.5">
      <c r="A151" s="581"/>
      <c r="B151" s="581"/>
      <c r="C151" s="581"/>
      <c r="D151" s="582" t="str">
        <f t="shared" si="35"/>
        <v>Jan</v>
      </c>
      <c r="E151" s="582" t="s">
        <v>343</v>
      </c>
      <c r="F151" s="595">
        <f t="shared" si="38"/>
        <v>1529051.0290150498</v>
      </c>
      <c r="G151" s="619">
        <f t="shared" si="39"/>
        <v>2.8E-3</v>
      </c>
      <c r="H151" s="595">
        <f t="shared" si="39"/>
        <v>308383.79991891899</v>
      </c>
      <c r="I151" s="590">
        <f t="shared" si="36"/>
        <v>1224948.5719773727</v>
      </c>
      <c r="J151" s="582"/>
      <c r="K151" s="582"/>
      <c r="L151" s="582"/>
      <c r="M151" s="582"/>
      <c r="N151" s="582"/>
      <c r="O151" s="582"/>
      <c r="P151" s="582"/>
      <c r="Q151" s="582"/>
      <c r="R151" s="582"/>
      <c r="S151" s="582"/>
      <c r="T151" s="582"/>
      <c r="U151" s="582"/>
      <c r="V151" s="582"/>
      <c r="W151" s="582"/>
      <c r="X151" s="582"/>
      <c r="Y151" s="582"/>
      <c r="Z151" s="582"/>
      <c r="AA151" s="582"/>
      <c r="AB151" s="582"/>
      <c r="AC151" s="583"/>
    </row>
    <row r="152" spans="1:29" ht="13.5">
      <c r="A152" s="581"/>
      <c r="B152" s="581"/>
      <c r="C152" s="581"/>
      <c r="D152" s="582" t="str">
        <f t="shared" si="35"/>
        <v>Feb</v>
      </c>
      <c r="E152" s="582" t="str">
        <f>+E151</f>
        <v>Year 3</v>
      </c>
      <c r="F152" s="595">
        <f t="shared" si="38"/>
        <v>1224948.5719773727</v>
      </c>
      <c r="G152" s="619">
        <f t="shared" si="39"/>
        <v>2.8E-3</v>
      </c>
      <c r="H152" s="595">
        <f t="shared" si="39"/>
        <v>308383.79991891899</v>
      </c>
      <c r="I152" s="590">
        <f t="shared" si="36"/>
        <v>919994.62805999035</v>
      </c>
      <c r="J152" s="582"/>
      <c r="K152" s="582"/>
      <c r="L152" s="582"/>
      <c r="M152" s="582"/>
      <c r="N152" s="582"/>
      <c r="O152" s="582"/>
      <c r="P152" s="582"/>
      <c r="Q152" s="582"/>
      <c r="R152" s="582"/>
      <c r="S152" s="582"/>
      <c r="T152" s="582"/>
      <c r="U152" s="582"/>
      <c r="V152" s="582"/>
      <c r="W152" s="582"/>
      <c r="X152" s="582"/>
      <c r="Y152" s="582"/>
      <c r="Z152" s="582"/>
      <c r="AA152" s="582"/>
      <c r="AB152" s="582"/>
      <c r="AC152" s="583"/>
    </row>
    <row r="153" spans="1:29" ht="13.5">
      <c r="A153" s="581"/>
      <c r="B153" s="581"/>
      <c r="C153" s="581"/>
      <c r="D153" s="582" t="str">
        <f t="shared" si="35"/>
        <v>Mar</v>
      </c>
      <c r="E153" s="582" t="str">
        <f>+E152</f>
        <v>Year 3</v>
      </c>
      <c r="F153" s="595">
        <f t="shared" si="38"/>
        <v>919994.62805999035</v>
      </c>
      <c r="G153" s="619">
        <f t="shared" si="39"/>
        <v>2.8E-3</v>
      </c>
      <c r="H153" s="595">
        <f t="shared" si="39"/>
        <v>308383.79991891899</v>
      </c>
      <c r="I153" s="590">
        <f t="shared" si="36"/>
        <v>614186.81309963937</v>
      </c>
      <c r="J153" s="582"/>
      <c r="K153" s="582"/>
      <c r="L153" s="582"/>
      <c r="M153" s="582"/>
      <c r="N153" s="582"/>
      <c r="O153" s="582"/>
      <c r="P153" s="582"/>
      <c r="Q153" s="582"/>
      <c r="R153" s="582"/>
      <c r="S153" s="582"/>
      <c r="T153" s="582"/>
      <c r="U153" s="582"/>
      <c r="V153" s="582"/>
      <c r="W153" s="582"/>
      <c r="X153" s="582"/>
      <c r="Y153" s="582"/>
      <c r="Z153" s="582"/>
      <c r="AA153" s="582"/>
      <c r="AB153" s="582"/>
      <c r="AC153" s="583"/>
    </row>
    <row r="154" spans="1:29" ht="13.5">
      <c r="A154" s="581"/>
      <c r="B154" s="581"/>
      <c r="C154" s="581"/>
      <c r="D154" s="582" t="str">
        <f t="shared" si="35"/>
        <v>Apr</v>
      </c>
      <c r="E154" s="582" t="str">
        <f>+E153</f>
        <v>Year 3</v>
      </c>
      <c r="F154" s="595">
        <f t="shared" si="38"/>
        <v>614186.81309963937</v>
      </c>
      <c r="G154" s="619">
        <f t="shared" si="39"/>
        <v>2.8E-3</v>
      </c>
      <c r="H154" s="595">
        <f t="shared" si="39"/>
        <v>308383.79991891899</v>
      </c>
      <c r="I154" s="590">
        <f t="shared" si="36"/>
        <v>307522.73625739943</v>
      </c>
      <c r="J154" s="582"/>
      <c r="K154" s="582"/>
      <c r="L154" s="582"/>
      <c r="M154" s="582"/>
      <c r="N154" s="582"/>
      <c r="O154" s="582"/>
      <c r="P154" s="582"/>
      <c r="Q154" s="582"/>
      <c r="R154" s="582"/>
      <c r="S154" s="582"/>
      <c r="T154" s="582"/>
      <c r="U154" s="582"/>
      <c r="V154" s="582"/>
      <c r="W154" s="582"/>
      <c r="X154" s="582"/>
      <c r="Y154" s="582"/>
      <c r="Z154" s="582"/>
      <c r="AA154" s="582"/>
      <c r="AB154" s="582"/>
      <c r="AC154" s="583"/>
    </row>
    <row r="155" spans="1:29" ht="13.5">
      <c r="A155" s="581"/>
      <c r="B155" s="581"/>
      <c r="C155" s="581"/>
      <c r="D155" s="582" t="str">
        <f t="shared" si="35"/>
        <v>May</v>
      </c>
      <c r="E155" s="582" t="str">
        <f>+E154</f>
        <v>Year 3</v>
      </c>
      <c r="F155" s="595">
        <f t="shared" si="38"/>
        <v>307522.73625739943</v>
      </c>
      <c r="G155" s="619">
        <f t="shared" si="39"/>
        <v>2.8E-3</v>
      </c>
      <c r="H155" s="595">
        <f t="shared" si="39"/>
        <v>308383.79991891899</v>
      </c>
      <c r="I155" s="590">
        <f t="shared" si="36"/>
        <v>1.1641532182693481E-9</v>
      </c>
      <c r="J155" s="582"/>
      <c r="K155" s="582"/>
      <c r="L155" s="582"/>
      <c r="M155" s="582"/>
      <c r="N155" s="582"/>
      <c r="O155" s="582"/>
      <c r="P155" s="582"/>
      <c r="Q155" s="582"/>
      <c r="R155" s="582"/>
      <c r="S155" s="582"/>
      <c r="T155" s="582"/>
      <c r="U155" s="582"/>
      <c r="V155" s="582"/>
      <c r="W155" s="582"/>
      <c r="X155" s="582"/>
      <c r="Y155" s="582"/>
      <c r="Z155" s="582"/>
      <c r="AA155" s="582"/>
      <c r="AB155" s="582"/>
      <c r="AC155" s="583"/>
    </row>
    <row r="156" spans="1:29" ht="13.5">
      <c r="A156" s="581"/>
      <c r="B156" s="581"/>
      <c r="C156" s="581"/>
      <c r="D156" s="582" t="s">
        <v>355</v>
      </c>
      <c r="E156" s="582"/>
      <c r="F156" s="582"/>
      <c r="G156" s="582"/>
      <c r="H156" s="595">
        <f>SUM(H144:H155)</f>
        <v>3700605.5990270269</v>
      </c>
      <c r="I156" s="582"/>
      <c r="J156" s="582"/>
      <c r="K156" s="582"/>
      <c r="L156" s="582"/>
      <c r="M156" s="582"/>
      <c r="N156" s="582"/>
      <c r="O156" s="582"/>
      <c r="P156" s="582"/>
      <c r="Q156" s="582"/>
      <c r="R156" s="582"/>
      <c r="S156" s="582"/>
      <c r="T156" s="582"/>
      <c r="U156" s="582"/>
      <c r="V156" s="582"/>
      <c r="W156" s="582"/>
      <c r="X156" s="582"/>
      <c r="Y156" s="582"/>
      <c r="Z156" s="582"/>
      <c r="AA156" s="582"/>
      <c r="AB156" s="582"/>
      <c r="AC156" s="583"/>
    </row>
    <row r="157" spans="1:29" ht="13.5">
      <c r="A157" s="581"/>
      <c r="B157" s="581"/>
      <c r="C157" s="581"/>
      <c r="D157" s="582"/>
      <c r="E157" s="582"/>
      <c r="F157" s="582"/>
      <c r="G157" s="582"/>
      <c r="H157" s="582"/>
      <c r="I157" s="582"/>
      <c r="J157" s="911"/>
      <c r="K157" s="582"/>
      <c r="L157" s="582"/>
      <c r="M157" s="582"/>
      <c r="N157" s="582"/>
      <c r="O157" s="582"/>
      <c r="P157" s="582"/>
      <c r="Q157" s="582"/>
      <c r="R157" s="582"/>
      <c r="S157" s="582"/>
      <c r="T157" s="582"/>
      <c r="U157" s="582"/>
      <c r="V157" s="582"/>
      <c r="W157" s="582"/>
      <c r="X157" s="582"/>
      <c r="Y157" s="582"/>
      <c r="Z157" s="582"/>
      <c r="AA157" s="582"/>
      <c r="AB157" s="582"/>
      <c r="AC157" s="583"/>
    </row>
    <row r="158" spans="1:29" ht="13.5">
      <c r="B158" s="581"/>
      <c r="C158" s="581"/>
      <c r="D158" s="615" t="s">
        <v>594</v>
      </c>
      <c r="E158" s="581"/>
      <c r="G158" s="581"/>
      <c r="H158" s="595">
        <f>+H156</f>
        <v>3700605.5990270269</v>
      </c>
      <c r="I158" s="616"/>
      <c r="J158" s="595"/>
      <c r="K158" s="595"/>
      <c r="L158" s="582"/>
      <c r="M158" s="582"/>
      <c r="N158" s="582"/>
      <c r="O158" s="582"/>
      <c r="P158" s="582"/>
      <c r="Q158" s="582"/>
      <c r="R158" s="582"/>
      <c r="S158" s="582"/>
      <c r="T158" s="582"/>
      <c r="U158" s="582"/>
      <c r="V158" s="582"/>
      <c r="W158" s="582"/>
      <c r="X158" s="582"/>
      <c r="Y158" s="582"/>
      <c r="Z158" s="582"/>
      <c r="AA158" s="582"/>
      <c r="AB158" s="582"/>
      <c r="AC158" s="583"/>
    </row>
    <row r="159" spans="1:29" ht="13.5">
      <c r="B159" s="581"/>
      <c r="C159" s="581"/>
      <c r="D159" s="615" t="s">
        <v>598</v>
      </c>
      <c r="E159" s="581"/>
      <c r="G159" s="581"/>
      <c r="H159" s="622">
        <f>D116</f>
        <v>95826752.885531813</v>
      </c>
      <c r="I159" s="591"/>
      <c r="J159" s="613"/>
      <c r="K159" s="595"/>
      <c r="L159" s="582"/>
      <c r="M159" s="582"/>
      <c r="N159" s="582"/>
      <c r="O159" s="582"/>
      <c r="P159" s="582"/>
      <c r="Q159" s="582"/>
      <c r="R159" s="582"/>
      <c r="S159" s="582"/>
      <c r="T159" s="582"/>
      <c r="U159" s="582"/>
      <c r="V159" s="582"/>
      <c r="W159" s="582"/>
      <c r="X159" s="582"/>
      <c r="Y159" s="582"/>
      <c r="Z159" s="582"/>
      <c r="AA159" s="582"/>
      <c r="AB159" s="582"/>
      <c r="AC159" s="583"/>
    </row>
    <row r="160" spans="1:29" ht="13.5">
      <c r="B160" s="581"/>
      <c r="C160" s="581"/>
      <c r="D160" s="615" t="s">
        <v>342</v>
      </c>
      <c r="E160" s="581"/>
      <c r="G160" s="581"/>
      <c r="H160" s="595">
        <f>+H158+H159</f>
        <v>99527358.484558836</v>
      </c>
      <c r="I160" s="617"/>
      <c r="J160" s="613"/>
      <c r="K160" s="595"/>
      <c r="L160" s="582"/>
      <c r="M160" s="582"/>
      <c r="N160" s="582"/>
      <c r="O160" s="582"/>
      <c r="P160" s="582"/>
      <c r="Q160" s="582"/>
      <c r="R160" s="582"/>
      <c r="S160" s="582"/>
      <c r="T160" s="582"/>
      <c r="U160" s="582"/>
      <c r="V160" s="582"/>
      <c r="W160" s="582"/>
      <c r="X160" s="582"/>
      <c r="Y160" s="582"/>
      <c r="Z160" s="582"/>
      <c r="AA160" s="582"/>
      <c r="AB160" s="582"/>
      <c r="AC160" s="583"/>
    </row>
    <row r="161" spans="1:29" ht="13.5">
      <c r="B161" s="581"/>
      <c r="C161" s="581"/>
      <c r="D161" s="598"/>
      <c r="E161" s="581"/>
      <c r="G161" s="581"/>
      <c r="H161" s="595"/>
      <c r="I161" s="617"/>
      <c r="J161" s="613"/>
      <c r="K161" s="582"/>
      <c r="L161" s="582"/>
      <c r="M161" s="582"/>
      <c r="N161" s="582"/>
      <c r="O161" s="582"/>
      <c r="P161" s="582"/>
      <c r="Q161" s="582"/>
      <c r="R161" s="582"/>
      <c r="S161" s="582"/>
      <c r="T161" s="582"/>
      <c r="U161" s="582"/>
      <c r="V161" s="582"/>
      <c r="W161" s="582"/>
      <c r="X161" s="582"/>
      <c r="Y161" s="582"/>
      <c r="Z161" s="582"/>
      <c r="AA161" s="582"/>
      <c r="AB161" s="582"/>
      <c r="AC161" s="583"/>
    </row>
    <row r="162" spans="1:29" ht="13.5">
      <c r="A162" s="581"/>
      <c r="B162" s="581"/>
      <c r="C162" s="581"/>
      <c r="D162" s="598"/>
      <c r="E162" s="581"/>
      <c r="F162" s="595"/>
      <c r="G162" s="581"/>
      <c r="H162" s="595"/>
      <c r="I162" s="617"/>
      <c r="J162" s="613"/>
      <c r="K162" s="582"/>
      <c r="L162" s="582"/>
      <c r="M162" s="582"/>
      <c r="N162" s="582"/>
      <c r="O162" s="582"/>
      <c r="P162" s="582"/>
      <c r="Q162" s="582"/>
      <c r="R162" s="582"/>
      <c r="S162" s="582"/>
      <c r="T162" s="582"/>
      <c r="U162" s="582"/>
      <c r="V162" s="582"/>
      <c r="W162" s="582"/>
      <c r="X162" s="582"/>
      <c r="Y162" s="582"/>
      <c r="Z162" s="582"/>
      <c r="AA162" s="582"/>
      <c r="AB162" s="582"/>
      <c r="AC162" s="583"/>
    </row>
    <row r="163" spans="1:29" ht="13.5">
      <c r="A163" s="581">
        <f>+A20</f>
        <v>10</v>
      </c>
      <c r="B163" s="581" t="str">
        <f>+B20</f>
        <v>May</v>
      </c>
      <c r="C163" s="581" t="str">
        <f>+C20</f>
        <v>Year 3</v>
      </c>
      <c r="D163" s="586" t="str">
        <f>+D20</f>
        <v>Post results of Step 9 on PJM web site</v>
      </c>
      <c r="E163" s="582"/>
      <c r="F163" s="582"/>
      <c r="G163" s="582"/>
      <c r="H163" s="582"/>
      <c r="I163" s="617"/>
      <c r="J163" s="613"/>
      <c r="K163" s="582"/>
      <c r="L163" s="582"/>
      <c r="M163" s="582"/>
      <c r="N163" s="582"/>
      <c r="O163" s="582"/>
      <c r="P163" s="582"/>
      <c r="Q163" s="582"/>
      <c r="R163" s="582"/>
      <c r="S163" s="582"/>
      <c r="T163" s="582"/>
      <c r="U163" s="582"/>
      <c r="V163" s="582"/>
      <c r="W163" s="582"/>
      <c r="X163" s="582"/>
      <c r="Y163" s="582"/>
      <c r="Z163" s="582"/>
      <c r="AA163" s="582"/>
      <c r="AB163" s="582"/>
      <c r="AC163" s="583"/>
    </row>
    <row r="164" spans="1:29" ht="13.5">
      <c r="A164" s="581"/>
      <c r="B164" s="581"/>
      <c r="C164" s="581"/>
      <c r="D164" s="599">
        <f>+H160</f>
        <v>99527358.484558836</v>
      </c>
      <c r="E164" s="582" t="str">
        <f>+D52</f>
        <v>Post results of Step 3 on PJM web site</v>
      </c>
      <c r="F164" s="582"/>
      <c r="G164" s="582"/>
      <c r="H164" s="582"/>
      <c r="I164" s="914"/>
      <c r="J164" s="608"/>
      <c r="K164" s="582"/>
      <c r="L164" s="582"/>
      <c r="M164" s="582"/>
      <c r="N164" s="582"/>
      <c r="O164" s="582"/>
      <c r="P164" s="582"/>
      <c r="Q164" s="582"/>
      <c r="R164" s="582"/>
      <c r="S164" s="582"/>
      <c r="T164" s="582"/>
      <c r="U164" s="582"/>
      <c r="V164" s="582"/>
      <c r="W164" s="582"/>
      <c r="X164" s="582"/>
      <c r="Y164" s="582"/>
      <c r="Z164" s="582"/>
      <c r="AA164" s="582"/>
      <c r="AB164" s="582"/>
      <c r="AC164" s="583"/>
    </row>
    <row r="165" spans="1:29" ht="13.5">
      <c r="A165" s="581"/>
      <c r="B165" s="581"/>
      <c r="C165" s="581"/>
      <c r="D165" s="604"/>
      <c r="E165" s="598"/>
      <c r="F165" s="582"/>
      <c r="G165" s="582"/>
      <c r="H165" s="582"/>
      <c r="I165" s="914"/>
      <c r="J165" s="912"/>
      <c r="K165" s="582"/>
      <c r="L165" s="582"/>
      <c r="M165" s="582"/>
      <c r="N165" s="582"/>
      <c r="O165" s="582"/>
      <c r="P165" s="582"/>
      <c r="Q165" s="582"/>
      <c r="R165" s="582"/>
      <c r="S165" s="582"/>
      <c r="T165" s="582"/>
      <c r="U165" s="582"/>
      <c r="V165" s="582"/>
      <c r="W165" s="582"/>
      <c r="X165" s="582"/>
      <c r="Y165" s="582"/>
      <c r="Z165" s="582"/>
      <c r="AA165" s="582"/>
      <c r="AB165" s="582"/>
      <c r="AC165" s="583"/>
    </row>
    <row r="166" spans="1:29" ht="13.5">
      <c r="A166" s="581"/>
      <c r="B166" s="581"/>
      <c r="C166" s="581"/>
      <c r="D166" s="599"/>
      <c r="E166" s="582"/>
      <c r="F166" s="582"/>
      <c r="G166" s="582"/>
      <c r="H166" s="582"/>
      <c r="I166" s="914"/>
      <c r="J166" s="912"/>
      <c r="K166" s="582"/>
      <c r="L166" s="582"/>
      <c r="M166" s="582"/>
      <c r="N166" s="582"/>
      <c r="O166" s="582"/>
      <c r="P166" s="582"/>
      <c r="Q166" s="582"/>
      <c r="R166" s="582"/>
      <c r="S166" s="582"/>
      <c r="T166" s="582"/>
      <c r="U166" s="582"/>
      <c r="V166" s="582"/>
      <c r="W166" s="582"/>
      <c r="X166" s="582"/>
      <c r="Y166" s="582"/>
      <c r="Z166" s="582"/>
      <c r="AA166" s="582"/>
      <c r="AB166" s="582"/>
      <c r="AC166" s="583"/>
    </row>
    <row r="167" spans="1:29" ht="13.5">
      <c r="A167" s="581">
        <f>+A21</f>
        <v>11</v>
      </c>
      <c r="B167" s="581" t="str">
        <f>+B21</f>
        <v>June</v>
      </c>
      <c r="C167" s="581" t="str">
        <f>+C21</f>
        <v>Year 3</v>
      </c>
      <c r="D167" s="623" t="str">
        <f>+D21</f>
        <v>Results of Step 9 go into effect for the Rate Year 2 (e.g., June 1, 2006 - May 31, 2007)</v>
      </c>
      <c r="E167" s="582"/>
      <c r="F167" s="582"/>
      <c r="G167" s="582"/>
      <c r="H167" s="582"/>
      <c r="I167" s="582"/>
      <c r="J167" s="913"/>
      <c r="K167" s="582"/>
      <c r="L167" s="582"/>
      <c r="M167" s="582"/>
      <c r="N167" s="582"/>
      <c r="O167" s="582"/>
      <c r="P167" s="582"/>
      <c r="Q167" s="582"/>
      <c r="R167" s="582"/>
      <c r="S167" s="582"/>
      <c r="T167" s="582"/>
      <c r="U167" s="582"/>
      <c r="V167" s="582"/>
      <c r="W167" s="582"/>
      <c r="X167" s="582"/>
      <c r="Y167" s="582"/>
      <c r="Z167" s="582"/>
      <c r="AA167" s="582"/>
      <c r="AB167" s="582"/>
      <c r="AC167" s="583"/>
    </row>
    <row r="168" spans="1:29" ht="13.5">
      <c r="A168" s="581"/>
      <c r="B168" s="581"/>
      <c r="C168" s="581"/>
      <c r="D168" s="624">
        <f>+D164</f>
        <v>99527358.484558836</v>
      </c>
      <c r="E168" s="582"/>
      <c r="F168" s="582"/>
      <c r="G168" s="582"/>
      <c r="H168" s="582"/>
      <c r="I168" s="582"/>
      <c r="J168" s="582"/>
      <c r="K168" s="582"/>
      <c r="L168" s="582"/>
      <c r="M168" s="582"/>
      <c r="N168" s="582"/>
      <c r="O168" s="582"/>
      <c r="P168" s="582"/>
      <c r="Q168" s="582"/>
      <c r="R168" s="582"/>
      <c r="S168" s="582"/>
      <c r="T168" s="582"/>
      <c r="U168" s="582"/>
      <c r="V168" s="582"/>
      <c r="W168" s="582"/>
      <c r="X168" s="582"/>
      <c r="Y168" s="582"/>
      <c r="Z168" s="582"/>
      <c r="AA168" s="582"/>
      <c r="AB168" s="582"/>
      <c r="AC168" s="583"/>
    </row>
    <row r="169" spans="1:29" ht="13.5">
      <c r="A169" s="581"/>
      <c r="B169" s="581"/>
      <c r="C169" s="581"/>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3"/>
    </row>
    <row r="170" spans="1:29" ht="13.5">
      <c r="A170" s="581"/>
      <c r="B170" s="582"/>
      <c r="C170" s="581"/>
      <c r="D170" s="598"/>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3"/>
    </row>
    <row r="171" spans="1:29" ht="13.5">
      <c r="A171" s="581"/>
      <c r="B171" s="581"/>
      <c r="C171" s="581"/>
      <c r="D171" s="624"/>
      <c r="E171" s="598"/>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3"/>
    </row>
    <row r="172" spans="1:29" ht="13.5">
      <c r="A172" s="581"/>
      <c r="B172" s="581"/>
      <c r="C172" s="581"/>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3"/>
    </row>
    <row r="173" spans="1:29" ht="13.5">
      <c r="A173" s="581"/>
      <c r="B173" s="581"/>
      <c r="C173" s="581"/>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3"/>
    </row>
    <row r="174" spans="1:29" ht="13.5">
      <c r="A174" s="581"/>
      <c r="B174" s="581"/>
      <c r="C174" s="581"/>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3"/>
    </row>
    <row r="175" spans="1:29" ht="13.5">
      <c r="A175" s="581"/>
      <c r="B175" s="581"/>
      <c r="C175" s="581"/>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3"/>
    </row>
    <row r="176" spans="1:29" ht="13.5">
      <c r="A176" s="581"/>
      <c r="B176" s="581"/>
      <c r="C176" s="581"/>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3"/>
    </row>
    <row r="177" spans="1:29" ht="13.5">
      <c r="A177" s="581"/>
      <c r="B177" s="581"/>
      <c r="C177" s="581"/>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3"/>
    </row>
    <row r="178" spans="1:29" ht="13.5">
      <c r="A178" s="581"/>
      <c r="B178" s="581"/>
      <c r="C178" s="581"/>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3"/>
    </row>
    <row r="179" spans="1:29" ht="13.5">
      <c r="A179" s="581"/>
      <c r="B179" s="581"/>
      <c r="C179" s="581"/>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3"/>
    </row>
    <row r="180" spans="1:29" ht="13.5">
      <c r="A180" s="581"/>
      <c r="B180" s="581"/>
      <c r="C180" s="581"/>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3"/>
    </row>
    <row r="181" spans="1:29" ht="13.5">
      <c r="A181" s="581"/>
      <c r="B181" s="581"/>
      <c r="C181" s="581"/>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3"/>
    </row>
    <row r="182" spans="1:29" ht="13.5">
      <c r="A182" s="581"/>
      <c r="B182" s="581"/>
      <c r="C182" s="581"/>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3"/>
    </row>
    <row r="183" spans="1:29" ht="13.5">
      <c r="A183" s="581"/>
      <c r="B183" s="581"/>
      <c r="C183" s="581"/>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3"/>
    </row>
    <row r="184" spans="1:29" ht="13.5">
      <c r="A184" s="581"/>
      <c r="B184" s="581"/>
      <c r="C184" s="581"/>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3"/>
    </row>
    <row r="185" spans="1:29" ht="13.5">
      <c r="A185" s="581"/>
      <c r="B185" s="581"/>
      <c r="C185" s="581"/>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3"/>
    </row>
    <row r="186" spans="1:29" ht="15.75">
      <c r="A186" s="625"/>
      <c r="B186" s="581"/>
      <c r="C186" s="581"/>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3"/>
    </row>
    <row r="187" spans="1:29" ht="15.75">
      <c r="A187" s="625"/>
      <c r="B187" s="581"/>
      <c r="C187" s="581"/>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3"/>
    </row>
    <row r="188" spans="1:29" ht="15.75">
      <c r="A188" s="625"/>
      <c r="B188" s="625"/>
      <c r="C188" s="625"/>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row>
    <row r="189" spans="1:29" ht="15.75">
      <c r="A189" s="625"/>
      <c r="B189" s="625"/>
      <c r="C189" s="625"/>
      <c r="D189" s="626"/>
      <c r="E189" s="626"/>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row>
    <row r="190" spans="1:29" ht="15.75">
      <c r="A190" s="625"/>
      <c r="B190" s="625"/>
      <c r="C190" s="625"/>
      <c r="D190" s="626"/>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row>
    <row r="191" spans="1:29" ht="15.75">
      <c r="A191" s="625"/>
      <c r="B191" s="625"/>
      <c r="C191" s="625"/>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row>
    <row r="192" spans="1:29" ht="15.75">
      <c r="A192" s="625"/>
      <c r="B192" s="625"/>
      <c r="C192" s="625"/>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row>
    <row r="193" spans="1:28" ht="15.75">
      <c r="A193" s="625"/>
      <c r="B193" s="625"/>
      <c r="C193" s="625"/>
      <c r="D193" s="626"/>
      <c r="E193" s="626"/>
      <c r="F193" s="626"/>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row>
    <row r="194" spans="1:28" ht="15.75">
      <c r="A194" s="625"/>
      <c r="B194" s="625"/>
      <c r="C194" s="625"/>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row>
    <row r="195" spans="1:28" ht="15.75">
      <c r="A195" s="625"/>
      <c r="B195" s="625"/>
      <c r="C195" s="625"/>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row>
    <row r="196" spans="1:28" ht="15.75">
      <c r="A196" s="625"/>
      <c r="B196" s="625"/>
      <c r="C196" s="625"/>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row>
    <row r="197" spans="1:28" ht="15.75">
      <c r="A197" s="625"/>
      <c r="B197" s="625"/>
      <c r="C197" s="625"/>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626"/>
      <c r="Z197" s="626"/>
      <c r="AA197" s="626"/>
      <c r="AB197" s="626"/>
    </row>
    <row r="198" spans="1:28" ht="15.75">
      <c r="A198" s="625"/>
      <c r="B198" s="625"/>
      <c r="C198" s="625"/>
      <c r="D198" s="626"/>
      <c r="E198" s="626"/>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row>
    <row r="199" spans="1:28" ht="15.75">
      <c r="A199" s="625"/>
      <c r="B199" s="625"/>
      <c r="C199" s="625"/>
      <c r="D199" s="626"/>
      <c r="E199" s="626"/>
      <c r="F199" s="626"/>
      <c r="G199" s="626"/>
      <c r="H199" s="626"/>
      <c r="I199" s="626"/>
      <c r="J199" s="626"/>
      <c r="K199" s="626"/>
      <c r="L199" s="626"/>
      <c r="M199" s="626"/>
      <c r="N199" s="626"/>
      <c r="O199" s="626"/>
      <c r="P199" s="626"/>
      <c r="Q199" s="626"/>
      <c r="R199" s="626"/>
      <c r="S199" s="626"/>
      <c r="T199" s="626"/>
      <c r="U199" s="626"/>
      <c r="V199" s="626"/>
      <c r="W199" s="626"/>
      <c r="X199" s="626"/>
      <c r="Y199" s="626"/>
      <c r="Z199" s="626"/>
      <c r="AA199" s="626"/>
      <c r="AB199" s="626"/>
    </row>
    <row r="200" spans="1:28" ht="15.75">
      <c r="A200" s="625"/>
      <c r="B200" s="625"/>
      <c r="C200" s="625"/>
      <c r="D200" s="626"/>
      <c r="E200" s="626"/>
      <c r="F200" s="626"/>
      <c r="G200" s="626"/>
      <c r="H200" s="626"/>
      <c r="I200" s="626"/>
      <c r="J200" s="626"/>
      <c r="K200" s="626"/>
      <c r="L200" s="626"/>
      <c r="M200" s="626"/>
      <c r="N200" s="626"/>
      <c r="O200" s="626"/>
      <c r="P200" s="626"/>
      <c r="Q200" s="626"/>
      <c r="R200" s="626"/>
      <c r="S200" s="626"/>
      <c r="T200" s="626"/>
      <c r="U200" s="626"/>
      <c r="V200" s="626"/>
      <c r="W200" s="626"/>
      <c r="X200" s="626"/>
      <c r="Y200" s="626"/>
      <c r="Z200" s="626"/>
      <c r="AA200" s="626"/>
      <c r="AB200" s="626"/>
    </row>
    <row r="201" spans="1:28" ht="15.75">
      <c r="A201" s="625"/>
      <c r="B201" s="625"/>
      <c r="C201" s="625"/>
      <c r="D201" s="626"/>
      <c r="E201" s="626"/>
      <c r="F201" s="626"/>
      <c r="G201" s="626"/>
      <c r="H201" s="626"/>
      <c r="I201" s="626"/>
      <c r="J201" s="626"/>
      <c r="K201" s="626"/>
      <c r="L201" s="626"/>
      <c r="M201" s="626"/>
      <c r="N201" s="626"/>
      <c r="O201" s="626"/>
      <c r="P201" s="626"/>
      <c r="Q201" s="626"/>
      <c r="R201" s="626"/>
      <c r="S201" s="626"/>
      <c r="T201" s="626"/>
      <c r="U201" s="626"/>
      <c r="V201" s="626"/>
      <c r="W201" s="626"/>
      <c r="X201" s="626"/>
      <c r="Y201" s="626"/>
      <c r="Z201" s="626"/>
      <c r="AA201" s="626"/>
      <c r="AB201" s="626"/>
    </row>
    <row r="202" spans="1:28" ht="15.75">
      <c r="A202" s="625"/>
      <c r="B202" s="625"/>
      <c r="C202" s="625"/>
      <c r="D202" s="626"/>
      <c r="E202" s="626"/>
      <c r="F202" s="626"/>
      <c r="G202" s="626"/>
      <c r="H202" s="626"/>
      <c r="I202" s="626"/>
      <c r="J202" s="626"/>
      <c r="K202" s="626"/>
      <c r="L202" s="626"/>
      <c r="M202" s="626"/>
      <c r="N202" s="626"/>
      <c r="O202" s="626"/>
      <c r="P202" s="626"/>
      <c r="Q202" s="626"/>
      <c r="R202" s="626"/>
      <c r="S202" s="626"/>
      <c r="T202" s="626"/>
      <c r="U202" s="626"/>
      <c r="V202" s="626"/>
      <c r="W202" s="626"/>
      <c r="X202" s="626"/>
      <c r="Y202" s="626"/>
      <c r="Z202" s="626"/>
      <c r="AA202" s="626"/>
      <c r="AB202" s="626"/>
    </row>
    <row r="203" spans="1:28" ht="15.75">
      <c r="A203" s="625"/>
      <c r="B203" s="625"/>
      <c r="C203" s="625"/>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row>
    <row r="204" spans="1:28" ht="15.75">
      <c r="A204" s="625"/>
      <c r="B204" s="625"/>
      <c r="C204" s="625"/>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26"/>
      <c r="Z204" s="626"/>
      <c r="AA204" s="626"/>
      <c r="AB204" s="626"/>
    </row>
    <row r="205" spans="1:28" ht="15.75">
      <c r="A205" s="625"/>
      <c r="B205" s="625"/>
      <c r="C205" s="625"/>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row>
    <row r="206" spans="1:28" ht="15.75">
      <c r="A206" s="625"/>
      <c r="B206" s="625"/>
      <c r="C206" s="625"/>
      <c r="D206" s="626"/>
      <c r="E206" s="626"/>
      <c r="F206" s="626"/>
      <c r="G206" s="626"/>
      <c r="H206" s="626"/>
      <c r="I206" s="626"/>
      <c r="J206" s="626"/>
      <c r="K206" s="626"/>
      <c r="L206" s="626"/>
      <c r="M206" s="626"/>
      <c r="N206" s="626"/>
      <c r="O206" s="626"/>
      <c r="P206" s="626"/>
      <c r="Q206" s="626"/>
      <c r="R206" s="626"/>
      <c r="S206" s="626"/>
      <c r="T206" s="626"/>
      <c r="U206" s="626"/>
      <c r="V206" s="626"/>
      <c r="W206" s="626"/>
      <c r="X206" s="626"/>
      <c r="Y206" s="626"/>
      <c r="Z206" s="626"/>
      <c r="AA206" s="626"/>
      <c r="AB206" s="626"/>
    </row>
    <row r="207" spans="1:28" ht="15.75">
      <c r="A207" s="625"/>
      <c r="B207" s="625"/>
      <c r="C207" s="625"/>
      <c r="D207" s="626"/>
      <c r="E207" s="626"/>
      <c r="F207" s="626"/>
      <c r="G207" s="626"/>
      <c r="H207" s="626"/>
      <c r="I207" s="626"/>
      <c r="J207" s="626"/>
      <c r="K207" s="626"/>
      <c r="L207" s="626"/>
      <c r="M207" s="626"/>
      <c r="N207" s="626"/>
      <c r="O207" s="626"/>
      <c r="P207" s="626"/>
      <c r="Q207" s="626"/>
      <c r="R207" s="626"/>
      <c r="S207" s="626"/>
      <c r="T207" s="626"/>
      <c r="U207" s="626"/>
      <c r="V207" s="626"/>
      <c r="W207" s="626"/>
      <c r="X207" s="626"/>
      <c r="Y207" s="626"/>
      <c r="Z207" s="626"/>
      <c r="AA207" s="626"/>
      <c r="AB207" s="626"/>
    </row>
    <row r="208" spans="1:28" ht="15.75">
      <c r="A208" s="625"/>
      <c r="B208" s="625"/>
      <c r="C208" s="625"/>
      <c r="D208" s="626"/>
      <c r="E208" s="626"/>
      <c r="F208" s="626"/>
      <c r="G208" s="626"/>
      <c r="H208" s="626"/>
      <c r="I208" s="626"/>
      <c r="J208" s="626"/>
      <c r="K208" s="626"/>
      <c r="L208" s="626"/>
      <c r="M208" s="626"/>
      <c r="N208" s="626"/>
      <c r="O208" s="626"/>
      <c r="P208" s="626"/>
      <c r="Q208" s="626"/>
      <c r="R208" s="626"/>
      <c r="S208" s="626"/>
      <c r="T208" s="626"/>
      <c r="U208" s="626"/>
      <c r="V208" s="626"/>
      <c r="W208" s="626"/>
      <c r="X208" s="626"/>
      <c r="Y208" s="626"/>
      <c r="Z208" s="626"/>
      <c r="AA208" s="626"/>
      <c r="AB208" s="626"/>
    </row>
    <row r="209" spans="1:28" ht="15.75">
      <c r="A209" s="625"/>
      <c r="B209" s="625"/>
      <c r="C209" s="625"/>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row>
    <row r="210" spans="1:28" ht="15.75">
      <c r="A210" s="625"/>
      <c r="B210" s="625"/>
      <c r="C210" s="625"/>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row>
    <row r="211" spans="1:28" ht="15.75">
      <c r="A211" s="625"/>
      <c r="B211" s="625"/>
      <c r="C211" s="625"/>
      <c r="D211" s="626"/>
      <c r="E211" s="626"/>
      <c r="F211" s="626"/>
      <c r="G211" s="626"/>
      <c r="H211" s="626"/>
      <c r="I211" s="626"/>
      <c r="J211" s="626"/>
      <c r="K211" s="626"/>
      <c r="L211" s="626"/>
      <c r="M211" s="626"/>
      <c r="N211" s="626"/>
      <c r="O211" s="626"/>
      <c r="P211" s="626"/>
      <c r="Q211" s="626"/>
      <c r="R211" s="626"/>
      <c r="S211" s="626"/>
      <c r="T211" s="626"/>
      <c r="U211" s="626"/>
      <c r="V211" s="626"/>
      <c r="W211" s="626"/>
      <c r="X211" s="626"/>
      <c r="Y211" s="626"/>
      <c r="Z211" s="626"/>
      <c r="AA211" s="626"/>
      <c r="AB211" s="626"/>
    </row>
    <row r="212" spans="1:28" ht="15.75">
      <c r="A212" s="625"/>
      <c r="B212" s="625"/>
      <c r="C212" s="625"/>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row>
    <row r="213" spans="1:28" ht="15.75">
      <c r="A213" s="625"/>
      <c r="B213" s="625"/>
      <c r="C213" s="625"/>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626"/>
      <c r="AA213" s="626"/>
      <c r="AB213" s="626"/>
    </row>
    <row r="214" spans="1:28" ht="15.75">
      <c r="A214" s="625"/>
      <c r="B214" s="625"/>
      <c r="C214" s="625"/>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row>
    <row r="215" spans="1:28" ht="15.75">
      <c r="A215" s="625"/>
      <c r="B215" s="625"/>
      <c r="C215" s="625"/>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row>
    <row r="216" spans="1:28" ht="15.75">
      <c r="A216" s="625"/>
      <c r="B216" s="625"/>
      <c r="C216" s="625"/>
      <c r="D216" s="626"/>
      <c r="E216" s="626"/>
      <c r="F216" s="626"/>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row>
    <row r="217" spans="1:28" ht="15.75">
      <c r="A217" s="625"/>
      <c r="B217" s="625"/>
      <c r="C217" s="625"/>
      <c r="D217" s="626"/>
      <c r="E217" s="626"/>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row>
    <row r="218" spans="1:28" ht="15.75">
      <c r="A218" s="625"/>
      <c r="B218" s="625"/>
      <c r="C218" s="625"/>
      <c r="D218" s="626"/>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row>
    <row r="219" spans="1:28" ht="15.75">
      <c r="A219" s="625"/>
      <c r="B219" s="625"/>
      <c r="C219" s="625"/>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row>
    <row r="220" spans="1:28" ht="15.75">
      <c r="A220" s="625"/>
      <c r="B220" s="625"/>
      <c r="C220" s="625"/>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row>
    <row r="221" spans="1:28" ht="15.75">
      <c r="A221" s="625"/>
      <c r="B221" s="625"/>
      <c r="C221" s="625"/>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row>
    <row r="222" spans="1:28" ht="15.75">
      <c r="A222" s="625"/>
      <c r="B222" s="625"/>
      <c r="C222" s="625"/>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row>
    <row r="223" spans="1:28" ht="15.75">
      <c r="A223" s="625"/>
      <c r="B223" s="625"/>
      <c r="C223" s="625"/>
      <c r="D223" s="626"/>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row>
    <row r="224" spans="1:28" ht="15.75">
      <c r="A224" s="625"/>
      <c r="B224" s="625"/>
      <c r="C224" s="625"/>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row>
    <row r="225" spans="1:28" ht="15.75">
      <c r="A225" s="625"/>
      <c r="B225" s="625"/>
      <c r="C225" s="625"/>
      <c r="D225" s="626"/>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row>
    <row r="226" spans="1:28" ht="15.75">
      <c r="A226" s="625"/>
      <c r="B226" s="625"/>
      <c r="C226" s="625"/>
      <c r="D226" s="626"/>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row>
    <row r="227" spans="1:28" ht="15.75">
      <c r="A227" s="625"/>
      <c r="B227" s="625"/>
      <c r="C227" s="625"/>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row>
    <row r="228" spans="1:28" ht="15.75">
      <c r="A228" s="625"/>
      <c r="B228" s="625"/>
      <c r="C228" s="625"/>
      <c r="D228" s="626"/>
      <c r="E228" s="626"/>
      <c r="F228" s="626"/>
      <c r="G228" s="626"/>
      <c r="H228" s="626"/>
      <c r="I228" s="626"/>
      <c r="J228" s="626"/>
      <c r="K228" s="626"/>
      <c r="L228" s="626"/>
      <c r="M228" s="626"/>
      <c r="N228" s="626"/>
      <c r="O228" s="626"/>
      <c r="P228" s="626"/>
      <c r="Q228" s="626"/>
      <c r="R228" s="626"/>
      <c r="S228" s="626"/>
      <c r="T228" s="626"/>
      <c r="U228" s="626"/>
      <c r="V228" s="626"/>
      <c r="W228" s="626"/>
      <c r="X228" s="626"/>
      <c r="Y228" s="626"/>
      <c r="Z228" s="626"/>
      <c r="AA228" s="626"/>
      <c r="AB228" s="626"/>
    </row>
    <row r="229" spans="1:28" ht="15.75">
      <c r="A229" s="625"/>
      <c r="B229" s="625"/>
      <c r="C229" s="625"/>
      <c r="D229" s="626"/>
      <c r="E229" s="626"/>
      <c r="F229" s="626"/>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row>
    <row r="230" spans="1:28" ht="15.75">
      <c r="A230" s="625"/>
      <c r="B230" s="625"/>
      <c r="C230" s="625"/>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row>
    <row r="231" spans="1:28" ht="15.75">
      <c r="A231" s="625"/>
      <c r="B231" s="625"/>
      <c r="C231" s="625"/>
      <c r="D231" s="626"/>
      <c r="E231" s="626"/>
      <c r="F231" s="626"/>
      <c r="G231" s="626"/>
      <c r="H231" s="626"/>
      <c r="I231" s="626"/>
      <c r="J231" s="626"/>
      <c r="K231" s="626"/>
      <c r="L231" s="626"/>
      <c r="M231" s="626"/>
      <c r="N231" s="626"/>
      <c r="O231" s="626"/>
      <c r="P231" s="626"/>
      <c r="Q231" s="626"/>
      <c r="R231" s="626"/>
      <c r="S231" s="626"/>
      <c r="T231" s="626"/>
      <c r="U231" s="626"/>
      <c r="V231" s="626"/>
      <c r="W231" s="626"/>
      <c r="X231" s="626"/>
      <c r="Y231" s="626"/>
      <c r="Z231" s="626"/>
      <c r="AA231" s="626"/>
      <c r="AB231" s="626"/>
    </row>
    <row r="232" spans="1:28" ht="15.75">
      <c r="A232" s="625"/>
      <c r="B232" s="625"/>
      <c r="C232" s="625"/>
      <c r="D232" s="626"/>
      <c r="E232" s="626"/>
      <c r="F232" s="626"/>
      <c r="G232" s="626"/>
      <c r="H232" s="626"/>
      <c r="I232" s="626"/>
      <c r="J232" s="626"/>
      <c r="K232" s="626"/>
      <c r="L232" s="626"/>
      <c r="M232" s="626"/>
      <c r="N232" s="626"/>
      <c r="O232" s="626"/>
      <c r="P232" s="626"/>
      <c r="Q232" s="626"/>
      <c r="R232" s="626"/>
      <c r="S232" s="626"/>
      <c r="T232" s="626"/>
      <c r="U232" s="626"/>
      <c r="V232" s="626"/>
      <c r="W232" s="626"/>
      <c r="X232" s="626"/>
      <c r="Y232" s="626"/>
      <c r="Z232" s="626"/>
      <c r="AA232" s="626"/>
      <c r="AB232" s="626"/>
    </row>
    <row r="233" spans="1:28" ht="15.75">
      <c r="A233" s="625"/>
      <c r="B233" s="625"/>
      <c r="C233" s="625"/>
      <c r="D233" s="626"/>
      <c r="E233" s="626"/>
      <c r="F233" s="626"/>
      <c r="G233" s="626"/>
      <c r="H233" s="626"/>
      <c r="I233" s="626"/>
      <c r="J233" s="626"/>
      <c r="K233" s="626"/>
      <c r="L233" s="626"/>
      <c r="M233" s="626"/>
      <c r="N233" s="626"/>
      <c r="O233" s="626"/>
      <c r="P233" s="626"/>
      <c r="Q233" s="626"/>
      <c r="R233" s="626"/>
      <c r="S233" s="626"/>
      <c r="T233" s="626"/>
      <c r="U233" s="626"/>
      <c r="V233" s="626"/>
      <c r="W233" s="626"/>
      <c r="X233" s="626"/>
      <c r="Y233" s="626"/>
      <c r="Z233" s="626"/>
      <c r="AA233" s="626"/>
      <c r="AB233" s="626"/>
    </row>
    <row r="234" spans="1:28" ht="15.75">
      <c r="A234" s="625"/>
      <c r="B234" s="625"/>
      <c r="C234" s="625"/>
      <c r="D234" s="626"/>
      <c r="E234" s="626"/>
      <c r="F234" s="626"/>
      <c r="G234" s="626"/>
      <c r="H234" s="626"/>
      <c r="I234" s="626"/>
      <c r="J234" s="626"/>
      <c r="K234" s="626"/>
      <c r="L234" s="626"/>
      <c r="M234" s="626"/>
      <c r="N234" s="626"/>
      <c r="O234" s="626"/>
      <c r="P234" s="626"/>
      <c r="Q234" s="626"/>
      <c r="R234" s="626"/>
      <c r="S234" s="626"/>
      <c r="T234" s="626"/>
      <c r="U234" s="626"/>
      <c r="V234" s="626"/>
      <c r="W234" s="626"/>
      <c r="X234" s="626"/>
      <c r="Y234" s="626"/>
      <c r="Z234" s="626"/>
      <c r="AA234" s="626"/>
      <c r="AB234" s="626"/>
    </row>
    <row r="235" spans="1:28" ht="15.75">
      <c r="A235" s="625"/>
      <c r="B235" s="625"/>
      <c r="C235" s="625"/>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row>
    <row r="236" spans="1:28" ht="15.75">
      <c r="A236" s="625"/>
      <c r="B236" s="625"/>
      <c r="C236" s="625"/>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row>
    <row r="237" spans="1:28" ht="15.75">
      <c r="A237" s="625"/>
      <c r="B237" s="625"/>
      <c r="C237" s="625"/>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row>
    <row r="238" spans="1:28" ht="15.75">
      <c r="A238" s="625"/>
      <c r="B238" s="625"/>
      <c r="C238" s="625"/>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row>
    <row r="239" spans="1:28" ht="15.75">
      <c r="A239" s="625"/>
      <c r="B239" s="625"/>
      <c r="C239" s="625"/>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row>
    <row r="240" spans="1:28" ht="15.75">
      <c r="A240" s="625"/>
      <c r="B240" s="625"/>
      <c r="C240" s="625"/>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row>
    <row r="241" spans="1:28" ht="15.75">
      <c r="A241" s="625"/>
      <c r="B241" s="625"/>
      <c r="C241" s="625"/>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row>
    <row r="242" spans="1:28" ht="15.75">
      <c r="A242" s="625"/>
      <c r="B242" s="625"/>
      <c r="C242" s="625"/>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row>
    <row r="243" spans="1:28" ht="15.75">
      <c r="A243" s="625"/>
      <c r="B243" s="625"/>
      <c r="C243" s="625"/>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row>
    <row r="244" spans="1:28" ht="15.75">
      <c r="A244" s="625"/>
      <c r="B244" s="625"/>
      <c r="C244" s="625"/>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row>
    <row r="245" spans="1:28" ht="15.75">
      <c r="A245" s="625"/>
      <c r="B245" s="625"/>
      <c r="C245" s="625"/>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row>
    <row r="246" spans="1:28" ht="15.75">
      <c r="A246" s="625"/>
      <c r="B246" s="625"/>
      <c r="C246" s="625"/>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row>
    <row r="247" spans="1:28" ht="15.75">
      <c r="A247" s="625"/>
      <c r="B247" s="625"/>
      <c r="C247" s="625"/>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row>
    <row r="248" spans="1:28" ht="15.75">
      <c r="A248" s="625"/>
      <c r="B248" s="625"/>
      <c r="C248" s="625"/>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row>
    <row r="249" spans="1:28" ht="15.75">
      <c r="A249" s="625"/>
      <c r="B249" s="625"/>
      <c r="C249" s="625"/>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row>
    <row r="250" spans="1:28" ht="15.75">
      <c r="A250" s="625"/>
      <c r="B250" s="625"/>
      <c r="C250" s="625"/>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row>
    <row r="251" spans="1:28" ht="15.75">
      <c r="A251" s="625"/>
      <c r="B251" s="625"/>
      <c r="C251" s="625"/>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row>
    <row r="252" spans="1:28" ht="15.75">
      <c r="A252" s="625"/>
      <c r="B252" s="625"/>
      <c r="C252" s="625"/>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row>
    <row r="253" spans="1:28" ht="15.75">
      <c r="A253" s="625"/>
      <c r="B253" s="625"/>
      <c r="C253" s="625"/>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row>
    <row r="254" spans="1:28" ht="15.75">
      <c r="A254" s="625"/>
      <c r="B254" s="625"/>
      <c r="C254" s="625"/>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row>
    <row r="255" spans="1:28" ht="15.75">
      <c r="A255" s="625"/>
      <c r="B255" s="625"/>
      <c r="C255" s="625"/>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row>
    <row r="256" spans="1:28" ht="15.75">
      <c r="A256" s="625"/>
      <c r="B256" s="625"/>
      <c r="C256" s="625"/>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row>
    <row r="257" spans="1:28" ht="15.75">
      <c r="A257" s="625"/>
      <c r="B257" s="625"/>
      <c r="C257" s="625"/>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row>
    <row r="258" spans="1:28" ht="15.75">
      <c r="A258" s="625"/>
      <c r="B258" s="625"/>
      <c r="C258" s="625"/>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row>
    <row r="259" spans="1:28" ht="15.75">
      <c r="A259" s="625"/>
      <c r="B259" s="625"/>
      <c r="C259" s="625"/>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row>
    <row r="260" spans="1:28" ht="15.75">
      <c r="A260" s="625"/>
      <c r="B260" s="625"/>
      <c r="C260" s="625"/>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row>
    <row r="261" spans="1:28" ht="15.75">
      <c r="A261" s="625"/>
      <c r="B261" s="625"/>
      <c r="C261" s="625"/>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row>
    <row r="262" spans="1:28" ht="15.75">
      <c r="A262" s="625"/>
      <c r="B262" s="625"/>
      <c r="C262" s="625"/>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row>
    <row r="263" spans="1:28" ht="15.75">
      <c r="A263" s="625"/>
      <c r="B263" s="625"/>
      <c r="C263" s="625"/>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row>
    <row r="264" spans="1:28" ht="15.75">
      <c r="A264" s="625"/>
      <c r="B264" s="625"/>
      <c r="C264" s="625"/>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row>
    <row r="265" spans="1:28" ht="15.75">
      <c r="A265" s="625"/>
      <c r="B265" s="625"/>
      <c r="C265" s="625"/>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row>
    <row r="266" spans="1:28" ht="15.75">
      <c r="A266" s="625"/>
      <c r="B266" s="625"/>
      <c r="C266" s="625"/>
      <c r="D266" s="626"/>
      <c r="E266" s="626"/>
      <c r="F266" s="626"/>
      <c r="G266" s="626"/>
      <c r="H266" s="626"/>
      <c r="I266" s="626"/>
      <c r="J266" s="626"/>
      <c r="K266" s="626"/>
      <c r="L266" s="626"/>
      <c r="M266" s="626"/>
      <c r="N266" s="626"/>
      <c r="O266" s="626"/>
      <c r="P266" s="626"/>
      <c r="Q266" s="626"/>
      <c r="R266" s="626"/>
      <c r="S266" s="626"/>
      <c r="T266" s="626"/>
      <c r="U266" s="626"/>
      <c r="V266" s="626"/>
      <c r="W266" s="626"/>
      <c r="X266" s="626"/>
      <c r="Y266" s="626"/>
      <c r="Z266" s="626"/>
      <c r="AA266" s="626"/>
      <c r="AB266" s="626"/>
    </row>
    <row r="267" spans="1:28" ht="15.75">
      <c r="A267" s="625"/>
      <c r="B267" s="625"/>
      <c r="C267" s="625"/>
      <c r="D267" s="626"/>
      <c r="E267" s="626"/>
      <c r="F267" s="626"/>
      <c r="G267" s="626"/>
      <c r="H267" s="626"/>
      <c r="I267" s="626"/>
      <c r="J267" s="626"/>
      <c r="K267" s="626"/>
      <c r="L267" s="626"/>
      <c r="M267" s="626"/>
      <c r="N267" s="626"/>
      <c r="O267" s="626"/>
      <c r="P267" s="626"/>
      <c r="Q267" s="626"/>
      <c r="R267" s="626"/>
      <c r="S267" s="626"/>
      <c r="T267" s="626"/>
      <c r="U267" s="626"/>
      <c r="V267" s="626"/>
      <c r="W267" s="626"/>
      <c r="X267" s="626"/>
      <c r="Y267" s="626"/>
      <c r="Z267" s="626"/>
      <c r="AA267" s="626"/>
      <c r="AB267" s="626"/>
    </row>
    <row r="268" spans="1:28" ht="15.75">
      <c r="A268" s="625"/>
      <c r="B268" s="625"/>
      <c r="C268" s="625"/>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row>
    <row r="269" spans="1:28" ht="15.75">
      <c r="A269" s="625"/>
      <c r="B269" s="625"/>
      <c r="C269" s="625"/>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row>
    <row r="270" spans="1:28" ht="15.75">
      <c r="A270" s="625"/>
      <c r="B270" s="625"/>
      <c r="C270" s="625"/>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row>
    <row r="271" spans="1:28" ht="15.75">
      <c r="A271" s="625"/>
      <c r="B271" s="625"/>
      <c r="C271" s="625"/>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row>
    <row r="272" spans="1:28" ht="15.75">
      <c r="A272" s="625"/>
      <c r="B272" s="625"/>
      <c r="C272" s="625"/>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row>
    <row r="273" spans="1:28" ht="15.75">
      <c r="A273" s="625"/>
      <c r="B273" s="625"/>
      <c r="C273" s="625"/>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row>
    <row r="274" spans="1:28" ht="15.75">
      <c r="A274" s="625"/>
      <c r="B274" s="625"/>
      <c r="C274" s="625"/>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row>
    <row r="275" spans="1:28" ht="15.75">
      <c r="A275" s="625"/>
      <c r="B275" s="625"/>
      <c r="C275" s="625"/>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row>
    <row r="276" spans="1:28" ht="15.75">
      <c r="A276" s="625"/>
      <c r="B276" s="625"/>
      <c r="C276" s="625"/>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row>
    <row r="277" spans="1:28" ht="15.75">
      <c r="A277" s="625"/>
      <c r="B277" s="625"/>
      <c r="C277" s="625"/>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row>
    <row r="278" spans="1:28" ht="15.75">
      <c r="A278" s="625"/>
      <c r="B278" s="625"/>
      <c r="C278" s="625"/>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row>
    <row r="279" spans="1:28" ht="15.75">
      <c r="A279" s="625"/>
      <c r="B279" s="625"/>
      <c r="C279" s="625"/>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row>
    <row r="280" spans="1:28" ht="15.75">
      <c r="A280" s="625"/>
      <c r="B280" s="625"/>
      <c r="C280" s="625"/>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row>
    <row r="281" spans="1:28" ht="15.75">
      <c r="A281" s="625"/>
      <c r="B281" s="625"/>
      <c r="C281" s="625"/>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row>
    <row r="282" spans="1:28" ht="15.75">
      <c r="A282" s="625"/>
      <c r="B282" s="625"/>
      <c r="C282" s="625"/>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row>
    <row r="283" spans="1:28" ht="15.75">
      <c r="A283" s="625"/>
      <c r="B283" s="625"/>
      <c r="C283" s="625"/>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row>
    <row r="284" spans="1:28" ht="15.75">
      <c r="A284" s="625"/>
      <c r="B284" s="625"/>
      <c r="C284" s="625"/>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row>
    <row r="285" spans="1:28" ht="15.75">
      <c r="A285" s="625"/>
      <c r="B285" s="625"/>
      <c r="C285" s="625"/>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row>
    <row r="286" spans="1:28" ht="15.75">
      <c r="A286" s="625"/>
      <c r="B286" s="625"/>
      <c r="C286" s="625"/>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row>
    <row r="287" spans="1:28" ht="15.75">
      <c r="A287" s="625"/>
      <c r="B287" s="625"/>
      <c r="C287" s="625"/>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row>
    <row r="288" spans="1:28" ht="15.75">
      <c r="A288" s="625"/>
      <c r="B288" s="625"/>
      <c r="C288" s="625"/>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row>
    <row r="289" spans="1:28" ht="15.75">
      <c r="A289" s="625"/>
      <c r="B289" s="625"/>
      <c r="C289" s="625"/>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row>
    <row r="290" spans="1:28" ht="15.75">
      <c r="A290" s="625"/>
      <c r="B290" s="625"/>
      <c r="C290" s="625"/>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row>
    <row r="291" spans="1:28" ht="15.75">
      <c r="A291" s="625"/>
      <c r="B291" s="625"/>
      <c r="C291" s="625"/>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row>
    <row r="292" spans="1:28" ht="15.75">
      <c r="A292" s="625"/>
      <c r="B292" s="625"/>
      <c r="C292" s="625"/>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row>
    <row r="293" spans="1:28" ht="15.75">
      <c r="A293" s="625"/>
      <c r="B293" s="625"/>
      <c r="C293" s="625"/>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row>
    <row r="294" spans="1:28" ht="15.75">
      <c r="A294" s="625"/>
      <c r="B294" s="625"/>
      <c r="C294" s="625"/>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row>
    <row r="295" spans="1:28" ht="15.75">
      <c r="A295" s="625"/>
      <c r="B295" s="625"/>
      <c r="C295" s="625"/>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row>
    <row r="296" spans="1:28" ht="15.75">
      <c r="A296" s="625"/>
      <c r="B296" s="625"/>
      <c r="C296" s="625"/>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row>
    <row r="297" spans="1:28" ht="15.75">
      <c r="A297" s="625"/>
      <c r="B297" s="625"/>
      <c r="C297" s="625"/>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row>
    <row r="298" spans="1:28" ht="15.75">
      <c r="A298" s="625"/>
      <c r="B298" s="625"/>
      <c r="C298" s="625"/>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row>
    <row r="299" spans="1:28" ht="15.75">
      <c r="A299" s="625"/>
      <c r="B299" s="625"/>
      <c r="C299" s="625"/>
      <c r="D299" s="626"/>
      <c r="E299" s="626"/>
      <c r="F299" s="626"/>
      <c r="G299" s="626"/>
      <c r="H299" s="626"/>
      <c r="I299" s="626"/>
      <c r="J299" s="626"/>
      <c r="K299" s="626"/>
      <c r="L299" s="626"/>
      <c r="M299" s="626"/>
      <c r="N299" s="626"/>
      <c r="O299" s="626"/>
      <c r="P299" s="626"/>
      <c r="Q299" s="626"/>
      <c r="R299" s="626"/>
      <c r="S299" s="626"/>
      <c r="T299" s="626"/>
      <c r="U299" s="626"/>
      <c r="V299" s="626"/>
      <c r="W299" s="626"/>
      <c r="X299" s="626"/>
      <c r="Y299" s="626"/>
      <c r="Z299" s="626"/>
      <c r="AA299" s="626"/>
      <c r="AB299" s="626"/>
    </row>
    <row r="300" spans="1:28" ht="15.75">
      <c r="A300" s="625"/>
      <c r="B300" s="625"/>
      <c r="C300" s="625"/>
      <c r="D300" s="626"/>
      <c r="E300" s="626"/>
      <c r="F300" s="626"/>
      <c r="G300" s="626"/>
      <c r="H300" s="626"/>
      <c r="I300" s="626"/>
      <c r="J300" s="626"/>
      <c r="K300" s="626"/>
      <c r="L300" s="626"/>
      <c r="M300" s="626"/>
      <c r="N300" s="626"/>
      <c r="O300" s="626"/>
      <c r="P300" s="626"/>
      <c r="Q300" s="626"/>
      <c r="R300" s="626"/>
      <c r="S300" s="626"/>
      <c r="T300" s="626"/>
      <c r="U300" s="626"/>
      <c r="V300" s="626"/>
      <c r="W300" s="626"/>
      <c r="X300" s="626"/>
      <c r="Y300" s="626"/>
      <c r="Z300" s="626"/>
      <c r="AA300" s="626"/>
      <c r="AB300" s="626"/>
    </row>
    <row r="301" spans="1:28" ht="15.75">
      <c r="A301" s="625"/>
      <c r="B301" s="625"/>
      <c r="C301" s="625"/>
      <c r="D301" s="626"/>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6"/>
    </row>
    <row r="302" spans="1:28" ht="15.75">
      <c r="A302" s="625"/>
      <c r="B302" s="625"/>
      <c r="C302" s="625"/>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row>
    <row r="303" spans="1:28" ht="15.75">
      <c r="A303" s="625"/>
      <c r="B303" s="625"/>
      <c r="C303" s="625"/>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row>
    <row r="304" spans="1:28" ht="15.75">
      <c r="A304" s="625"/>
      <c r="B304" s="625"/>
      <c r="C304" s="625"/>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row>
    <row r="305" spans="1:28" ht="15.75">
      <c r="A305" s="625"/>
      <c r="B305" s="625"/>
      <c r="C305" s="625"/>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row>
    <row r="306" spans="1:28" ht="15.75">
      <c r="A306" s="625"/>
      <c r="B306" s="625"/>
      <c r="C306" s="625"/>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row>
    <row r="307" spans="1:28" ht="15.75">
      <c r="A307" s="625"/>
      <c r="B307" s="625"/>
      <c r="C307" s="625"/>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row>
    <row r="308" spans="1:28" ht="15.75">
      <c r="A308" s="625"/>
      <c r="B308" s="625"/>
      <c r="C308" s="625"/>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row>
    <row r="309" spans="1:28" ht="15.75">
      <c r="A309" s="625"/>
      <c r="B309" s="625"/>
      <c r="C309" s="625"/>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row>
    <row r="310" spans="1:28" ht="15.75">
      <c r="A310" s="625"/>
      <c r="B310" s="625"/>
      <c r="C310" s="625"/>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row>
    <row r="311" spans="1:28" ht="15.75">
      <c r="A311" s="625"/>
      <c r="B311" s="625"/>
      <c r="C311" s="625"/>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row>
    <row r="312" spans="1:28" ht="15.75">
      <c r="A312" s="625"/>
      <c r="B312" s="625"/>
      <c r="C312" s="625"/>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row>
    <row r="313" spans="1:28" ht="15.75">
      <c r="A313" s="625"/>
      <c r="B313" s="625"/>
      <c r="C313" s="625"/>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row>
    <row r="314" spans="1:28" ht="15.75">
      <c r="A314" s="625"/>
      <c r="B314" s="625"/>
      <c r="C314" s="625"/>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row>
    <row r="315" spans="1:28" ht="15.75">
      <c r="A315" s="625"/>
      <c r="B315" s="625"/>
      <c r="C315" s="625"/>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row>
    <row r="316" spans="1:28" ht="15.75">
      <c r="A316" s="625"/>
      <c r="B316" s="625"/>
      <c r="C316" s="625"/>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row>
    <row r="317" spans="1:28" ht="15.75">
      <c r="A317" s="625"/>
      <c r="B317" s="625"/>
      <c r="C317" s="625"/>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row>
    <row r="318" spans="1:28" ht="15.75">
      <c r="A318" s="625"/>
      <c r="B318" s="625"/>
      <c r="C318" s="625"/>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row>
    <row r="319" spans="1:28" ht="15.75">
      <c r="A319" s="625"/>
      <c r="B319" s="625"/>
      <c r="C319" s="625"/>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row>
    <row r="320" spans="1:28" ht="15.75">
      <c r="A320" s="625"/>
      <c r="B320" s="625"/>
      <c r="C320" s="625"/>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row>
    <row r="321" spans="1:28" ht="15.75">
      <c r="A321" s="625"/>
      <c r="B321" s="625"/>
      <c r="C321" s="625"/>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row>
    <row r="322" spans="1:28" ht="15.75">
      <c r="A322" s="625"/>
      <c r="B322" s="625"/>
      <c r="C322" s="625"/>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row>
    <row r="323" spans="1:28" ht="15.75">
      <c r="A323" s="625"/>
      <c r="B323" s="625"/>
      <c r="C323" s="625"/>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row>
    <row r="324" spans="1:28" ht="15.75">
      <c r="A324" s="625"/>
      <c r="B324" s="625"/>
      <c r="C324" s="625"/>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row>
    <row r="325" spans="1:28" ht="15.75">
      <c r="A325" s="625"/>
      <c r="B325" s="625"/>
      <c r="C325" s="625"/>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row>
    <row r="326" spans="1:28" ht="15.75">
      <c r="B326" s="625"/>
      <c r="C326" s="625"/>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row>
    <row r="327" spans="1:28" ht="15.75">
      <c r="B327" s="625"/>
      <c r="C327" s="625"/>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row>
    <row r="347" spans="1:6">
      <c r="A347" s="627"/>
    </row>
    <row r="348" spans="1:6">
      <c r="A348" s="627"/>
    </row>
    <row r="349" spans="1:6">
      <c r="A349" s="627"/>
      <c r="B349" s="627"/>
      <c r="C349" s="627"/>
      <c r="D349" s="628"/>
      <c r="E349" s="628"/>
      <c r="F349" s="628"/>
    </row>
    <row r="350" spans="1:6">
      <c r="A350" s="627"/>
      <c r="B350" s="627"/>
      <c r="C350" s="627"/>
      <c r="D350" s="628"/>
      <c r="E350" s="628"/>
      <c r="F350" s="628"/>
    </row>
    <row r="351" spans="1:6">
      <c r="A351" s="627"/>
      <c r="B351" s="627"/>
      <c r="C351" s="627"/>
      <c r="D351" s="628"/>
      <c r="E351" s="628"/>
      <c r="F351" s="628"/>
    </row>
    <row r="352" spans="1:6">
      <c r="A352" s="627"/>
      <c r="B352" s="627"/>
      <c r="C352" s="627"/>
      <c r="D352" s="628"/>
      <c r="E352" s="628"/>
      <c r="F352" s="628"/>
    </row>
    <row r="353" spans="1:6">
      <c r="A353" s="627"/>
      <c r="B353" s="627"/>
      <c r="C353" s="627"/>
      <c r="D353" s="628"/>
      <c r="E353" s="628"/>
      <c r="F353" s="628"/>
    </row>
    <row r="354" spans="1:6">
      <c r="A354" s="627"/>
      <c r="B354" s="627"/>
      <c r="C354" s="627"/>
      <c r="D354" s="628"/>
      <c r="E354" s="628"/>
      <c r="F354" s="628"/>
    </row>
    <row r="355" spans="1:6">
      <c r="A355" s="627"/>
      <c r="B355" s="627"/>
      <c r="C355" s="627"/>
      <c r="D355" s="628"/>
      <c r="E355" s="628"/>
      <c r="F355" s="628"/>
    </row>
    <row r="356" spans="1:6">
      <c r="B356" s="627"/>
      <c r="C356" s="627"/>
      <c r="D356" s="628"/>
      <c r="E356" s="628"/>
      <c r="F356" s="628"/>
    </row>
    <row r="357" spans="1:6">
      <c r="B357" s="627"/>
      <c r="C357" s="627"/>
      <c r="D357" s="628"/>
      <c r="E357" s="628"/>
      <c r="F357" s="628"/>
    </row>
  </sheetData>
  <mergeCells count="2">
    <mergeCell ref="A1:J1"/>
    <mergeCell ref="A3:J3"/>
  </mergeCells>
  <phoneticPr fontId="0" type="noConversion"/>
  <conditionalFormatting sqref="E104 E34">
    <cfRule type="expression" dxfId="1" priority="1" stopIfTrue="1">
      <formula>#REF!="UC"</formula>
    </cfRule>
    <cfRule type="expression" dxfId="0" priority="2" stopIfTrue="1">
      <formula>#REF!="No ISA"</formula>
    </cfRule>
  </conditionalFormatting>
  <printOptions horizontalCentered="1"/>
  <pageMargins left="0.75" right="0.5" top="1" bottom="0.5" header="0.5" footer="0.5"/>
  <pageSetup scale="58" fitToHeight="0" orientation="landscape" r:id="rId1"/>
  <headerFooter alignWithMargins="0"/>
  <rowBreaks count="2" manualBreakCount="2">
    <brk id="64" max="16383" man="1"/>
    <brk id="119" max="16383" man="1"/>
  </rowBreaks>
  <ignoredErrors>
    <ignoredError sqref="O48 Q48 O118 Q118" evalError="1"/>
    <ignoredError sqref="P48 P118" evalError="1" formula="1"/>
    <ignoredError sqref="F144:F155 C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18"/>
  <sheetViews>
    <sheetView zoomScale="90" zoomScaleNormal="90" zoomScaleSheetLayoutView="100" workbookViewId="0"/>
  </sheetViews>
  <sheetFormatPr defaultRowHeight="12.75"/>
  <cols>
    <col min="1" max="1" width="9.28515625" bestFit="1" customWidth="1"/>
    <col min="2" max="2" width="27.5703125" customWidth="1"/>
    <col min="3" max="3" width="15.140625" customWidth="1"/>
    <col min="4" max="4" width="13" style="854" customWidth="1"/>
    <col min="5" max="5" width="13.42578125" customWidth="1"/>
    <col min="6" max="6" width="12.7109375" customWidth="1"/>
    <col min="7" max="7" width="9.85546875" bestFit="1" customWidth="1"/>
    <col min="8" max="8" width="9.85546875" style="855" bestFit="1" customWidth="1"/>
    <col min="9" max="9" width="11.140625" bestFit="1" customWidth="1"/>
    <col min="10" max="10" width="12.7109375" customWidth="1"/>
    <col min="11" max="11" width="10" bestFit="1" customWidth="1"/>
    <col min="12" max="12" width="11.42578125" style="855" customWidth="1"/>
    <col min="13" max="14" width="12.28515625" customWidth="1"/>
    <col min="15" max="15" width="12.85546875" customWidth="1"/>
    <col min="16" max="16" width="12.42578125" customWidth="1"/>
    <col min="17" max="18" width="12.28515625" customWidth="1"/>
    <col min="19" max="19" width="12.85546875" customWidth="1"/>
    <col min="20" max="20" width="12.42578125" customWidth="1"/>
    <col min="21" max="21" width="12" customWidth="1"/>
    <col min="22" max="22" width="12.5703125" customWidth="1"/>
    <col min="23" max="23" width="11.28515625" customWidth="1"/>
    <col min="24" max="24" width="10.42578125" customWidth="1"/>
    <col min="25" max="25" width="12" customWidth="1"/>
    <col min="26" max="26" width="12.5703125" customWidth="1"/>
    <col min="27" max="27" width="11.28515625" customWidth="1"/>
    <col min="28" max="28" width="10.28515625" customWidth="1"/>
    <col min="29" max="29" width="12" hidden="1" customWidth="1"/>
    <col min="30" max="30" width="12.5703125" hidden="1" customWidth="1"/>
    <col min="31" max="31" width="11.28515625" hidden="1" customWidth="1"/>
    <col min="32" max="32" width="10.28515625" hidden="1" customWidth="1"/>
    <col min="33" max="33" width="12" hidden="1" customWidth="1"/>
    <col min="34" max="34" width="12.5703125" hidden="1" customWidth="1"/>
    <col min="35" max="35" width="11.28515625" hidden="1" customWidth="1"/>
    <col min="36" max="36" width="10.28515625" hidden="1" customWidth="1"/>
    <col min="37" max="37" width="12" hidden="1" customWidth="1"/>
    <col min="38" max="38" width="12.5703125" hidden="1" customWidth="1"/>
    <col min="39" max="39" width="11.28515625" hidden="1" customWidth="1"/>
    <col min="40" max="40" width="10.28515625" hidden="1" customWidth="1"/>
    <col min="41" max="41" width="12" hidden="1" customWidth="1"/>
    <col min="42" max="42" width="12.5703125" hidden="1" customWidth="1"/>
    <col min="43" max="43" width="11.28515625" hidden="1" customWidth="1"/>
    <col min="44" max="44" width="10.28515625" hidden="1" customWidth="1"/>
    <col min="45" max="45" width="12" customWidth="1"/>
    <col min="46" max="46" width="12.5703125" customWidth="1"/>
    <col min="47" max="47" width="11.28515625" customWidth="1"/>
    <col min="48" max="48" width="10.28515625" customWidth="1"/>
    <col min="49" max="49" width="12" customWidth="1"/>
    <col min="50" max="50" width="12.5703125" customWidth="1"/>
    <col min="51" max="51" width="11.28515625" customWidth="1"/>
    <col min="52" max="52" width="10.28515625" customWidth="1"/>
    <col min="53" max="53" width="13.7109375" bestFit="1" customWidth="1"/>
    <col min="54" max="54" width="21.85546875" customWidth="1"/>
    <col min="55" max="55" width="18.42578125" customWidth="1"/>
    <col min="56" max="56" width="12.7109375" customWidth="1"/>
  </cols>
  <sheetData>
    <row r="1" spans="1:55" ht="18">
      <c r="C1" s="850" t="str">
        <f>'ATT H-1A'!A4</f>
        <v>Atlantic City Electric Company</v>
      </c>
      <c r="D1" s="644"/>
      <c r="E1" s="644"/>
      <c r="F1" s="644"/>
      <c r="G1" s="644"/>
      <c r="H1" s="644"/>
      <c r="I1" s="644"/>
      <c r="J1" s="644"/>
      <c r="K1" s="644"/>
      <c r="L1" s="644"/>
      <c r="M1" s="644"/>
      <c r="N1" s="644"/>
      <c r="O1" s="644"/>
      <c r="P1" s="644"/>
      <c r="Q1" s="852"/>
      <c r="R1" s="852"/>
      <c r="S1" s="852"/>
      <c r="T1" s="852"/>
      <c r="U1" s="852"/>
      <c r="V1" s="852"/>
      <c r="W1" s="852"/>
      <c r="X1" s="852"/>
      <c r="Y1" s="915"/>
      <c r="Z1" s="915"/>
      <c r="AA1" s="915"/>
      <c r="AB1" s="915"/>
      <c r="AC1" s="852"/>
      <c r="AD1" s="852"/>
      <c r="AE1" s="852"/>
      <c r="AF1" s="852"/>
      <c r="AG1" s="852"/>
      <c r="AH1" s="852"/>
      <c r="AI1" s="852"/>
      <c r="AJ1" s="852"/>
      <c r="AK1" s="852"/>
      <c r="AL1" s="852"/>
      <c r="AM1" s="852"/>
      <c r="AN1" s="852"/>
      <c r="AO1" s="852"/>
      <c r="AP1" s="852"/>
      <c r="AQ1" s="852"/>
      <c r="AR1" s="852"/>
      <c r="AS1" s="1026"/>
      <c r="AT1" s="1026"/>
      <c r="AU1" s="1026"/>
      <c r="AV1" s="1026"/>
      <c r="AW1" s="1026"/>
      <c r="AX1" s="1026"/>
      <c r="AY1" s="1026"/>
      <c r="AZ1" s="1026"/>
      <c r="BA1" s="852"/>
      <c r="BB1" s="852"/>
      <c r="BC1" s="852"/>
    </row>
    <row r="3" spans="1:55" ht="15.75">
      <c r="C3" s="645" t="s">
        <v>367</v>
      </c>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c r="BB3" s="645"/>
      <c r="BC3" s="645"/>
    </row>
    <row r="5" spans="1:55">
      <c r="C5" s="206"/>
    </row>
    <row r="8" spans="1:55">
      <c r="A8">
        <v>1</v>
      </c>
      <c r="C8" t="s">
        <v>199</v>
      </c>
    </row>
    <row r="10" spans="1:55">
      <c r="A10">
        <v>2</v>
      </c>
      <c r="C10" s="230" t="s">
        <v>669</v>
      </c>
    </row>
    <row r="11" spans="1:55">
      <c r="A11">
        <v>3</v>
      </c>
      <c r="C11" s="230"/>
      <c r="D11" s="854" t="s">
        <v>198</v>
      </c>
    </row>
    <row r="12" spans="1:55">
      <c r="A12">
        <v>4</v>
      </c>
      <c r="C12" s="854" t="s">
        <v>677</v>
      </c>
      <c r="D12" s="854">
        <f>+'ATT H-1A'!A266</f>
        <v>160</v>
      </c>
      <c r="E12" s="405" t="str">
        <f>+'ATT H-1A'!C266</f>
        <v>Net Plant Carrying Charge without Depreciation</v>
      </c>
      <c r="H12" s="856"/>
      <c r="K12" s="857">
        <f>+'ATT H-1A'!H266</f>
        <v>0.12311386897524854</v>
      </c>
    </row>
    <row r="13" spans="1:55">
      <c r="A13">
        <v>5</v>
      </c>
      <c r="C13" s="854" t="s">
        <v>73</v>
      </c>
      <c r="D13" s="854">
        <f>+'ATT H-1A'!A276</f>
        <v>167</v>
      </c>
      <c r="E13" s="405" t="str">
        <f>+'ATT H-1A'!C276</f>
        <v>Net Plant Carrying Charge per 100 Basis Point increase in ROE without Depreciation</v>
      </c>
      <c r="H13" s="856"/>
      <c r="K13" s="857">
        <f>+'ATT H-1A'!H276</f>
        <v>0.12966632284520538</v>
      </c>
    </row>
    <row r="14" spans="1:55">
      <c r="A14">
        <v>6</v>
      </c>
      <c r="C14" s="854" t="s">
        <v>653</v>
      </c>
      <c r="E14" t="s">
        <v>184</v>
      </c>
      <c r="H14" s="856"/>
      <c r="K14" s="857">
        <f>+K13-K12</f>
        <v>6.5524538699568424E-3</v>
      </c>
    </row>
    <row r="15" spans="1:55">
      <c r="H15" s="856"/>
      <c r="K15" s="857"/>
    </row>
    <row r="16" spans="1:55">
      <c r="A16">
        <v>7</v>
      </c>
      <c r="C16" s="230" t="s">
        <v>182</v>
      </c>
      <c r="H16" s="856"/>
      <c r="K16" s="857"/>
    </row>
    <row r="17" spans="1:68">
      <c r="C17" s="230"/>
      <c r="H17" s="856"/>
      <c r="K17" s="857"/>
    </row>
    <row r="18" spans="1:68">
      <c r="A18">
        <v>8</v>
      </c>
      <c r="C18" s="854" t="s">
        <v>678</v>
      </c>
      <c r="D18" s="854">
        <f>+'ATT H-1A'!A267</f>
        <v>161</v>
      </c>
      <c r="E18" s="405" t="str">
        <f>+'ATT H-1A'!C267</f>
        <v>Net Plant Carrying Charge without Depreciation, Return, nor Income Taxes</v>
      </c>
      <c r="H18" s="856"/>
      <c r="K18" s="857">
        <f>+'ATT H-1A'!H267</f>
        <v>2.7271982394471431E-2</v>
      </c>
    </row>
    <row r="19" spans="1:68">
      <c r="C19" s="854"/>
      <c r="E19" s="405"/>
      <c r="H19" s="856"/>
      <c r="N19" s="857"/>
      <c r="R19" s="857"/>
    </row>
    <row r="20" spans="1:68" ht="15.75">
      <c r="C20" s="546"/>
    </row>
    <row r="21" spans="1:68">
      <c r="A21">
        <v>9</v>
      </c>
      <c r="C21" s="210" t="s">
        <v>383</v>
      </c>
    </row>
    <row r="22" spans="1:68">
      <c r="A22">
        <v>10</v>
      </c>
      <c r="C22" s="210" t="s">
        <v>351</v>
      </c>
    </row>
    <row r="23" spans="1:68" ht="25.5" customHeight="1" thickBot="1">
      <c r="A23">
        <v>11</v>
      </c>
      <c r="C23" s="1100" t="s">
        <v>524</v>
      </c>
      <c r="D23" s="1101"/>
      <c r="E23" s="1101"/>
      <c r="F23" s="1101"/>
      <c r="G23" s="1101"/>
      <c r="H23" s="1101"/>
      <c r="I23" s="1101"/>
      <c r="J23" s="1101"/>
      <c r="K23" s="1101"/>
      <c r="L23" s="1101"/>
      <c r="M23" s="1101"/>
      <c r="N23" s="1101"/>
      <c r="O23" s="1101"/>
      <c r="P23" s="1101"/>
      <c r="Q23" s="1101"/>
      <c r="R23" s="1101"/>
      <c r="S23" s="1101"/>
      <c r="T23" s="1101"/>
      <c r="U23" s="1101"/>
      <c r="V23" s="1101"/>
      <c r="W23" s="1101"/>
      <c r="X23" s="1101"/>
      <c r="Y23" s="1101"/>
      <c r="Z23" s="1101"/>
      <c r="AA23" s="1101"/>
      <c r="AB23" s="1101"/>
      <c r="AC23" s="1101"/>
      <c r="AD23" s="1101"/>
      <c r="AE23" s="1101"/>
      <c r="AF23" s="1101"/>
      <c r="AG23" s="1101"/>
      <c r="AH23" s="1101"/>
      <c r="AI23" s="1101"/>
      <c r="AJ23" s="1101"/>
      <c r="AK23" s="1101"/>
      <c r="AL23" s="1101"/>
      <c r="AM23" s="1101"/>
      <c r="AN23" s="1101"/>
      <c r="AO23" s="1101"/>
      <c r="AP23" s="1101"/>
      <c r="AQ23" s="1101"/>
      <c r="AR23" s="1101"/>
      <c r="AS23" s="1101"/>
      <c r="AT23" s="1101"/>
      <c r="AU23" s="1101"/>
      <c r="AV23" s="1101"/>
      <c r="AW23" s="1101"/>
      <c r="AX23" s="1101"/>
      <c r="AY23" s="1101"/>
      <c r="AZ23" s="1101"/>
      <c r="BA23" s="1101"/>
      <c r="BB23" s="397"/>
      <c r="BC23" s="397"/>
      <c r="BD23" s="843"/>
      <c r="BE23" s="843"/>
      <c r="BF23" s="843"/>
      <c r="BG23" s="843"/>
      <c r="BH23" s="843"/>
      <c r="BI23" s="843"/>
      <c r="BJ23" s="843"/>
      <c r="BK23" s="843"/>
      <c r="BL23" s="843"/>
      <c r="BM23" s="843"/>
      <c r="BN23" s="843"/>
      <c r="BO23" s="843"/>
      <c r="BP23" s="843"/>
    </row>
    <row r="24" spans="1:68">
      <c r="C24" s="547" t="s">
        <v>178</v>
      </c>
      <c r="D24" s="629"/>
      <c r="E24" s="1104" t="s">
        <v>729</v>
      </c>
      <c r="F24" s="1051"/>
      <c r="G24" s="1051"/>
      <c r="H24" s="1105"/>
      <c r="I24" s="1104" t="s">
        <v>730</v>
      </c>
      <c r="J24" s="1051"/>
      <c r="K24" s="1051"/>
      <c r="L24" s="1105"/>
      <c r="M24" s="1104" t="s">
        <v>731</v>
      </c>
      <c r="N24" s="1051"/>
      <c r="O24" s="1051"/>
      <c r="P24" s="1105"/>
      <c r="Q24" s="1104" t="s">
        <v>732</v>
      </c>
      <c r="R24" s="1051"/>
      <c r="S24" s="1051"/>
      <c r="T24" s="1105"/>
      <c r="U24" s="670" t="s">
        <v>733</v>
      </c>
      <c r="V24" s="671"/>
      <c r="W24" s="671"/>
      <c r="X24" s="672"/>
      <c r="Y24" s="640" t="s">
        <v>734</v>
      </c>
      <c r="Z24" s="641"/>
      <c r="AA24" s="641"/>
      <c r="AB24" s="642"/>
      <c r="AC24" s="853" t="s">
        <v>191</v>
      </c>
      <c r="AD24" s="349" t="str">
        <f>+AC24</f>
        <v>Project F</v>
      </c>
      <c r="AE24" s="349" t="str">
        <f>+AD24</f>
        <v>Project F</v>
      </c>
      <c r="AF24" s="350" t="str">
        <f>+AE24</f>
        <v>Project F</v>
      </c>
      <c r="AG24" s="853" t="s">
        <v>192</v>
      </c>
      <c r="AH24" s="349" t="str">
        <f>+AG24</f>
        <v>Project G</v>
      </c>
      <c r="AI24" s="349" t="str">
        <f>+AH24</f>
        <v>Project G</v>
      </c>
      <c r="AJ24" s="350" t="str">
        <f>+AI24</f>
        <v>Project G</v>
      </c>
      <c r="AK24" s="853" t="s">
        <v>193</v>
      </c>
      <c r="AL24" s="349" t="str">
        <f>+AK24</f>
        <v>Project H</v>
      </c>
      <c r="AM24" s="349" t="str">
        <f>+AL24</f>
        <v>Project H</v>
      </c>
      <c r="AN24" s="350" t="str">
        <f>+AM24</f>
        <v>Project H</v>
      </c>
      <c r="AO24" s="853" t="s">
        <v>194</v>
      </c>
      <c r="AP24" s="349" t="str">
        <f>+AO24</f>
        <v>Project I</v>
      </c>
      <c r="AQ24" s="349" t="str">
        <f>+AP24</f>
        <v>Project I</v>
      </c>
      <c r="AR24" s="350" t="str">
        <f>+AQ24</f>
        <v>Project I</v>
      </c>
      <c r="AS24" s="640" t="s">
        <v>759</v>
      </c>
      <c r="AT24" s="641"/>
      <c r="AU24" s="641"/>
      <c r="AV24" s="642"/>
      <c r="AW24" s="640" t="s">
        <v>760</v>
      </c>
      <c r="AX24" s="641"/>
      <c r="AY24" s="641"/>
      <c r="AZ24" s="642"/>
      <c r="BA24" s="497"/>
      <c r="BB24" s="348"/>
      <c r="BC24" s="374"/>
    </row>
    <row r="25" spans="1:68" ht="38.25">
      <c r="A25">
        <v>12</v>
      </c>
      <c r="B25" s="630" t="s">
        <v>599</v>
      </c>
      <c r="C25" s="368" t="s">
        <v>347</v>
      </c>
      <c r="D25" s="353" t="s">
        <v>452</v>
      </c>
      <c r="E25" s="463" t="s">
        <v>181</v>
      </c>
      <c r="F25" s="519"/>
      <c r="G25" s="519"/>
      <c r="H25" s="520"/>
      <c r="I25" s="463" t="s">
        <v>181</v>
      </c>
      <c r="J25" s="858"/>
      <c r="K25" s="858"/>
      <c r="L25" s="859"/>
      <c r="M25" s="463" t="s">
        <v>181</v>
      </c>
      <c r="N25" s="519"/>
      <c r="O25" s="519"/>
      <c r="P25" s="520"/>
      <c r="Q25" s="463" t="s">
        <v>181</v>
      </c>
      <c r="R25" s="519"/>
      <c r="S25" s="519"/>
      <c r="T25" s="520"/>
      <c r="U25" s="532" t="s">
        <v>181</v>
      </c>
      <c r="V25" s="239"/>
      <c r="W25" s="239"/>
      <c r="X25" s="521"/>
      <c r="Y25" s="532" t="s">
        <v>181</v>
      </c>
      <c r="Z25" s="239"/>
      <c r="AA25" s="239"/>
      <c r="AB25" s="521"/>
      <c r="AC25" s="448"/>
      <c r="AD25" s="239"/>
      <c r="AE25" s="239"/>
      <c r="AF25" s="521"/>
      <c r="AG25" s="448"/>
      <c r="AH25" s="239"/>
      <c r="AI25" s="239"/>
      <c r="AJ25" s="521"/>
      <c r="AK25" s="448"/>
      <c r="AL25" s="239"/>
      <c r="AM25" s="239"/>
      <c r="AN25" s="521"/>
      <c r="AO25" s="448"/>
      <c r="AP25" s="239"/>
      <c r="AQ25" s="239"/>
      <c r="AR25" s="521"/>
      <c r="AS25" s="532" t="s">
        <v>181</v>
      </c>
      <c r="AT25" s="239"/>
      <c r="AU25" s="239"/>
      <c r="AV25" s="521"/>
      <c r="AW25" s="532" t="s">
        <v>181</v>
      </c>
      <c r="AX25" s="239"/>
      <c r="AY25" s="239"/>
      <c r="AZ25" s="521"/>
      <c r="BA25" s="200"/>
      <c r="BB25" s="309"/>
      <c r="BC25" s="307"/>
    </row>
    <row r="26" spans="1:68">
      <c r="A26">
        <v>13</v>
      </c>
      <c r="B26" t="s">
        <v>600</v>
      </c>
      <c r="C26" s="368" t="s">
        <v>176</v>
      </c>
      <c r="D26" s="353"/>
      <c r="E26" s="463">
        <v>35</v>
      </c>
      <c r="F26" s="351"/>
      <c r="G26" s="351"/>
      <c r="H26" s="860"/>
      <c r="I26" s="463">
        <v>35</v>
      </c>
      <c r="J26" s="351"/>
      <c r="K26" s="351"/>
      <c r="L26" s="860"/>
      <c r="M26" s="463">
        <v>35</v>
      </c>
      <c r="N26" s="351"/>
      <c r="O26" s="351"/>
      <c r="P26" s="353"/>
      <c r="Q26" s="463">
        <v>35</v>
      </c>
      <c r="R26" s="351"/>
      <c r="S26" s="351"/>
      <c r="T26" s="353"/>
      <c r="U26" s="463">
        <v>35</v>
      </c>
      <c r="V26" s="351"/>
      <c r="W26" s="351"/>
      <c r="X26" s="353"/>
      <c r="Y26" s="463">
        <v>35</v>
      </c>
      <c r="Z26" s="351"/>
      <c r="AA26" s="351"/>
      <c r="AB26" s="353"/>
      <c r="AC26" s="352">
        <v>40</v>
      </c>
      <c r="AD26" s="351"/>
      <c r="AE26" s="351"/>
      <c r="AF26" s="353"/>
      <c r="AG26" s="352">
        <v>35</v>
      </c>
      <c r="AH26" s="351"/>
      <c r="AI26" s="351"/>
      <c r="AJ26" s="353"/>
      <c r="AK26" s="352">
        <v>25</v>
      </c>
      <c r="AL26" s="351"/>
      <c r="AM26" s="351"/>
      <c r="AN26" s="353"/>
      <c r="AO26" s="352">
        <v>30</v>
      </c>
      <c r="AP26" s="351"/>
      <c r="AQ26" s="351"/>
      <c r="AR26" s="353"/>
      <c r="AS26" s="463">
        <v>35</v>
      </c>
      <c r="AT26" s="351"/>
      <c r="AU26" s="351"/>
      <c r="AV26" s="353"/>
      <c r="AW26" s="463">
        <v>35</v>
      </c>
      <c r="AX26" s="351"/>
      <c r="AY26" s="351"/>
      <c r="AZ26" s="353"/>
      <c r="BA26" s="200"/>
      <c r="BB26" s="309"/>
      <c r="BC26" s="307"/>
    </row>
    <row r="27" spans="1:68" ht="51">
      <c r="A27">
        <v>14</v>
      </c>
      <c r="B27" s="631" t="s">
        <v>601</v>
      </c>
      <c r="C27" s="368" t="s">
        <v>177</v>
      </c>
      <c r="D27" s="353" t="s">
        <v>452</v>
      </c>
      <c r="E27" s="463" t="s">
        <v>180</v>
      </c>
      <c r="F27" s="351"/>
      <c r="G27" s="351"/>
      <c r="H27" s="860"/>
      <c r="I27" s="463" t="s">
        <v>180</v>
      </c>
      <c r="J27" s="351"/>
      <c r="K27" s="351"/>
      <c r="L27" s="860"/>
      <c r="M27" s="463" t="s">
        <v>180</v>
      </c>
      <c r="N27" s="351"/>
      <c r="O27" s="351"/>
      <c r="P27" s="353"/>
      <c r="Q27" s="463" t="s">
        <v>180</v>
      </c>
      <c r="R27" s="351"/>
      <c r="S27" s="351"/>
      <c r="T27" s="353"/>
      <c r="U27" s="463" t="s">
        <v>180</v>
      </c>
      <c r="V27" s="351"/>
      <c r="W27" s="351"/>
      <c r="X27" s="353"/>
      <c r="Y27" s="463" t="s">
        <v>180</v>
      </c>
      <c r="Z27" s="351"/>
      <c r="AA27" s="351"/>
      <c r="AB27" s="353"/>
      <c r="AC27" s="352" t="s">
        <v>180</v>
      </c>
      <c r="AD27" s="351"/>
      <c r="AE27" s="351"/>
      <c r="AF27" s="353"/>
      <c r="AG27" s="352" t="s">
        <v>181</v>
      </c>
      <c r="AH27" s="351"/>
      <c r="AI27" s="351"/>
      <c r="AJ27" s="353"/>
      <c r="AK27" s="352" t="s">
        <v>181</v>
      </c>
      <c r="AL27" s="351"/>
      <c r="AM27" s="351"/>
      <c r="AN27" s="353"/>
      <c r="AO27" s="352" t="s">
        <v>180</v>
      </c>
      <c r="AP27" s="351"/>
      <c r="AQ27" s="351"/>
      <c r="AR27" s="353"/>
      <c r="AS27" s="463" t="s">
        <v>180</v>
      </c>
      <c r="AT27" s="351"/>
      <c r="AU27" s="351"/>
      <c r="AV27" s="353"/>
      <c r="AW27" s="463" t="s">
        <v>180</v>
      </c>
      <c r="AX27" s="351"/>
      <c r="AY27" s="351"/>
      <c r="AZ27" s="353"/>
      <c r="BA27" s="200"/>
      <c r="BB27" s="309"/>
      <c r="BC27" s="307"/>
    </row>
    <row r="28" spans="1:68" ht="25.5">
      <c r="A28">
        <v>15</v>
      </c>
      <c r="B28" s="631" t="s">
        <v>602</v>
      </c>
      <c r="C28" s="368" t="s">
        <v>473</v>
      </c>
      <c r="D28" s="353"/>
      <c r="E28" s="463">
        <v>150</v>
      </c>
      <c r="F28" s="351"/>
      <c r="G28" s="351"/>
      <c r="H28" s="860"/>
      <c r="I28" s="463">
        <v>0</v>
      </c>
      <c r="J28" s="351"/>
      <c r="K28" s="351"/>
      <c r="L28" s="860"/>
      <c r="M28" s="463">
        <v>0</v>
      </c>
      <c r="N28" s="351"/>
      <c r="O28" s="351"/>
      <c r="P28" s="353"/>
      <c r="Q28" s="463">
        <v>150</v>
      </c>
      <c r="R28" s="351"/>
      <c r="S28" s="351"/>
      <c r="T28" s="353"/>
      <c r="U28" s="463">
        <v>150</v>
      </c>
      <c r="V28" s="351"/>
      <c r="W28" s="351"/>
      <c r="X28" s="353"/>
      <c r="Y28" s="463">
        <v>150</v>
      </c>
      <c r="Z28" s="351"/>
      <c r="AA28" s="351"/>
      <c r="AB28" s="353"/>
      <c r="AC28" s="352">
        <v>50</v>
      </c>
      <c r="AD28" s="351"/>
      <c r="AE28" s="351"/>
      <c r="AF28" s="353"/>
      <c r="AG28" s="352">
        <v>100</v>
      </c>
      <c r="AH28" s="351"/>
      <c r="AI28" s="351"/>
      <c r="AJ28" s="353"/>
      <c r="AK28" s="352">
        <v>150</v>
      </c>
      <c r="AL28" s="351"/>
      <c r="AM28" s="351"/>
      <c r="AN28" s="353"/>
      <c r="AO28" s="352">
        <v>50</v>
      </c>
      <c r="AP28" s="351"/>
      <c r="AQ28" s="351"/>
      <c r="AR28" s="353"/>
      <c r="AS28" s="463">
        <v>0</v>
      </c>
      <c r="AT28" s="351"/>
      <c r="AU28" s="351"/>
      <c r="AV28" s="353"/>
      <c r="AW28" s="463">
        <v>0</v>
      </c>
      <c r="AX28" s="351"/>
      <c r="AY28" s="351"/>
      <c r="AZ28" s="353"/>
      <c r="BA28" s="200"/>
      <c r="BB28" s="309"/>
      <c r="BC28" s="307"/>
    </row>
    <row r="29" spans="1:68" ht="38.25">
      <c r="A29">
        <v>16</v>
      </c>
      <c r="B29" s="631" t="s">
        <v>603</v>
      </c>
      <c r="C29" s="368" t="s">
        <v>604</v>
      </c>
      <c r="D29" s="353"/>
      <c r="E29" s="632">
        <f>K12</f>
        <v>0.12311386897524854</v>
      </c>
      <c r="F29" s="200"/>
      <c r="G29" s="200"/>
      <c r="H29" s="861"/>
      <c r="I29" s="632">
        <f>$K$12</f>
        <v>0.12311386897524854</v>
      </c>
      <c r="J29" s="200"/>
      <c r="K29" s="200"/>
      <c r="L29" s="861"/>
      <c r="M29" s="632">
        <f>$K$12</f>
        <v>0.12311386897524854</v>
      </c>
      <c r="N29" s="351"/>
      <c r="O29" s="351"/>
      <c r="P29" s="353"/>
      <c r="Q29" s="632">
        <f>$K$12</f>
        <v>0.12311386897524854</v>
      </c>
      <c r="R29" s="351"/>
      <c r="S29" s="351"/>
      <c r="T29" s="353"/>
      <c r="U29" s="632">
        <f>$K$12</f>
        <v>0.12311386897524854</v>
      </c>
      <c r="V29" s="200"/>
      <c r="W29" s="200"/>
      <c r="X29" s="307"/>
      <c r="Y29" s="632">
        <f>$K$12</f>
        <v>0.12311386897524854</v>
      </c>
      <c r="Z29" s="200"/>
      <c r="AA29" s="200"/>
      <c r="AB29" s="307"/>
      <c r="AC29" s="309">
        <f>+$K12</f>
        <v>0.12311386897524854</v>
      </c>
      <c r="AD29" s="200"/>
      <c r="AE29" s="200"/>
      <c r="AF29" s="307"/>
      <c r="AG29" s="352">
        <f>$K18</f>
        <v>2.7271982394471431E-2</v>
      </c>
      <c r="AH29" s="351"/>
      <c r="AI29" s="351"/>
      <c r="AJ29" s="353"/>
      <c r="AK29" s="352">
        <f>$K18</f>
        <v>2.7271982394471431E-2</v>
      </c>
      <c r="AL29" s="351"/>
      <c r="AM29" s="351"/>
      <c r="AN29" s="353"/>
      <c r="AO29" s="309">
        <f>+$K12</f>
        <v>0.12311386897524854</v>
      </c>
      <c r="AP29" s="200"/>
      <c r="AQ29" s="200"/>
      <c r="AR29" s="307"/>
      <c r="AS29" s="632">
        <f>$K$12</f>
        <v>0.12311386897524854</v>
      </c>
      <c r="AT29" s="200"/>
      <c r="AU29" s="200"/>
      <c r="AV29" s="307"/>
      <c r="AW29" s="632">
        <f>$K$12</f>
        <v>0.12311386897524854</v>
      </c>
      <c r="AX29" s="200"/>
      <c r="AY29" s="200"/>
      <c r="AZ29" s="307"/>
      <c r="BA29" s="200"/>
      <c r="BB29" s="309"/>
      <c r="BC29" s="307"/>
    </row>
    <row r="30" spans="1:68" ht="25.5">
      <c r="A30">
        <v>17</v>
      </c>
      <c r="B30" s="862" t="s">
        <v>605</v>
      </c>
      <c r="C30" s="368" t="s">
        <v>183</v>
      </c>
      <c r="D30" s="851"/>
      <c r="E30" s="633">
        <f>+$K14*E28/100+E29</f>
        <v>0.1329425497801838</v>
      </c>
      <c r="F30" s="634"/>
      <c r="G30" s="634"/>
      <c r="H30" s="635"/>
      <c r="I30" s="633">
        <f>+$K14*I28/100+I29</f>
        <v>0.12311386897524854</v>
      </c>
      <c r="J30" s="634"/>
      <c r="K30" s="634"/>
      <c r="L30" s="635"/>
      <c r="M30" s="633">
        <f>+$K14*M28/100+M29</f>
        <v>0.12311386897524854</v>
      </c>
      <c r="N30" s="200"/>
      <c r="O30" s="200"/>
      <c r="P30" s="307"/>
      <c r="Q30" s="633">
        <f>+$K14*Q28/100+Q29</f>
        <v>0.1329425497801838</v>
      </c>
      <c r="R30" s="200"/>
      <c r="S30" s="200"/>
      <c r="T30" s="307"/>
      <c r="U30" s="633">
        <f>+$K14*U28/100+U29</f>
        <v>0.1329425497801838</v>
      </c>
      <c r="V30" s="200"/>
      <c r="W30" s="200"/>
      <c r="X30" s="307"/>
      <c r="Y30" s="633">
        <f>+$K14*Y28/100+Y29</f>
        <v>0.1329425497801838</v>
      </c>
      <c r="Z30" s="200"/>
      <c r="AA30" s="200"/>
      <c r="AB30" s="307"/>
      <c r="AC30" s="309">
        <f>($K12+$K14/100*AC28)</f>
        <v>0.12639009591022696</v>
      </c>
      <c r="AD30" s="200"/>
      <c r="AE30" s="200"/>
      <c r="AF30" s="307"/>
      <c r="AG30" s="309">
        <f>+K18</f>
        <v>2.7271982394471431E-2</v>
      </c>
      <c r="AH30" s="200"/>
      <c r="AI30" s="200"/>
      <c r="AJ30" s="307"/>
      <c r="AK30" s="309">
        <f>+K18</f>
        <v>2.7271982394471431E-2</v>
      </c>
      <c r="AL30" s="200"/>
      <c r="AM30" s="200"/>
      <c r="AN30" s="307"/>
      <c r="AO30" s="309">
        <f>($K12+$K14/100*AO28)</f>
        <v>0.12639009591022696</v>
      </c>
      <c r="AP30" s="200"/>
      <c r="AQ30" s="200"/>
      <c r="AR30" s="307"/>
      <c r="AS30" s="633">
        <f>+$K14*AS28/100+AS29</f>
        <v>0.12311386897524854</v>
      </c>
      <c r="AT30" s="200"/>
      <c r="AU30" s="200"/>
      <c r="AV30" s="307"/>
      <c r="AW30" s="633">
        <f>+$K14*AW28/100+AW29</f>
        <v>0.12311386897524854</v>
      </c>
      <c r="AX30" s="200"/>
      <c r="AY30" s="200"/>
      <c r="AZ30" s="307"/>
      <c r="BA30" s="200"/>
      <c r="BB30" s="309"/>
      <c r="BC30" s="307"/>
    </row>
    <row r="31" spans="1:68" ht="26.25">
      <c r="A31">
        <v>18</v>
      </c>
      <c r="B31" s="863" t="s">
        <v>606</v>
      </c>
      <c r="C31" s="368" t="s">
        <v>185</v>
      </c>
      <c r="D31" s="353"/>
      <c r="E31" s="864">
        <v>4854660</v>
      </c>
      <c r="F31" s="865" t="s">
        <v>348</v>
      </c>
      <c r="G31" s="865"/>
      <c r="H31" s="866"/>
      <c r="I31" s="867">
        <v>7878071</v>
      </c>
      <c r="J31" s="868"/>
      <c r="K31" s="868"/>
      <c r="L31" s="861"/>
      <c r="M31" s="867">
        <v>13722120</v>
      </c>
      <c r="N31" s="868"/>
      <c r="O31" s="868"/>
      <c r="P31" s="861"/>
      <c r="Q31" s="867">
        <v>26046638</v>
      </c>
      <c r="R31" s="868"/>
      <c r="S31" s="868"/>
      <c r="T31" s="861"/>
      <c r="U31" s="867">
        <v>18572212</v>
      </c>
      <c r="V31" s="868"/>
      <c r="W31" s="868"/>
      <c r="X31" s="861"/>
      <c r="Y31" s="867">
        <v>6759777</v>
      </c>
      <c r="Z31" s="868"/>
      <c r="AA31" s="868"/>
      <c r="AB31" s="861"/>
      <c r="AC31" s="869">
        <v>30000000</v>
      </c>
      <c r="AD31" s="868"/>
      <c r="AE31" s="868"/>
      <c r="AF31" s="861"/>
      <c r="AG31" s="869">
        <v>20000000</v>
      </c>
      <c r="AH31" s="868"/>
      <c r="AI31" s="868"/>
      <c r="AJ31" s="861"/>
      <c r="AK31" s="869">
        <v>30000000</v>
      </c>
      <c r="AL31" s="868"/>
      <c r="AM31" s="868"/>
      <c r="AN31" s="861"/>
      <c r="AO31" s="869">
        <v>20000000</v>
      </c>
      <c r="AP31" s="868"/>
      <c r="AQ31" s="868"/>
      <c r="AR31" s="861"/>
      <c r="AS31" s="867">
        <v>4127104.4899999998</v>
      </c>
      <c r="AT31" s="868"/>
      <c r="AU31" s="868"/>
      <c r="AV31" s="861"/>
      <c r="AW31" s="867">
        <v>12794561</v>
      </c>
      <c r="AX31" s="868"/>
      <c r="AY31" s="868"/>
      <c r="AZ31" s="861"/>
      <c r="BA31" s="200"/>
      <c r="BB31" s="309"/>
      <c r="BC31" s="307"/>
    </row>
    <row r="32" spans="1:68">
      <c r="A32">
        <v>19</v>
      </c>
      <c r="B32" s="636" t="s">
        <v>607</v>
      </c>
      <c r="C32" s="309" t="s">
        <v>186</v>
      </c>
      <c r="D32" s="353"/>
      <c r="E32" s="869">
        <f>IF(E31=0,0,E31/E26)</f>
        <v>138704.57142857142</v>
      </c>
      <c r="F32" s="868"/>
      <c r="G32" s="868"/>
      <c r="H32" s="861"/>
      <c r="I32" s="869">
        <f>IF(I31=0,0,I31/I26)</f>
        <v>225087.74285714285</v>
      </c>
      <c r="J32" s="868"/>
      <c r="K32" s="868"/>
      <c r="L32" s="861"/>
      <c r="M32" s="869">
        <f>IF(M26=0,0,M31/M26)</f>
        <v>392060.57142857142</v>
      </c>
      <c r="N32" s="868"/>
      <c r="O32" s="868"/>
      <c r="P32" s="861"/>
      <c r="Q32" s="869">
        <f>IF(Q31=0,0,Q31/Q26)</f>
        <v>744189.65714285709</v>
      </c>
      <c r="R32" s="868"/>
      <c r="S32" s="868"/>
      <c r="T32" s="861"/>
      <c r="U32" s="869">
        <f>IF(U31=0,0,U31/U26)</f>
        <v>530634.62857142859</v>
      </c>
      <c r="V32" s="868"/>
      <c r="W32" s="868"/>
      <c r="X32" s="861"/>
      <c r="Y32" s="869">
        <f>IF(Y31=0,0,Y31/Y26)</f>
        <v>193136.48571428572</v>
      </c>
      <c r="Z32" s="868"/>
      <c r="AA32" s="868"/>
      <c r="AB32" s="861"/>
      <c r="AC32" s="869">
        <f>+AC31/AC26</f>
        <v>750000</v>
      </c>
      <c r="AD32" s="868"/>
      <c r="AE32" s="868"/>
      <c r="AF32" s="861"/>
      <c r="AG32" s="869">
        <f>+AG31/AG26</f>
        <v>571428.57142857148</v>
      </c>
      <c r="AH32" s="868"/>
      <c r="AI32" s="868"/>
      <c r="AJ32" s="861"/>
      <c r="AK32" s="869">
        <f>+AK31/AK26</f>
        <v>1200000</v>
      </c>
      <c r="AL32" s="868"/>
      <c r="AM32" s="868"/>
      <c r="AN32" s="861"/>
      <c r="AO32" s="869">
        <f>+AO31/AO26</f>
        <v>666666.66666666663</v>
      </c>
      <c r="AP32" s="868"/>
      <c r="AQ32" s="868"/>
      <c r="AR32" s="861"/>
      <c r="AS32" s="869">
        <f>IF(AS31=0,0,AS31/AS26)</f>
        <v>117917.27114285713</v>
      </c>
      <c r="AT32" s="868"/>
      <c r="AU32" s="868"/>
      <c r="AV32" s="861"/>
      <c r="AW32" s="869">
        <f>IF(AW31=0,0,AW31/AW26)</f>
        <v>365558.88571428572</v>
      </c>
      <c r="AX32" s="868"/>
      <c r="AY32" s="868"/>
      <c r="AZ32" s="861"/>
      <c r="BA32" s="200"/>
      <c r="BB32" s="309"/>
      <c r="BC32" s="307"/>
    </row>
    <row r="33" spans="1:56" s="843" customFormat="1" ht="27" customHeight="1">
      <c r="A33" s="843">
        <f>+A32+1</f>
        <v>20</v>
      </c>
      <c r="B33" s="862" t="s">
        <v>608</v>
      </c>
      <c r="C33" s="1102" t="s">
        <v>590</v>
      </c>
      <c r="D33" s="1103"/>
      <c r="E33" s="870">
        <v>6</v>
      </c>
      <c r="F33" s="871"/>
      <c r="G33" s="871"/>
      <c r="H33" s="872"/>
      <c r="I33" s="870">
        <v>6</v>
      </c>
      <c r="J33" s="871"/>
      <c r="K33" s="871"/>
      <c r="L33" s="872"/>
      <c r="M33" s="870">
        <v>9</v>
      </c>
      <c r="N33" s="871"/>
      <c r="O33" s="871"/>
      <c r="P33" s="872"/>
      <c r="Q33" s="870">
        <v>7</v>
      </c>
      <c r="R33" s="873"/>
      <c r="S33" s="873"/>
      <c r="T33" s="874"/>
      <c r="U33" s="867">
        <v>7</v>
      </c>
      <c r="V33" s="873"/>
      <c r="W33" s="873"/>
      <c r="X33" s="874"/>
      <c r="Y33" s="867">
        <v>2</v>
      </c>
      <c r="Z33" s="873"/>
      <c r="AA33" s="873"/>
      <c r="AB33" s="874"/>
      <c r="AC33" s="875">
        <v>4</v>
      </c>
      <c r="AD33" s="873"/>
      <c r="AE33" s="873"/>
      <c r="AF33" s="874"/>
      <c r="AG33" s="875">
        <v>11</v>
      </c>
      <c r="AH33" s="873"/>
      <c r="AI33" s="873"/>
      <c r="AJ33" s="874"/>
      <c r="AK33" s="875">
        <v>8</v>
      </c>
      <c r="AL33" s="873"/>
      <c r="AM33" s="873"/>
      <c r="AN33" s="874"/>
      <c r="AO33" s="875">
        <v>9</v>
      </c>
      <c r="AP33" s="873"/>
      <c r="AQ33" s="873"/>
      <c r="AR33" s="874"/>
      <c r="AS33" s="867">
        <v>5</v>
      </c>
      <c r="AT33" s="873"/>
      <c r="AU33" s="873"/>
      <c r="AV33" s="874"/>
      <c r="AW33" s="867">
        <v>5</v>
      </c>
      <c r="AX33" s="873"/>
      <c r="AY33" s="873"/>
      <c r="AZ33" s="874"/>
      <c r="BA33" s="844"/>
      <c r="BB33" s="368"/>
      <c r="BC33" s="375"/>
    </row>
    <row r="34" spans="1:56" ht="13.5" thickBot="1">
      <c r="C34" s="312"/>
      <c r="D34" s="637"/>
      <c r="E34" s="876"/>
      <c r="F34" s="877"/>
      <c r="G34" s="877"/>
      <c r="H34" s="878"/>
      <c r="I34" s="876"/>
      <c r="J34" s="877"/>
      <c r="K34" s="877"/>
      <c r="L34" s="878"/>
      <c r="M34" s="876"/>
      <c r="N34" s="877"/>
      <c r="O34" s="877"/>
      <c r="P34" s="878"/>
      <c r="Q34" s="876"/>
      <c r="R34" s="877"/>
      <c r="S34" s="877"/>
      <c r="T34" s="878"/>
      <c r="U34" s="876"/>
      <c r="V34" s="877"/>
      <c r="W34" s="877"/>
      <c r="X34" s="878"/>
      <c r="Y34" s="876"/>
      <c r="Z34" s="877"/>
      <c r="AA34" s="877"/>
      <c r="AB34" s="878"/>
      <c r="AC34" s="876"/>
      <c r="AD34" s="877"/>
      <c r="AE34" s="877"/>
      <c r="AF34" s="878"/>
      <c r="AG34" s="876"/>
      <c r="AH34" s="877"/>
      <c r="AI34" s="877"/>
      <c r="AJ34" s="878"/>
      <c r="AK34" s="876"/>
      <c r="AL34" s="877"/>
      <c r="AM34" s="877"/>
      <c r="AN34" s="878"/>
      <c r="AO34" s="876"/>
      <c r="AP34" s="877"/>
      <c r="AQ34" s="877"/>
      <c r="AR34" s="878"/>
      <c r="AS34" s="876"/>
      <c r="AT34" s="877"/>
      <c r="AU34" s="877"/>
      <c r="AV34" s="878"/>
      <c r="AW34" s="876"/>
      <c r="AX34" s="877"/>
      <c r="AY34" s="877"/>
      <c r="AZ34" s="878"/>
      <c r="BA34" s="308"/>
      <c r="BB34" s="312"/>
      <c r="BC34" s="313"/>
    </row>
    <row r="35" spans="1:56">
      <c r="C35" s="348"/>
      <c r="D35" s="355" t="s">
        <v>179</v>
      </c>
      <c r="E35" s="349" t="s">
        <v>188</v>
      </c>
      <c r="F35" s="349" t="s">
        <v>189</v>
      </c>
      <c r="G35" s="349" t="s">
        <v>190</v>
      </c>
      <c r="H35" s="879" t="s">
        <v>187</v>
      </c>
      <c r="I35" s="349" t="s">
        <v>188</v>
      </c>
      <c r="J35" s="349" t="s">
        <v>189</v>
      </c>
      <c r="K35" s="349" t="s">
        <v>190</v>
      </c>
      <c r="L35" s="350" t="s">
        <v>187</v>
      </c>
      <c r="M35" s="853" t="s">
        <v>188</v>
      </c>
      <c r="N35" s="349" t="s">
        <v>189</v>
      </c>
      <c r="O35" s="349" t="s">
        <v>190</v>
      </c>
      <c r="P35" s="350" t="s">
        <v>187</v>
      </c>
      <c r="Q35" s="853" t="s">
        <v>188</v>
      </c>
      <c r="R35" s="349" t="s">
        <v>189</v>
      </c>
      <c r="S35" s="349" t="s">
        <v>190</v>
      </c>
      <c r="T35" s="350" t="s">
        <v>187</v>
      </c>
      <c r="U35" s="853" t="s">
        <v>188</v>
      </c>
      <c r="V35" s="349" t="s">
        <v>189</v>
      </c>
      <c r="W35" s="349" t="s">
        <v>190</v>
      </c>
      <c r="X35" s="350" t="s">
        <v>187</v>
      </c>
      <c r="Y35" s="916" t="s">
        <v>188</v>
      </c>
      <c r="Z35" s="349" t="s">
        <v>189</v>
      </c>
      <c r="AA35" s="349" t="s">
        <v>190</v>
      </c>
      <c r="AB35" s="350" t="s">
        <v>187</v>
      </c>
      <c r="AC35" s="853" t="s">
        <v>188</v>
      </c>
      <c r="AD35" s="349" t="s">
        <v>189</v>
      </c>
      <c r="AE35" s="349" t="s">
        <v>190</v>
      </c>
      <c r="AF35" s="350" t="s">
        <v>187</v>
      </c>
      <c r="AG35" s="853" t="s">
        <v>188</v>
      </c>
      <c r="AH35" s="349" t="s">
        <v>189</v>
      </c>
      <c r="AI35" s="349" t="s">
        <v>190</v>
      </c>
      <c r="AJ35" s="350" t="s">
        <v>187</v>
      </c>
      <c r="AK35" s="853" t="s">
        <v>188</v>
      </c>
      <c r="AL35" s="349" t="s">
        <v>189</v>
      </c>
      <c r="AM35" s="349" t="s">
        <v>190</v>
      </c>
      <c r="AN35" s="350" t="s">
        <v>187</v>
      </c>
      <c r="AO35" s="853" t="s">
        <v>188</v>
      </c>
      <c r="AP35" s="349" t="s">
        <v>189</v>
      </c>
      <c r="AQ35" s="349" t="s">
        <v>190</v>
      </c>
      <c r="AR35" s="350" t="s">
        <v>187</v>
      </c>
      <c r="AS35" s="1027" t="s">
        <v>188</v>
      </c>
      <c r="AT35" s="349" t="s">
        <v>189</v>
      </c>
      <c r="AU35" s="349" t="s">
        <v>190</v>
      </c>
      <c r="AV35" s="350" t="s">
        <v>187</v>
      </c>
      <c r="AW35" s="1027" t="s">
        <v>188</v>
      </c>
      <c r="AX35" s="349" t="s">
        <v>189</v>
      </c>
      <c r="AY35" s="349" t="s">
        <v>190</v>
      </c>
      <c r="AZ35" s="350" t="s">
        <v>187</v>
      </c>
      <c r="BA35" s="367" t="s">
        <v>72</v>
      </c>
      <c r="BB35" s="418" t="s">
        <v>609</v>
      </c>
      <c r="BC35" s="500" t="s">
        <v>197</v>
      </c>
    </row>
    <row r="36" spans="1:56" ht="12.75" hidden="1" customHeight="1">
      <c r="A36">
        <f>+A33+1</f>
        <v>21</v>
      </c>
      <c r="C36" s="309" t="str">
        <f>+C29</f>
        <v>Base FCR</v>
      </c>
      <c r="D36" s="356">
        <v>2008</v>
      </c>
      <c r="E36" s="357"/>
      <c r="F36" s="868"/>
      <c r="G36" s="357">
        <v>0</v>
      </c>
      <c r="H36" s="861">
        <v>0</v>
      </c>
      <c r="I36" s="643"/>
      <c r="J36" s="873"/>
      <c r="K36" s="643">
        <v>0</v>
      </c>
      <c r="L36" s="874">
        <v>0</v>
      </c>
      <c r="M36" s="643">
        <v>13722120</v>
      </c>
      <c r="N36" s="873">
        <v>98015.142857142855</v>
      </c>
      <c r="O36" s="643">
        <v>13624104.857142856</v>
      </c>
      <c r="P36" s="874">
        <v>605809.1932136229</v>
      </c>
      <c r="Q36" s="643">
        <v>26046638</v>
      </c>
      <c r="R36" s="873">
        <v>310079.02380952379</v>
      </c>
      <c r="S36" s="643">
        <v>25736558.976190478</v>
      </c>
      <c r="T36" s="874">
        <v>1748948.4022156682</v>
      </c>
      <c r="U36" s="643">
        <v>18572212</v>
      </c>
      <c r="V36" s="873">
        <v>221097.76190476189</v>
      </c>
      <c r="W36" s="643">
        <v>18351114.238095239</v>
      </c>
      <c r="X36" s="874">
        <v>1247064.6116788916</v>
      </c>
      <c r="Y36" s="309"/>
      <c r="Z36" s="200"/>
      <c r="AA36" s="200"/>
      <c r="AB36" s="861"/>
      <c r="AC36" s="309"/>
      <c r="AD36" s="200"/>
      <c r="AE36" s="200"/>
      <c r="AF36" s="861"/>
      <c r="AG36" s="309"/>
      <c r="AH36" s="200"/>
      <c r="AI36" s="200"/>
      <c r="AJ36" s="861"/>
      <c r="AK36" s="309"/>
      <c r="AL36" s="200"/>
      <c r="AM36" s="200"/>
      <c r="AN36" s="861"/>
      <c r="AO36" s="309"/>
      <c r="AP36" s="200"/>
      <c r="AQ36" s="200"/>
      <c r="AR36" s="861"/>
      <c r="AS36" s="309"/>
      <c r="AT36" s="200"/>
      <c r="AU36" s="200"/>
      <c r="AV36" s="861"/>
      <c r="AW36" s="309"/>
      <c r="AX36" s="200"/>
      <c r="AY36" s="200"/>
      <c r="AZ36" s="861"/>
      <c r="BA36" s="880">
        <f t="shared" ref="BA36:BA41" si="0">+X36+T36+P36+L36+H36</f>
        <v>3601822.2071081828</v>
      </c>
      <c r="BB36" s="200"/>
      <c r="BC36" s="358">
        <f>+BA36</f>
        <v>3601822.2071081828</v>
      </c>
    </row>
    <row r="37" spans="1:56" ht="12.75" hidden="1" customHeight="1">
      <c r="A37">
        <f>+A36+1</f>
        <v>22</v>
      </c>
      <c r="C37" s="309" t="s">
        <v>471</v>
      </c>
      <c r="D37" s="356">
        <v>2008</v>
      </c>
      <c r="E37" s="357"/>
      <c r="F37" s="868"/>
      <c r="G37" s="357">
        <v>0</v>
      </c>
      <c r="H37" s="861">
        <v>0</v>
      </c>
      <c r="I37" s="643"/>
      <c r="J37" s="873"/>
      <c r="K37" s="643">
        <v>0</v>
      </c>
      <c r="L37" s="874">
        <v>0</v>
      </c>
      <c r="M37" s="643">
        <v>13722120</v>
      </c>
      <c r="N37" s="873">
        <v>98015.142857142855</v>
      </c>
      <c r="O37" s="643">
        <v>13624104.857142856</v>
      </c>
      <c r="P37" s="874">
        <v>605809.1932136229</v>
      </c>
      <c r="Q37" s="643">
        <v>26046638</v>
      </c>
      <c r="R37" s="873">
        <v>310079.02380952379</v>
      </c>
      <c r="S37" s="643">
        <v>25736558.976190478</v>
      </c>
      <c r="T37" s="874">
        <v>1882305.814125001</v>
      </c>
      <c r="U37" s="643">
        <v>18572212</v>
      </c>
      <c r="V37" s="873">
        <v>221097.76190476189</v>
      </c>
      <c r="W37" s="643">
        <v>18351114.238095239</v>
      </c>
      <c r="X37" s="874">
        <v>1342153.3569423475</v>
      </c>
      <c r="Y37" s="309"/>
      <c r="Z37" s="200"/>
      <c r="AA37" s="200"/>
      <c r="AB37" s="861"/>
      <c r="AC37" s="309"/>
      <c r="AD37" s="200"/>
      <c r="AE37" s="200"/>
      <c r="AF37" s="861"/>
      <c r="AG37" s="309"/>
      <c r="AH37" s="200"/>
      <c r="AI37" s="200"/>
      <c r="AJ37" s="861"/>
      <c r="AK37" s="309"/>
      <c r="AL37" s="200"/>
      <c r="AM37" s="200"/>
      <c r="AN37" s="861"/>
      <c r="AO37" s="309"/>
      <c r="AP37" s="200"/>
      <c r="AQ37" s="200"/>
      <c r="AR37" s="861"/>
      <c r="AS37" s="309"/>
      <c r="AT37" s="200"/>
      <c r="AU37" s="200"/>
      <c r="AV37" s="861"/>
      <c r="AW37" s="309"/>
      <c r="AX37" s="200"/>
      <c r="AY37" s="200"/>
      <c r="AZ37" s="861"/>
      <c r="BA37" s="880">
        <f t="shared" si="0"/>
        <v>3830268.3642809717</v>
      </c>
      <c r="BB37" s="359">
        <f>+BA37</f>
        <v>3830268.3642809717</v>
      </c>
      <c r="BC37" s="307"/>
    </row>
    <row r="38" spans="1:56" ht="12.75" hidden="1" customHeight="1">
      <c r="A38">
        <f t="shared" ref="A38:A77" si="1">+A37+1</f>
        <v>23</v>
      </c>
      <c r="C38" s="309" t="str">
        <f>+C36</f>
        <v>Base FCR</v>
      </c>
      <c r="D38" s="356">
        <f t="shared" ref="D38:D75" si="2">+D36+1</f>
        <v>2009</v>
      </c>
      <c r="E38" s="357">
        <v>4854660</v>
      </c>
      <c r="F38" s="868">
        <v>69352.28571428571</v>
      </c>
      <c r="G38" s="357">
        <v>4785307.7142857146</v>
      </c>
      <c r="H38" s="861">
        <v>604422.47460055421</v>
      </c>
      <c r="I38" s="643">
        <v>7878071</v>
      </c>
      <c r="J38" s="873">
        <v>112543.87142857142</v>
      </c>
      <c r="K38" s="643">
        <v>7765527.1285714284</v>
      </c>
      <c r="L38" s="874">
        <v>980847.92115181335</v>
      </c>
      <c r="M38" s="643">
        <v>13624104.857142856</v>
      </c>
      <c r="N38" s="643">
        <v>392060.57142857142</v>
      </c>
      <c r="O38" s="643">
        <v>13232044.285714285</v>
      </c>
      <c r="P38" s="874">
        <v>1871604.3872154376</v>
      </c>
      <c r="Q38" s="643">
        <v>25736558.976190478</v>
      </c>
      <c r="R38" s="643">
        <v>744189.65714285709</v>
      </c>
      <c r="S38" s="643">
        <v>24992369.319047622</v>
      </c>
      <c r="T38" s="874">
        <v>3538716.6908665984</v>
      </c>
      <c r="U38" s="643">
        <v>18351114.238095239</v>
      </c>
      <c r="V38" s="643">
        <v>530634.62857142859</v>
      </c>
      <c r="W38" s="643">
        <v>17820479.60952381</v>
      </c>
      <c r="X38" s="874">
        <v>2523235.3054821482</v>
      </c>
      <c r="Y38" s="357"/>
      <c r="Z38" s="868"/>
      <c r="AA38" s="357"/>
      <c r="AB38" s="861"/>
      <c r="AC38" s="360"/>
      <c r="AD38" s="868"/>
      <c r="AE38" s="357"/>
      <c r="AF38" s="861"/>
      <c r="AG38" s="360"/>
      <c r="AH38" s="868"/>
      <c r="AI38" s="357"/>
      <c r="AJ38" s="861"/>
      <c r="AK38" s="360"/>
      <c r="AL38" s="868"/>
      <c r="AM38" s="357"/>
      <c r="AN38" s="861"/>
      <c r="AO38" s="360"/>
      <c r="AP38" s="868"/>
      <c r="AQ38" s="357"/>
      <c r="AR38" s="861"/>
      <c r="AS38" s="357"/>
      <c r="AT38" s="868"/>
      <c r="AU38" s="357"/>
      <c r="AV38" s="861"/>
      <c r="AW38" s="357"/>
      <c r="AX38" s="868"/>
      <c r="AY38" s="357"/>
      <c r="AZ38" s="861"/>
      <c r="BA38" s="880">
        <f t="shared" si="0"/>
        <v>9518826.7793165501</v>
      </c>
      <c r="BB38" s="200"/>
      <c r="BC38" s="358">
        <f>+BA38</f>
        <v>9518826.7793165501</v>
      </c>
    </row>
    <row r="39" spans="1:56" ht="12.75" hidden="1" customHeight="1">
      <c r="A39">
        <f t="shared" si="1"/>
        <v>24</v>
      </c>
      <c r="C39" s="309" t="str">
        <f>+C37</f>
        <v>W Increased ROE</v>
      </c>
      <c r="D39" s="356">
        <f t="shared" si="2"/>
        <v>2009</v>
      </c>
      <c r="E39" s="357">
        <v>4854660</v>
      </c>
      <c r="F39" s="357">
        <v>69352.28571428571</v>
      </c>
      <c r="G39" s="357">
        <v>4785307.7142857146</v>
      </c>
      <c r="H39" s="861">
        <v>654013.8945380277</v>
      </c>
      <c r="I39" s="643">
        <v>7878071</v>
      </c>
      <c r="J39" s="873">
        <v>112543.87142857142</v>
      </c>
      <c r="K39" s="643">
        <v>7765527.1285714284</v>
      </c>
      <c r="L39" s="874">
        <v>980847.92115181335</v>
      </c>
      <c r="M39" s="643">
        <v>13624104.857142856</v>
      </c>
      <c r="N39" s="873">
        <v>392060.57142857142</v>
      </c>
      <c r="O39" s="643">
        <v>13232044.285714285</v>
      </c>
      <c r="P39" s="874">
        <v>1871604.3872154376</v>
      </c>
      <c r="Q39" s="643">
        <v>25736558.976190478</v>
      </c>
      <c r="R39" s="873">
        <v>744189.65714285709</v>
      </c>
      <c r="S39" s="643">
        <v>24992369.319047622</v>
      </c>
      <c r="T39" s="874">
        <v>3797719.2788158082</v>
      </c>
      <c r="U39" s="643">
        <v>18351114.238095239</v>
      </c>
      <c r="V39" s="873">
        <v>530634.62857142859</v>
      </c>
      <c r="W39" s="643">
        <v>17820479.60952381</v>
      </c>
      <c r="X39" s="874">
        <v>2707913.687849246</v>
      </c>
      <c r="Y39" s="357"/>
      <c r="Z39" s="357"/>
      <c r="AA39" s="357"/>
      <c r="AB39" s="861"/>
      <c r="AC39" s="360"/>
      <c r="AD39" s="868"/>
      <c r="AE39" s="357"/>
      <c r="AF39" s="861"/>
      <c r="AG39" s="360"/>
      <c r="AH39" s="868"/>
      <c r="AI39" s="357"/>
      <c r="AJ39" s="861"/>
      <c r="AK39" s="360"/>
      <c r="AL39" s="868"/>
      <c r="AM39" s="357"/>
      <c r="AN39" s="861"/>
      <c r="AO39" s="360"/>
      <c r="AP39" s="868"/>
      <c r="AQ39" s="357"/>
      <c r="AR39" s="861"/>
      <c r="AS39" s="357"/>
      <c r="AT39" s="357"/>
      <c r="AU39" s="357"/>
      <c r="AV39" s="861"/>
      <c r="AW39" s="357"/>
      <c r="AX39" s="357"/>
      <c r="AY39" s="357"/>
      <c r="AZ39" s="861"/>
      <c r="BA39" s="880">
        <f t="shared" si="0"/>
        <v>10012099.169570332</v>
      </c>
      <c r="BB39" s="359">
        <f>+BA39</f>
        <v>10012099.169570332</v>
      </c>
      <c r="BC39" s="307"/>
      <c r="BD39" s="669"/>
    </row>
    <row r="40" spans="1:56" ht="12.75" hidden="1" customHeight="1">
      <c r="A40">
        <f t="shared" si="1"/>
        <v>25</v>
      </c>
      <c r="C40" s="309" t="str">
        <f t="shared" ref="C40:C75" si="3">+C38</f>
        <v>Base FCR</v>
      </c>
      <c r="D40" s="356">
        <f t="shared" si="2"/>
        <v>2010</v>
      </c>
      <c r="E40" s="357">
        <v>4785307.7142857146</v>
      </c>
      <c r="F40" s="357">
        <v>138704.57142857142</v>
      </c>
      <c r="G40" s="357">
        <v>4646603.1428571427</v>
      </c>
      <c r="H40" s="861">
        <v>658265.47947755677</v>
      </c>
      <c r="I40" s="357">
        <v>7765527.1285714284</v>
      </c>
      <c r="J40" s="357">
        <v>225087.74285714285</v>
      </c>
      <c r="K40" s="357">
        <v>7540439.3857142851</v>
      </c>
      <c r="L40" s="861">
        <v>1068223.5592550735</v>
      </c>
      <c r="M40" s="360">
        <v>13232044.285714285</v>
      </c>
      <c r="N40" s="357">
        <v>392060.57142857142</v>
      </c>
      <c r="O40" s="357">
        <v>12839983.714285715</v>
      </c>
      <c r="P40" s="861">
        <v>1827766.0519328637</v>
      </c>
      <c r="Q40" s="360">
        <v>24992369.319047622</v>
      </c>
      <c r="R40" s="357">
        <v>744189.65714285709</v>
      </c>
      <c r="S40" s="357">
        <v>24248179.661904767</v>
      </c>
      <c r="T40" s="861">
        <v>3455504.9677780503</v>
      </c>
      <c r="U40" s="360">
        <v>17820479.60952381</v>
      </c>
      <c r="V40" s="357">
        <v>530634.62857142859</v>
      </c>
      <c r="W40" s="357">
        <v>17289844.980952382</v>
      </c>
      <c r="X40" s="861">
        <v>2463902.2828446077</v>
      </c>
      <c r="Y40" s="357">
        <v>6759777</v>
      </c>
      <c r="Z40" s="868">
        <v>160947.07142857142</v>
      </c>
      <c r="AA40" s="357">
        <v>6598829.9285714282</v>
      </c>
      <c r="AB40" s="874">
        <v>1068486.5704335223</v>
      </c>
      <c r="AC40" s="360"/>
      <c r="AD40" s="357"/>
      <c r="AE40" s="357"/>
      <c r="AF40" s="861"/>
      <c r="AG40" s="360"/>
      <c r="AH40" s="357"/>
      <c r="AI40" s="357"/>
      <c r="AJ40" s="861"/>
      <c r="AK40" s="360"/>
      <c r="AL40" s="357"/>
      <c r="AM40" s="357"/>
      <c r="AN40" s="861"/>
      <c r="AO40" s="360"/>
      <c r="AP40" s="357"/>
      <c r="AQ40" s="357"/>
      <c r="AR40" s="861"/>
      <c r="AS40" s="357"/>
      <c r="AT40" s="868"/>
      <c r="AU40" s="357"/>
      <c r="AV40" s="874"/>
      <c r="AW40" s="357"/>
      <c r="AX40" s="868"/>
      <c r="AY40" s="357"/>
      <c r="AZ40" s="874"/>
      <c r="BA40" s="880">
        <f t="shared" si="0"/>
        <v>9473662.3412881512</v>
      </c>
      <c r="BB40" s="844"/>
      <c r="BC40" s="681">
        <f>+BA40</f>
        <v>9473662.3412881512</v>
      </c>
      <c r="BD40" s="843"/>
    </row>
    <row r="41" spans="1:56" ht="12.75" hidden="1" customHeight="1">
      <c r="A41">
        <f t="shared" si="1"/>
        <v>26</v>
      </c>
      <c r="C41" s="309" t="str">
        <f t="shared" si="3"/>
        <v>W Increased ROE</v>
      </c>
      <c r="D41" s="356">
        <f t="shared" si="2"/>
        <v>2010</v>
      </c>
      <c r="E41" s="357">
        <v>4785307.7142857146</v>
      </c>
      <c r="F41" s="357">
        <v>138704.57142857142</v>
      </c>
      <c r="G41" s="357">
        <v>4646603.1428571427</v>
      </c>
      <c r="H41" s="861">
        <v>706419.46695307456</v>
      </c>
      <c r="I41" s="357">
        <v>7765527.1285714284</v>
      </c>
      <c r="J41" s="357">
        <v>225087.74285714285</v>
      </c>
      <c r="K41" s="357">
        <v>7540439.3857142851</v>
      </c>
      <c r="L41" s="861">
        <v>1068223.5592550735</v>
      </c>
      <c r="M41" s="360">
        <v>13232044.285714285</v>
      </c>
      <c r="N41" s="357">
        <v>392060.57142857142</v>
      </c>
      <c r="O41" s="357">
        <v>12839983.714285715</v>
      </c>
      <c r="P41" s="861">
        <v>1827766.0519328637</v>
      </c>
      <c r="Q41" s="360">
        <v>24992369.319047622</v>
      </c>
      <c r="R41" s="357">
        <v>744189.65714285709</v>
      </c>
      <c r="S41" s="357">
        <v>24248179.661904767</v>
      </c>
      <c r="T41" s="861">
        <v>3706795.319857805</v>
      </c>
      <c r="U41" s="360">
        <v>17820479.60952381</v>
      </c>
      <c r="V41" s="357">
        <v>530634.62857142859</v>
      </c>
      <c r="W41" s="357">
        <v>17289844.980952382</v>
      </c>
      <c r="X41" s="861">
        <v>2643081.5570518915</v>
      </c>
      <c r="Y41" s="357">
        <v>6759777</v>
      </c>
      <c r="Z41" s="357">
        <v>160947.07142857142</v>
      </c>
      <c r="AA41" s="357">
        <v>6598829.9285714282</v>
      </c>
      <c r="AB41" s="874">
        <v>1139692.0871697967</v>
      </c>
      <c r="AC41" s="360"/>
      <c r="AD41" s="357"/>
      <c r="AE41" s="357"/>
      <c r="AF41" s="861"/>
      <c r="AG41" s="360"/>
      <c r="AH41" s="357"/>
      <c r="AI41" s="357"/>
      <c r="AJ41" s="861"/>
      <c r="AK41" s="360"/>
      <c r="AL41" s="357"/>
      <c r="AM41" s="357"/>
      <c r="AN41" s="861"/>
      <c r="AO41" s="360"/>
      <c r="AP41" s="357"/>
      <c r="AQ41" s="357"/>
      <c r="AR41" s="861"/>
      <c r="AS41" s="357"/>
      <c r="AT41" s="357"/>
      <c r="AU41" s="357"/>
      <c r="AV41" s="874"/>
      <c r="AW41" s="357"/>
      <c r="AX41" s="357"/>
      <c r="AY41" s="357"/>
      <c r="AZ41" s="874"/>
      <c r="BA41" s="880">
        <f t="shared" si="0"/>
        <v>9952285.9550507087</v>
      </c>
      <c r="BB41" s="682">
        <f>+BA41</f>
        <v>9952285.9550507087</v>
      </c>
      <c r="BC41" s="375"/>
      <c r="BD41" s="683"/>
    </row>
    <row r="42" spans="1:56" hidden="1">
      <c r="A42">
        <f t="shared" si="1"/>
        <v>27</v>
      </c>
      <c r="C42" s="309" t="str">
        <f t="shared" si="3"/>
        <v>Base FCR</v>
      </c>
      <c r="D42" s="356">
        <f t="shared" si="2"/>
        <v>2011</v>
      </c>
      <c r="E42" s="357">
        <v>4646603.1428571427</v>
      </c>
      <c r="F42" s="357">
        <v>138704.57142857142</v>
      </c>
      <c r="G42" s="357">
        <v>4507898.5714285709</v>
      </c>
      <c r="H42" s="861">
        <v>724371.60599023197</v>
      </c>
      <c r="I42" s="357">
        <v>7540439.3857142851</v>
      </c>
      <c r="J42" s="357">
        <v>225087.74285714285</v>
      </c>
      <c r="K42" s="357">
        <v>7315351.6428571418</v>
      </c>
      <c r="L42" s="861">
        <v>1175499.611172579</v>
      </c>
      <c r="M42" s="360">
        <v>12839983.714285715</v>
      </c>
      <c r="N42" s="357">
        <v>392060.57142857142</v>
      </c>
      <c r="O42" s="357">
        <v>12447923.142857144</v>
      </c>
      <c r="P42" s="861">
        <v>2009297.0992722472</v>
      </c>
      <c r="Q42" s="360">
        <v>24248179.661904767</v>
      </c>
      <c r="R42" s="357">
        <v>744189.65714285709</v>
      </c>
      <c r="S42" s="357">
        <v>23503990.004761912</v>
      </c>
      <c r="T42" s="861">
        <v>3797832.4816959109</v>
      </c>
      <c r="U42" s="360">
        <v>17289844.980952382</v>
      </c>
      <c r="V42" s="357">
        <v>530634.62857142859</v>
      </c>
      <c r="W42" s="357">
        <v>16759210.352380954</v>
      </c>
      <c r="X42" s="861">
        <v>2707994.4056711877</v>
      </c>
      <c r="Y42" s="360">
        <v>6598829.9285714282</v>
      </c>
      <c r="Z42" s="357">
        <v>193136.48571428572</v>
      </c>
      <c r="AA42" s="357">
        <v>6405693.4428571425</v>
      </c>
      <c r="AB42" s="861">
        <v>1025365.3887262535</v>
      </c>
      <c r="AC42" s="360"/>
      <c r="AD42" s="868"/>
      <c r="AE42" s="357"/>
      <c r="AF42" s="861"/>
      <c r="AG42" s="360"/>
      <c r="AH42" s="868"/>
      <c r="AI42" s="357"/>
      <c r="AJ42" s="861"/>
      <c r="AK42" s="360"/>
      <c r="AL42" s="357"/>
      <c r="AM42" s="357"/>
      <c r="AN42" s="861"/>
      <c r="AO42" s="360"/>
      <c r="AP42" s="357"/>
      <c r="AQ42" s="357"/>
      <c r="AR42" s="861"/>
      <c r="AS42" s="360"/>
      <c r="AT42" s="357"/>
      <c r="AU42" s="357"/>
      <c r="AV42" s="861"/>
      <c r="AW42" s="360"/>
      <c r="AX42" s="357"/>
      <c r="AY42" s="357"/>
      <c r="AZ42" s="861"/>
      <c r="BA42" s="881">
        <v>11440360.59252841</v>
      </c>
      <c r="BB42" s="200"/>
      <c r="BC42" s="358">
        <v>11440360.59252841</v>
      </c>
      <c r="BD42" s="669"/>
    </row>
    <row r="43" spans="1:56" hidden="1">
      <c r="A43">
        <f t="shared" si="1"/>
        <v>28</v>
      </c>
      <c r="C43" s="309" t="str">
        <f t="shared" si="3"/>
        <v>W Increased ROE</v>
      </c>
      <c r="D43" s="356">
        <f t="shared" si="2"/>
        <v>2011</v>
      </c>
      <c r="E43" s="357">
        <v>4646603.1428571427</v>
      </c>
      <c r="F43" s="357">
        <v>138704.57142857142</v>
      </c>
      <c r="G43" s="357">
        <v>4507898.5714285709</v>
      </c>
      <c r="H43" s="861">
        <v>768454.1853166935</v>
      </c>
      <c r="I43" s="357">
        <v>7540439.3857142851</v>
      </c>
      <c r="J43" s="357">
        <v>225087.74285714285</v>
      </c>
      <c r="K43" s="357">
        <v>7315351.6428571418</v>
      </c>
      <c r="L43" s="861">
        <v>1175499.611172579</v>
      </c>
      <c r="M43" s="360">
        <v>12839983.714285715</v>
      </c>
      <c r="N43" s="357">
        <v>392060.57142857142</v>
      </c>
      <c r="O43" s="357">
        <v>12447923.142857144</v>
      </c>
      <c r="P43" s="861">
        <v>2009297.0992722472</v>
      </c>
      <c r="Q43" s="360">
        <v>24248179.661904767</v>
      </c>
      <c r="R43" s="357">
        <v>744189.65714285709</v>
      </c>
      <c r="S43" s="357">
        <v>23503990.004761912</v>
      </c>
      <c r="T43" s="861">
        <v>4027677.1615297184</v>
      </c>
      <c r="U43" s="360">
        <v>17289844.980952382</v>
      </c>
      <c r="V43" s="357">
        <v>530634.62857142859</v>
      </c>
      <c r="W43" s="357">
        <v>16759210.352380954</v>
      </c>
      <c r="X43" s="861">
        <v>2871882.1258808207</v>
      </c>
      <c r="Y43" s="360">
        <v>6598829.9285714282</v>
      </c>
      <c r="Z43" s="357">
        <v>193136.48571428572</v>
      </c>
      <c r="AA43" s="357">
        <v>6405693.4428571425</v>
      </c>
      <c r="AB43" s="861">
        <v>1088006.4364032107</v>
      </c>
      <c r="AC43" s="360"/>
      <c r="AD43" s="868"/>
      <c r="AE43" s="357"/>
      <c r="AF43" s="861"/>
      <c r="AG43" s="360"/>
      <c r="AH43" s="868"/>
      <c r="AI43" s="357"/>
      <c r="AJ43" s="861"/>
      <c r="AK43" s="360"/>
      <c r="AL43" s="357"/>
      <c r="AM43" s="357"/>
      <c r="AN43" s="861"/>
      <c r="AO43" s="360"/>
      <c r="AP43" s="357"/>
      <c r="AQ43" s="357"/>
      <c r="AR43" s="861"/>
      <c r="AS43" s="360"/>
      <c r="AT43" s="357"/>
      <c r="AU43" s="357"/>
      <c r="AV43" s="861"/>
      <c r="AW43" s="360"/>
      <c r="AX43" s="357"/>
      <c r="AY43" s="357"/>
      <c r="AZ43" s="861"/>
      <c r="BA43" s="881">
        <v>11940816.61957527</v>
      </c>
      <c r="BB43" s="359">
        <v>11940816.61957527</v>
      </c>
      <c r="BC43" s="307"/>
      <c r="BD43" s="669"/>
    </row>
    <row r="44" spans="1:56" hidden="1">
      <c r="A44">
        <f t="shared" si="1"/>
        <v>29</v>
      </c>
      <c r="C44" s="309" t="str">
        <f t="shared" si="3"/>
        <v>Base FCR</v>
      </c>
      <c r="D44" s="356">
        <f t="shared" si="2"/>
        <v>2012</v>
      </c>
      <c r="E44" s="357">
        <v>4507898.5714285709</v>
      </c>
      <c r="F44" s="357">
        <v>138704.57142857142</v>
      </c>
      <c r="G44" s="357">
        <v>4369193.9999999991</v>
      </c>
      <c r="H44" s="861">
        <v>711157.72630461515</v>
      </c>
      <c r="I44" s="357">
        <v>7315351.6428571418</v>
      </c>
      <c r="J44" s="357">
        <v>225087.74285714285</v>
      </c>
      <c r="K44" s="357">
        <v>7090263.8999999985</v>
      </c>
      <c r="L44" s="861">
        <v>1154056.3211484069</v>
      </c>
      <c r="M44" s="360">
        <v>12447923.142857144</v>
      </c>
      <c r="N44" s="357">
        <v>392060.57142857142</v>
      </c>
      <c r="O44" s="357">
        <v>12055862.571428573</v>
      </c>
      <c r="P44" s="861">
        <v>1971623.4298794207</v>
      </c>
      <c r="Q44" s="360">
        <v>23503990.004761912</v>
      </c>
      <c r="R44" s="357">
        <v>744189.65714285709</v>
      </c>
      <c r="S44" s="357">
        <v>22759800.347619057</v>
      </c>
      <c r="T44" s="861">
        <v>3726185.7674880158</v>
      </c>
      <c r="U44" s="360">
        <v>16759210.352380954</v>
      </c>
      <c r="V44" s="357">
        <v>530634.62857142859</v>
      </c>
      <c r="W44" s="357">
        <v>16228575.723809525</v>
      </c>
      <c r="X44" s="861">
        <v>2656907.6602197234</v>
      </c>
      <c r="Y44" s="360">
        <v>6405693.4428571425</v>
      </c>
      <c r="Z44" s="357">
        <v>193136.48571428572</v>
      </c>
      <c r="AA44" s="357">
        <v>6212556.9571428569</v>
      </c>
      <c r="AB44" s="861">
        <v>1007107.6277518201</v>
      </c>
      <c r="AC44" s="360"/>
      <c r="AD44" s="357"/>
      <c r="AE44" s="357"/>
      <c r="AF44" s="861"/>
      <c r="AG44" s="360"/>
      <c r="AH44" s="357"/>
      <c r="AI44" s="357"/>
      <c r="AJ44" s="861"/>
      <c r="AK44" s="360"/>
      <c r="AL44" s="868"/>
      <c r="AM44" s="357"/>
      <c r="AN44" s="861"/>
      <c r="AO44" s="360"/>
      <c r="AP44" s="868"/>
      <c r="AQ44" s="357"/>
      <c r="AR44" s="861"/>
      <c r="AS44" s="360"/>
      <c r="AT44" s="357"/>
      <c r="AU44" s="357"/>
      <c r="AV44" s="861"/>
      <c r="AW44" s="360"/>
      <c r="AX44" s="357"/>
      <c r="AY44" s="357"/>
      <c r="AZ44" s="861"/>
      <c r="BA44" s="881">
        <v>11227038.532792002</v>
      </c>
      <c r="BB44" s="200"/>
      <c r="BC44" s="358">
        <v>11227038.532792002</v>
      </c>
      <c r="BD44" s="669"/>
    </row>
    <row r="45" spans="1:56" hidden="1">
      <c r="A45">
        <f t="shared" si="1"/>
        <v>30</v>
      </c>
      <c r="C45" s="309" t="str">
        <f t="shared" si="3"/>
        <v>W Increased ROE</v>
      </c>
      <c r="D45" s="356">
        <f t="shared" si="2"/>
        <v>2012</v>
      </c>
      <c r="E45" s="357">
        <v>4507898.5714285709</v>
      </c>
      <c r="F45" s="357">
        <v>138704.57142857142</v>
      </c>
      <c r="G45" s="357">
        <v>4369193.9999999991</v>
      </c>
      <c r="H45" s="861">
        <v>753764.35658099083</v>
      </c>
      <c r="I45" s="357">
        <v>7315351.6428571418</v>
      </c>
      <c r="J45" s="357">
        <v>225087.74285714285</v>
      </c>
      <c r="K45" s="357">
        <v>7090263.8999999985</v>
      </c>
      <c r="L45" s="861">
        <v>1154056.3211484069</v>
      </c>
      <c r="M45" s="360">
        <v>12447923.142857144</v>
      </c>
      <c r="N45" s="357">
        <v>392060.57142857142</v>
      </c>
      <c r="O45" s="357">
        <v>12055862.571428573</v>
      </c>
      <c r="P45" s="861">
        <v>1971623.4298794207</v>
      </c>
      <c r="Q45" s="360">
        <v>23503990.004761912</v>
      </c>
      <c r="R45" s="357">
        <v>744189.65714285709</v>
      </c>
      <c r="S45" s="357">
        <v>22759800.347619057</v>
      </c>
      <c r="T45" s="861">
        <v>3948130.22648323</v>
      </c>
      <c r="U45" s="360">
        <v>16759210.352380954</v>
      </c>
      <c r="V45" s="357">
        <v>530634.62857142859</v>
      </c>
      <c r="W45" s="357">
        <v>16228575.723809525</v>
      </c>
      <c r="X45" s="861">
        <v>2815162.2320644427</v>
      </c>
      <c r="Y45" s="360">
        <v>6405693.4428571425</v>
      </c>
      <c r="Z45" s="357">
        <v>193136.48571428572</v>
      </c>
      <c r="AA45" s="357">
        <v>6212556.9571428569</v>
      </c>
      <c r="AB45" s="861">
        <v>1067689.9954251053</v>
      </c>
      <c r="AC45" s="360"/>
      <c r="AD45" s="357"/>
      <c r="AE45" s="357"/>
      <c r="AF45" s="861"/>
      <c r="AG45" s="360"/>
      <c r="AH45" s="357"/>
      <c r="AI45" s="357"/>
      <c r="AJ45" s="861"/>
      <c r="AK45" s="360"/>
      <c r="AL45" s="868"/>
      <c r="AM45" s="357"/>
      <c r="AN45" s="861"/>
      <c r="AO45" s="360"/>
      <c r="AP45" s="868"/>
      <c r="AQ45" s="357"/>
      <c r="AR45" s="861"/>
      <c r="AS45" s="360"/>
      <c r="AT45" s="357"/>
      <c r="AU45" s="357"/>
      <c r="AV45" s="861"/>
      <c r="AW45" s="360"/>
      <c r="AX45" s="357"/>
      <c r="AY45" s="357"/>
      <c r="AZ45" s="861"/>
      <c r="BA45" s="881">
        <v>11710426.561581597</v>
      </c>
      <c r="BB45" s="359">
        <v>11710426.561581597</v>
      </c>
      <c r="BC45" s="307"/>
    </row>
    <row r="46" spans="1:56" hidden="1">
      <c r="A46">
        <f t="shared" si="1"/>
        <v>31</v>
      </c>
      <c r="C46" s="309" t="str">
        <f t="shared" si="3"/>
        <v>Base FCR</v>
      </c>
      <c r="D46" s="356">
        <f t="shared" si="2"/>
        <v>2013</v>
      </c>
      <c r="E46" s="357">
        <v>4369193.9999999991</v>
      </c>
      <c r="F46" s="357">
        <v>138704.57142857142</v>
      </c>
      <c r="G46" s="357">
        <v>4230489.4285714272</v>
      </c>
      <c r="H46" s="861">
        <v>654304.47924942314</v>
      </c>
      <c r="I46" s="357">
        <v>7090263.8999999985</v>
      </c>
      <c r="J46" s="357">
        <v>225087.74285714285</v>
      </c>
      <c r="K46" s="357">
        <v>6865176.1571428552</v>
      </c>
      <c r="L46" s="861">
        <v>1061795.7062173216</v>
      </c>
      <c r="M46" s="360">
        <v>12055862.571428573</v>
      </c>
      <c r="N46" s="357">
        <v>392060.57142857142</v>
      </c>
      <c r="O46" s="357">
        <v>11663802.000000002</v>
      </c>
      <c r="P46" s="861">
        <v>1813611.2779319216</v>
      </c>
      <c r="Q46" s="360">
        <v>22759800.347619057</v>
      </c>
      <c r="R46" s="357">
        <v>744189.65714285709</v>
      </c>
      <c r="S46" s="357">
        <v>22015610.690476201</v>
      </c>
      <c r="T46" s="861">
        <v>3427389.0916968002</v>
      </c>
      <c r="U46" s="360">
        <v>16228575.723809525</v>
      </c>
      <c r="V46" s="357">
        <v>530634.62857142859</v>
      </c>
      <c r="W46" s="357">
        <v>15697941.095238097</v>
      </c>
      <c r="X46" s="861">
        <v>2443854.6278978651</v>
      </c>
      <c r="Y46" s="360">
        <v>6212556.9571428569</v>
      </c>
      <c r="Z46" s="357">
        <v>193136.48571428572</v>
      </c>
      <c r="AA46" s="357">
        <v>6019420.4714285713</v>
      </c>
      <c r="AB46" s="861">
        <v>926766.17386400013</v>
      </c>
      <c r="AC46" s="360"/>
      <c r="AD46" s="357"/>
      <c r="AE46" s="357"/>
      <c r="AF46" s="861"/>
      <c r="AG46" s="360"/>
      <c r="AH46" s="357"/>
      <c r="AI46" s="357"/>
      <c r="AJ46" s="861"/>
      <c r="AK46" s="360"/>
      <c r="AL46" s="357"/>
      <c r="AM46" s="357"/>
      <c r="AN46" s="861"/>
      <c r="AO46" s="360"/>
      <c r="AP46" s="357"/>
      <c r="AQ46" s="357"/>
      <c r="AR46" s="861"/>
      <c r="AS46" s="360"/>
      <c r="AT46" s="357"/>
      <c r="AU46" s="357"/>
      <c r="AV46" s="861"/>
      <c r="AW46" s="360"/>
      <c r="AX46" s="357"/>
      <c r="AY46" s="357"/>
      <c r="AZ46" s="861"/>
      <c r="BA46" s="881">
        <v>10327721.356857331</v>
      </c>
      <c r="BB46" s="200"/>
      <c r="BC46" s="358">
        <f>+BA46</f>
        <v>10327721.356857331</v>
      </c>
    </row>
    <row r="47" spans="1:56" hidden="1">
      <c r="A47">
        <f t="shared" si="1"/>
        <v>32</v>
      </c>
      <c r="C47" s="309" t="str">
        <f t="shared" si="3"/>
        <v>W Increased ROE</v>
      </c>
      <c r="D47" s="356">
        <f t="shared" si="2"/>
        <v>2013</v>
      </c>
      <c r="E47" s="357">
        <v>4369193.9999999991</v>
      </c>
      <c r="F47" s="357">
        <v>138704.57142857142</v>
      </c>
      <c r="G47" s="357">
        <v>4230489.4285714272</v>
      </c>
      <c r="H47" s="861">
        <v>694414.99211606081</v>
      </c>
      <c r="I47" s="357">
        <v>7090263.8999999985</v>
      </c>
      <c r="J47" s="357">
        <v>225087.74285714285</v>
      </c>
      <c r="K47" s="357">
        <v>6865176.1571428552</v>
      </c>
      <c r="L47" s="861">
        <v>1061795.7062173216</v>
      </c>
      <c r="M47" s="360">
        <v>12055862.571428573</v>
      </c>
      <c r="N47" s="357">
        <v>392060.57142857142</v>
      </c>
      <c r="O47" s="357">
        <v>11663802.000000002</v>
      </c>
      <c r="P47" s="861">
        <v>1813611.2779319216</v>
      </c>
      <c r="Q47" s="360">
        <v>22759800.347619057</v>
      </c>
      <c r="R47" s="357">
        <v>744189.65714285709</v>
      </c>
      <c r="S47" s="357">
        <v>22015610.690476201</v>
      </c>
      <c r="T47" s="861">
        <v>3636125.5631564218</v>
      </c>
      <c r="U47" s="360">
        <v>16228575.723809525</v>
      </c>
      <c r="V47" s="357">
        <v>530634.62857142859</v>
      </c>
      <c r="W47" s="357">
        <v>15697941.095238097</v>
      </c>
      <c r="X47" s="861">
        <v>2592691.4182767244</v>
      </c>
      <c r="Y47" s="360">
        <v>6212556.9571428569</v>
      </c>
      <c r="Z47" s="357">
        <v>193136.48571428572</v>
      </c>
      <c r="AA47" s="357">
        <v>6019420.4714285713</v>
      </c>
      <c r="AB47" s="861">
        <v>983838.06739913381</v>
      </c>
      <c r="AC47" s="360"/>
      <c r="AD47" s="357"/>
      <c r="AE47" s="357"/>
      <c r="AF47" s="861"/>
      <c r="AG47" s="360"/>
      <c r="AH47" s="357"/>
      <c r="AI47" s="357"/>
      <c r="AJ47" s="861"/>
      <c r="AK47" s="360"/>
      <c r="AL47" s="357"/>
      <c r="AM47" s="357"/>
      <c r="AN47" s="861"/>
      <c r="AO47" s="360"/>
      <c r="AP47" s="357"/>
      <c r="AQ47" s="357"/>
      <c r="AR47" s="861"/>
      <c r="AS47" s="360"/>
      <c r="AT47" s="357"/>
      <c r="AU47" s="357"/>
      <c r="AV47" s="861"/>
      <c r="AW47" s="360"/>
      <c r="AX47" s="357"/>
      <c r="AY47" s="357"/>
      <c r="AZ47" s="861"/>
      <c r="BA47" s="881">
        <v>10782477.025097582</v>
      </c>
      <c r="BB47" s="359">
        <f>+BA47</f>
        <v>10782477.025097582</v>
      </c>
      <c r="BC47" s="307"/>
      <c r="BD47" s="669"/>
    </row>
    <row r="48" spans="1:56" hidden="1">
      <c r="A48">
        <f t="shared" si="1"/>
        <v>33</v>
      </c>
      <c r="C48" s="309" t="str">
        <f t="shared" si="3"/>
        <v>Base FCR</v>
      </c>
      <c r="D48" s="356">
        <f t="shared" si="2"/>
        <v>2014</v>
      </c>
      <c r="E48" s="357">
        <v>4230489.4285714272</v>
      </c>
      <c r="F48" s="357">
        <v>138704.57142857142</v>
      </c>
      <c r="G48" s="357">
        <v>4091784.8571428559</v>
      </c>
      <c r="H48" s="861">
        <v>622701.96133218415</v>
      </c>
      <c r="I48" s="357">
        <v>6865176.1571428552</v>
      </c>
      <c r="J48" s="357">
        <v>225087.74285714285</v>
      </c>
      <c r="K48" s="357">
        <v>6640088.4142857119</v>
      </c>
      <c r="L48" s="861">
        <v>1010511.6039463527</v>
      </c>
      <c r="M48" s="360">
        <v>11663802.000000002</v>
      </c>
      <c r="N48" s="357">
        <v>392060.57142857142</v>
      </c>
      <c r="O48" s="357">
        <v>11271741.428571431</v>
      </c>
      <c r="P48" s="861">
        <v>1725340.2089377544</v>
      </c>
      <c r="Q48" s="360">
        <v>22015610.690476201</v>
      </c>
      <c r="R48" s="357">
        <v>744189.65714285709</v>
      </c>
      <c r="S48" s="357">
        <v>21271421.033333346</v>
      </c>
      <c r="T48" s="861">
        <v>3260282.9071831317</v>
      </c>
      <c r="U48" s="360">
        <v>15697941.095238097</v>
      </c>
      <c r="V48" s="357">
        <v>530634.62857142859</v>
      </c>
      <c r="W48" s="357">
        <v>15167306.466666669</v>
      </c>
      <c r="X48" s="861">
        <v>2324701.7650485802</v>
      </c>
      <c r="Y48" s="360">
        <v>6019420.4714285713</v>
      </c>
      <c r="Z48" s="357">
        <v>193136.48571428572</v>
      </c>
      <c r="AA48" s="357">
        <v>5826283.9857142856</v>
      </c>
      <c r="AB48" s="861">
        <v>882299.36704230588</v>
      </c>
      <c r="AC48" s="360"/>
      <c r="AD48" s="357"/>
      <c r="AE48" s="357"/>
      <c r="AF48" s="861"/>
      <c r="AG48" s="360"/>
      <c r="AH48" s="357"/>
      <c r="AI48" s="357"/>
      <c r="AJ48" s="861"/>
      <c r="AK48" s="360"/>
      <c r="AL48" s="357"/>
      <c r="AM48" s="357"/>
      <c r="AN48" s="861"/>
      <c r="AO48" s="360"/>
      <c r="AP48" s="357"/>
      <c r="AQ48" s="357"/>
      <c r="AR48" s="861"/>
      <c r="AS48" s="360"/>
      <c r="AT48" s="357"/>
      <c r="AU48" s="357"/>
      <c r="AV48" s="861"/>
      <c r="AW48" s="360"/>
      <c r="AX48" s="357"/>
      <c r="AY48" s="357"/>
      <c r="AZ48" s="861"/>
      <c r="BA48" s="881">
        <f>+AB48+X48+T48+P48+L48+H48</f>
        <v>9825837.8134903088</v>
      </c>
      <c r="BB48" s="200"/>
      <c r="BC48" s="358">
        <f>+BA48</f>
        <v>9825837.8134903088</v>
      </c>
    </row>
    <row r="49" spans="1:56" hidden="1">
      <c r="A49">
        <f t="shared" si="1"/>
        <v>34</v>
      </c>
      <c r="C49" s="309" t="str">
        <f t="shared" si="3"/>
        <v>W Increased ROE</v>
      </c>
      <c r="D49" s="356">
        <f t="shared" si="2"/>
        <v>2014</v>
      </c>
      <c r="E49" s="357">
        <v>4230489.4285714272</v>
      </c>
      <c r="F49" s="357">
        <v>138704.57142857142</v>
      </c>
      <c r="G49" s="357">
        <v>4091784.8571428559</v>
      </c>
      <c r="H49" s="861">
        <v>661363.83044789499</v>
      </c>
      <c r="I49" s="357">
        <v>6865176.1571428552</v>
      </c>
      <c r="J49" s="357">
        <v>225087.74285714285</v>
      </c>
      <c r="K49" s="357">
        <v>6640088.4142857119</v>
      </c>
      <c r="L49" s="861">
        <v>1010511.6039463527</v>
      </c>
      <c r="M49" s="360">
        <v>11663802.000000002</v>
      </c>
      <c r="N49" s="357">
        <v>392060.57142857142</v>
      </c>
      <c r="O49" s="357">
        <v>11271741.428571431</v>
      </c>
      <c r="P49" s="861">
        <v>1725340.2089377544</v>
      </c>
      <c r="Q49" s="360">
        <v>22015610.690476201</v>
      </c>
      <c r="R49" s="357">
        <v>744189.65714285709</v>
      </c>
      <c r="S49" s="357">
        <v>21271421.033333346</v>
      </c>
      <c r="T49" s="861">
        <v>3461269.2553437133</v>
      </c>
      <c r="U49" s="360">
        <v>15697941.095238097</v>
      </c>
      <c r="V49" s="357">
        <v>530634.62857142859</v>
      </c>
      <c r="W49" s="357">
        <v>15167306.466666669</v>
      </c>
      <c r="X49" s="861">
        <v>2468012.4321352169</v>
      </c>
      <c r="Y49" s="360">
        <v>6019420.4714285713</v>
      </c>
      <c r="Z49" s="357">
        <v>193136.48571428572</v>
      </c>
      <c r="AA49" s="357">
        <v>5826283.9857142856</v>
      </c>
      <c r="AB49" s="861">
        <v>937349.92242364003</v>
      </c>
      <c r="AC49" s="360"/>
      <c r="AD49" s="357"/>
      <c r="AE49" s="357"/>
      <c r="AF49" s="861"/>
      <c r="AG49" s="360"/>
      <c r="AH49" s="357"/>
      <c r="AI49" s="357"/>
      <c r="AJ49" s="861"/>
      <c r="AK49" s="360"/>
      <c r="AL49" s="357"/>
      <c r="AM49" s="357"/>
      <c r="AN49" s="861"/>
      <c r="AO49" s="360"/>
      <c r="AP49" s="357"/>
      <c r="AQ49" s="357"/>
      <c r="AR49" s="861"/>
      <c r="AS49" s="360"/>
      <c r="AT49" s="357"/>
      <c r="AU49" s="357"/>
      <c r="AV49" s="861"/>
      <c r="AW49" s="360"/>
      <c r="AX49" s="357"/>
      <c r="AY49" s="357"/>
      <c r="AZ49" s="861"/>
      <c r="BA49" s="881">
        <f t="shared" ref="BA49:BA75" si="4">+AB49+X49+T49+P49+L49+H49</f>
        <v>10263847.253234573</v>
      </c>
      <c r="BB49" s="359">
        <f>+BA49</f>
        <v>10263847.253234573</v>
      </c>
      <c r="BC49" s="307"/>
      <c r="BD49" s="669"/>
    </row>
    <row r="50" spans="1:56">
      <c r="A50">
        <f t="shared" si="1"/>
        <v>35</v>
      </c>
      <c r="C50" s="309" t="str">
        <f t="shared" si="3"/>
        <v>Base FCR</v>
      </c>
      <c r="D50" s="356">
        <f t="shared" si="2"/>
        <v>2015</v>
      </c>
      <c r="E50" s="357">
        <f>+G49</f>
        <v>4091784.8571428559</v>
      </c>
      <c r="F50" s="357">
        <f>+E$32</f>
        <v>138704.57142857142</v>
      </c>
      <c r="G50" s="357">
        <f t="shared" ref="G50:G75" si="5">+E50-F50</f>
        <v>3953080.2857142845</v>
      </c>
      <c r="H50" s="861">
        <f>+E$29*G50+F50</f>
        <v>625383.57977263792</v>
      </c>
      <c r="I50" s="357">
        <f>+K49</f>
        <v>6640088.4142857119</v>
      </c>
      <c r="J50" s="357">
        <f>+I$32</f>
        <v>225087.74285714285</v>
      </c>
      <c r="K50" s="357">
        <f t="shared" ref="K50:K75" si="6">+I50-J50</f>
        <v>6415000.6714285687</v>
      </c>
      <c r="L50" s="861">
        <f>+I$29*K50+J50</f>
        <v>1014863.294995531</v>
      </c>
      <c r="M50" s="360">
        <f>+O49</f>
        <v>11271741.428571431</v>
      </c>
      <c r="N50" s="357">
        <f>+M$32</f>
        <v>392060.57142857142</v>
      </c>
      <c r="O50" s="357">
        <f t="shared" ref="O50:O75" si="7">+M50-N50</f>
        <v>10879680.85714286</v>
      </c>
      <c r="P50" s="861">
        <f>+M$29*O50+N50</f>
        <v>1731500.1749673772</v>
      </c>
      <c r="Q50" s="360">
        <f>+S49</f>
        <v>21271421.033333346</v>
      </c>
      <c r="R50" s="357">
        <f>+Q$32</f>
        <v>744189.65714285709</v>
      </c>
      <c r="S50" s="357">
        <f t="shared" ref="S50:S75" si="8">+Q50-R50</f>
        <v>20527231.376190491</v>
      </c>
      <c r="T50" s="861">
        <f>+Q$29*S50+R50</f>
        <v>3271376.5312157837</v>
      </c>
      <c r="U50" s="360">
        <f>+W49</f>
        <v>15167306.466666669</v>
      </c>
      <c r="V50" s="357">
        <f>+U$32</f>
        <v>530634.62857142859</v>
      </c>
      <c r="W50" s="357">
        <f t="shared" ref="W50:W75" si="9">+U50-V50</f>
        <v>14636671.83809524</v>
      </c>
      <c r="X50" s="861">
        <f>+U$29*W50+V50</f>
        <v>2332611.9274803959</v>
      </c>
      <c r="Y50" s="360">
        <f>+AA49</f>
        <v>5826283.9857142856</v>
      </c>
      <c r="Z50" s="357">
        <f>+Y$32</f>
        <v>193136.48571428572</v>
      </c>
      <c r="AA50" s="357">
        <f t="shared" ref="AA50:AA75" si="10">+Y50-Z50</f>
        <v>5633147.5</v>
      </c>
      <c r="AB50" s="861">
        <f>+Y$29*AA50+Z50</f>
        <v>886655.06894753466</v>
      </c>
      <c r="AC50" s="360"/>
      <c r="AD50" s="357"/>
      <c r="AE50" s="357"/>
      <c r="AF50" s="861"/>
      <c r="AG50" s="360"/>
      <c r="AH50" s="357"/>
      <c r="AI50" s="357"/>
      <c r="AJ50" s="861"/>
      <c r="AK50" s="360"/>
      <c r="AL50" s="357"/>
      <c r="AM50" s="357"/>
      <c r="AN50" s="861"/>
      <c r="AO50" s="360"/>
      <c r="AP50" s="357"/>
      <c r="AQ50" s="357"/>
      <c r="AR50" s="861"/>
      <c r="AS50" s="357">
        <f>AS31</f>
        <v>4127104.4899999998</v>
      </c>
      <c r="AT50" s="868">
        <f>+AS$32/12*(12-AS$33)</f>
        <v>68785.074833333332</v>
      </c>
      <c r="AU50" s="357">
        <f>+AS50-AT50</f>
        <v>4058319.4151666663</v>
      </c>
      <c r="AV50" s="874">
        <f>+AS$29*AU50*(13-AS47)/12+AT50</f>
        <v>610056.76330008102</v>
      </c>
      <c r="AW50" s="357">
        <f>AW31</f>
        <v>12794561</v>
      </c>
      <c r="AX50" s="868">
        <f>+AW$32/12*(12-AW$33)</f>
        <v>213242.68333333335</v>
      </c>
      <c r="AY50" s="357">
        <f>+AW50-AX50</f>
        <v>12581318.316666666</v>
      </c>
      <c r="AZ50" s="874">
        <f>+AW$29*AY50*(13-AW47)/12+AX50</f>
        <v>1891255.3560051606</v>
      </c>
      <c r="BA50" s="881">
        <f>+AB50+X50+T50+P50+L50+H50+AV50+AZ50</f>
        <v>12363702.696684502</v>
      </c>
      <c r="BB50" s="200"/>
      <c r="BC50" s="358">
        <f>+BA50</f>
        <v>12363702.696684502</v>
      </c>
    </row>
    <row r="51" spans="1:56">
      <c r="A51">
        <f t="shared" si="1"/>
        <v>36</v>
      </c>
      <c r="C51" s="309" t="str">
        <f t="shared" si="3"/>
        <v>W Increased ROE</v>
      </c>
      <c r="D51" s="356">
        <f t="shared" si="2"/>
        <v>2015</v>
      </c>
      <c r="E51" s="357">
        <f>+E50</f>
        <v>4091784.8571428559</v>
      </c>
      <c r="F51" s="357">
        <f>+F50</f>
        <v>138704.57142857142</v>
      </c>
      <c r="G51" s="357">
        <f t="shared" si="5"/>
        <v>3953080.2857142845</v>
      </c>
      <c r="H51" s="861">
        <f>+E$30*G51+F51</f>
        <v>664237.14409720595</v>
      </c>
      <c r="I51" s="357">
        <f>+I50</f>
        <v>6640088.4142857119</v>
      </c>
      <c r="J51" s="357">
        <f>+J50</f>
        <v>225087.74285714285</v>
      </c>
      <c r="K51" s="357">
        <f t="shared" si="6"/>
        <v>6415000.6714285687</v>
      </c>
      <c r="L51" s="861">
        <f>+I$30*K51+J51</f>
        <v>1014863.294995531</v>
      </c>
      <c r="M51" s="360">
        <f>+M50</f>
        <v>11271741.428571431</v>
      </c>
      <c r="N51" s="357">
        <f>+N50</f>
        <v>392060.57142857142</v>
      </c>
      <c r="O51" s="357">
        <f t="shared" si="7"/>
        <v>10879680.85714286</v>
      </c>
      <c r="P51" s="861">
        <f>+M$30*O51+N51</f>
        <v>1731500.1749673772</v>
      </c>
      <c r="Q51" s="360">
        <f>+Q50</f>
        <v>21271421.033333346</v>
      </c>
      <c r="R51" s="357">
        <f>+R50</f>
        <v>744189.65714285709</v>
      </c>
      <c r="S51" s="357">
        <f t="shared" si="8"/>
        <v>20527231.376190491</v>
      </c>
      <c r="T51" s="861">
        <f>+Q$30*S51+R51</f>
        <v>3473132.1362214121</v>
      </c>
      <c r="U51" s="360">
        <f>+U50</f>
        <v>15167306.466666669</v>
      </c>
      <c r="V51" s="357">
        <f>+V50</f>
        <v>530634.62857142859</v>
      </c>
      <c r="W51" s="357">
        <f t="shared" si="9"/>
        <v>14636671.83809524</v>
      </c>
      <c r="X51" s="861">
        <f>+U$30*W51+V51</f>
        <v>2476471.1030236194</v>
      </c>
      <c r="Y51" s="360">
        <f>+Y50</f>
        <v>5826283.9857142856</v>
      </c>
      <c r="Z51" s="357">
        <f>+Z50</f>
        <v>193136.48571428572</v>
      </c>
      <c r="AA51" s="357">
        <f t="shared" si="10"/>
        <v>5633147.5</v>
      </c>
      <c r="AB51" s="861">
        <f>+Y$30*AA51+Z51</f>
        <v>942021.4776521537</v>
      </c>
      <c r="AC51" s="360"/>
      <c r="AD51" s="357"/>
      <c r="AE51" s="357"/>
      <c r="AF51" s="861"/>
      <c r="AG51" s="360"/>
      <c r="AH51" s="357"/>
      <c r="AI51" s="357"/>
      <c r="AJ51" s="861"/>
      <c r="AK51" s="360"/>
      <c r="AL51" s="357"/>
      <c r="AM51" s="357"/>
      <c r="AN51" s="861"/>
      <c r="AO51" s="360"/>
      <c r="AP51" s="357"/>
      <c r="AQ51" s="357"/>
      <c r="AR51" s="861"/>
      <c r="AS51" s="357">
        <f>+AS50</f>
        <v>4127104.4899999998</v>
      </c>
      <c r="AT51" s="357">
        <f>+AT50</f>
        <v>68785.074833333332</v>
      </c>
      <c r="AU51" s="357">
        <f>+AS51-AT51</f>
        <v>4058319.4151666663</v>
      </c>
      <c r="AV51" s="874">
        <f>+AS$30*AU51*(13-AS47)/12+AT51</f>
        <v>610056.76330008102</v>
      </c>
      <c r="AW51" s="357">
        <f>+AW50</f>
        <v>12794561</v>
      </c>
      <c r="AX51" s="357">
        <f>+AX50</f>
        <v>213242.68333333335</v>
      </c>
      <c r="AY51" s="357">
        <f>+AW51-AX51</f>
        <v>12581318.316666666</v>
      </c>
      <c r="AZ51" s="874">
        <f>+AW$30*AY51*(13-AW47)/12+AX51</f>
        <v>1891255.3560051606</v>
      </c>
      <c r="BA51" s="881">
        <f>+AB51+X51+T51+P51+L51+H51+AV51+AZ51</f>
        <v>12803537.450262541</v>
      </c>
      <c r="BB51" s="359">
        <f>+BA51</f>
        <v>12803537.450262541</v>
      </c>
      <c r="BC51" s="307"/>
      <c r="BD51" s="669"/>
    </row>
    <row r="52" spans="1:56">
      <c r="A52">
        <f t="shared" si="1"/>
        <v>37</v>
      </c>
      <c r="C52" s="309" t="str">
        <f t="shared" si="3"/>
        <v>Base FCR</v>
      </c>
      <c r="D52" s="356">
        <f t="shared" si="2"/>
        <v>2016</v>
      </c>
      <c r="E52" s="357">
        <f>+G51</f>
        <v>3953080.2857142845</v>
      </c>
      <c r="F52" s="357">
        <f>+E$32</f>
        <v>138704.57142857142</v>
      </c>
      <c r="G52" s="357">
        <f t="shared" si="5"/>
        <v>3814375.7142857132</v>
      </c>
      <c r="H52" s="861">
        <f>+E$29*G52+F52</f>
        <v>608307.12333951273</v>
      </c>
      <c r="I52" s="357">
        <f>+K51</f>
        <v>6415000.6714285687</v>
      </c>
      <c r="J52" s="357">
        <f>+I$32</f>
        <v>225087.74285714285</v>
      </c>
      <c r="K52" s="357">
        <f t="shared" si="6"/>
        <v>6189912.9285714254</v>
      </c>
      <c r="L52" s="861">
        <f>+I$29*K52+J52</f>
        <v>987151.87211348221</v>
      </c>
      <c r="M52" s="360">
        <f>+O51</f>
        <v>10879680.85714286</v>
      </c>
      <c r="N52" s="357">
        <f>+M$32</f>
        <v>392060.57142857142</v>
      </c>
      <c r="O52" s="357">
        <f t="shared" si="7"/>
        <v>10487620.285714289</v>
      </c>
      <c r="P52" s="861">
        <f>+M$29*O52+N52</f>
        <v>1683232.081146159</v>
      </c>
      <c r="Q52" s="360">
        <f>+S51</f>
        <v>20527231.376190491</v>
      </c>
      <c r="R52" s="357">
        <f>+Q$32</f>
        <v>744189.65714285709</v>
      </c>
      <c r="S52" s="357">
        <f t="shared" si="8"/>
        <v>19783041.719047636</v>
      </c>
      <c r="T52" s="861">
        <f>+Q$29*S52+R52</f>
        <v>3179756.4632735634</v>
      </c>
      <c r="U52" s="360">
        <f>+W51</f>
        <v>14636671.83809524</v>
      </c>
      <c r="V52" s="357">
        <f>+U$32</f>
        <v>530634.62857142859</v>
      </c>
      <c r="W52" s="357">
        <f t="shared" si="9"/>
        <v>14106037.209523812</v>
      </c>
      <c r="X52" s="861">
        <f>+U$29*W52+V52</f>
        <v>2267283.4453447238</v>
      </c>
      <c r="Y52" s="360">
        <f>+AA51</f>
        <v>5633147.5</v>
      </c>
      <c r="Z52" s="357">
        <f>+Y$32</f>
        <v>193136.48571428572</v>
      </c>
      <c r="AA52" s="357">
        <f t="shared" si="10"/>
        <v>5440011.0142857144</v>
      </c>
      <c r="AB52" s="861">
        <f>+Y$29*AA52+Z52</f>
        <v>862877.28895096609</v>
      </c>
      <c r="AC52" s="360"/>
      <c r="AD52" s="357"/>
      <c r="AE52" s="357"/>
      <c r="AF52" s="861"/>
      <c r="AG52" s="360"/>
      <c r="AH52" s="357"/>
      <c r="AI52" s="357"/>
      <c r="AJ52" s="861"/>
      <c r="AK52" s="360"/>
      <c r="AL52" s="357"/>
      <c r="AM52" s="357"/>
      <c r="AN52" s="861"/>
      <c r="AO52" s="360"/>
      <c r="AP52" s="357"/>
      <c r="AQ52" s="357"/>
      <c r="AR52" s="861"/>
      <c r="AS52" s="360">
        <f>+AU51</f>
        <v>4058319.4151666663</v>
      </c>
      <c r="AT52" s="357">
        <f>+AS$32</f>
        <v>117917.27114285713</v>
      </c>
      <c r="AU52" s="357">
        <f t="shared" ref="AU52:AU75" si="11">+AS52-AT52</f>
        <v>3940402.1440238091</v>
      </c>
      <c r="AV52" s="861">
        <f>+AS$29*AU52+AT52</f>
        <v>603035.42441199278</v>
      </c>
      <c r="AW52" s="360">
        <f>+AY51</f>
        <v>12581318.316666666</v>
      </c>
      <c r="AX52" s="357">
        <f>+AW$32</f>
        <v>365558.88571428572</v>
      </c>
      <c r="AY52" s="357">
        <f t="shared" ref="AY52:AY75" si="12">+AW52-AX52</f>
        <v>12215759.430952381</v>
      </c>
      <c r="AZ52" s="861">
        <f>+AW$29*AY52+AX52</f>
        <v>1869488.2917297138</v>
      </c>
      <c r="BA52" s="881">
        <f t="shared" si="4"/>
        <v>9588608.2741684075</v>
      </c>
      <c r="BB52" s="200"/>
      <c r="BC52" s="358">
        <f>+BA52</f>
        <v>9588608.2741684075</v>
      </c>
    </row>
    <row r="53" spans="1:56">
      <c r="A53">
        <f t="shared" si="1"/>
        <v>38</v>
      </c>
      <c r="C53" s="309" t="str">
        <f t="shared" si="3"/>
        <v>W Increased ROE</v>
      </c>
      <c r="D53" s="356">
        <f t="shared" si="2"/>
        <v>2016</v>
      </c>
      <c r="E53" s="357">
        <f>+E52</f>
        <v>3953080.2857142845</v>
      </c>
      <c r="F53" s="357">
        <f>+F52</f>
        <v>138704.57142857142</v>
      </c>
      <c r="G53" s="357">
        <f t="shared" si="5"/>
        <v>3814375.7142857132</v>
      </c>
      <c r="H53" s="861">
        <f>+E$30*G53+F53</f>
        <v>645797.40470532398</v>
      </c>
      <c r="I53" s="357">
        <f>+I52</f>
        <v>6415000.6714285687</v>
      </c>
      <c r="J53" s="357">
        <f>+J52</f>
        <v>225087.74285714285</v>
      </c>
      <c r="K53" s="357">
        <f t="shared" si="6"/>
        <v>6189912.9285714254</v>
      </c>
      <c r="L53" s="861">
        <f>+I$30*K53+J53</f>
        <v>987151.87211348221</v>
      </c>
      <c r="M53" s="360">
        <f>+M52</f>
        <v>10879680.85714286</v>
      </c>
      <c r="N53" s="357">
        <f>+N52</f>
        <v>392060.57142857142</v>
      </c>
      <c r="O53" s="357">
        <f t="shared" si="7"/>
        <v>10487620.285714289</v>
      </c>
      <c r="P53" s="861">
        <f>+M$30*O53+N53</f>
        <v>1683232.081146159</v>
      </c>
      <c r="Q53" s="360">
        <f>+Q52</f>
        <v>20527231.376190491</v>
      </c>
      <c r="R53" s="357">
        <f>+R52</f>
        <v>744189.65714285709</v>
      </c>
      <c r="S53" s="357">
        <f t="shared" si="8"/>
        <v>19783041.719047636</v>
      </c>
      <c r="T53" s="861">
        <f>+Q$30*S53+R53</f>
        <v>3374197.6656808001</v>
      </c>
      <c r="U53" s="360">
        <f>+U52</f>
        <v>14636671.83809524</v>
      </c>
      <c r="V53" s="357">
        <f>+V52</f>
        <v>530634.62857142859</v>
      </c>
      <c r="W53" s="357">
        <f t="shared" si="9"/>
        <v>14106037.209523812</v>
      </c>
      <c r="X53" s="861">
        <f>+U$30*W53+V53</f>
        <v>2405927.1824996732</v>
      </c>
      <c r="Y53" s="360">
        <f>+Y52</f>
        <v>5633147.5</v>
      </c>
      <c r="Z53" s="357">
        <f>+Z52</f>
        <v>193136.48571428572</v>
      </c>
      <c r="AA53" s="357">
        <f t="shared" si="10"/>
        <v>5440011.0142857144</v>
      </c>
      <c r="AB53" s="861">
        <f>+Y$30*AA53+Z53</f>
        <v>916345.42078571254</v>
      </c>
      <c r="AC53" s="360"/>
      <c r="AD53" s="357"/>
      <c r="AE53" s="357"/>
      <c r="AF53" s="861"/>
      <c r="AG53" s="360"/>
      <c r="AH53" s="357"/>
      <c r="AI53" s="357"/>
      <c r="AJ53" s="861"/>
      <c r="AK53" s="360"/>
      <c r="AL53" s="357"/>
      <c r="AM53" s="357"/>
      <c r="AN53" s="861"/>
      <c r="AO53" s="360"/>
      <c r="AP53" s="357"/>
      <c r="AQ53" s="357"/>
      <c r="AR53" s="861"/>
      <c r="AS53" s="360">
        <f>+AS52</f>
        <v>4058319.4151666663</v>
      </c>
      <c r="AT53" s="357">
        <f>+AT52</f>
        <v>117917.27114285713</v>
      </c>
      <c r="AU53" s="357">
        <f t="shared" si="11"/>
        <v>3940402.1440238091</v>
      </c>
      <c r="AV53" s="861">
        <f>+AS$30*AU53+AT53</f>
        <v>603035.42441199278</v>
      </c>
      <c r="AW53" s="360">
        <f>+AW52</f>
        <v>12581318.316666666</v>
      </c>
      <c r="AX53" s="357">
        <f>+AX52</f>
        <v>365558.88571428572</v>
      </c>
      <c r="AY53" s="357">
        <f t="shared" si="12"/>
        <v>12215759.430952381</v>
      </c>
      <c r="AZ53" s="861">
        <f>+AW$30*AY53+AX53</f>
        <v>1869488.2917297138</v>
      </c>
      <c r="BA53" s="881">
        <f t="shared" si="4"/>
        <v>10012651.626931151</v>
      </c>
      <c r="BB53" s="359">
        <f>+BA53</f>
        <v>10012651.626931151</v>
      </c>
      <c r="BC53" s="307"/>
    </row>
    <row r="54" spans="1:56">
      <c r="A54">
        <f t="shared" si="1"/>
        <v>39</v>
      </c>
      <c r="C54" s="309" t="str">
        <f t="shared" si="3"/>
        <v>Base FCR</v>
      </c>
      <c r="D54" s="356">
        <f t="shared" si="2"/>
        <v>2017</v>
      </c>
      <c r="E54" s="357">
        <f>+G53</f>
        <v>3814375.7142857132</v>
      </c>
      <c r="F54" s="357">
        <f>+E$32</f>
        <v>138704.57142857142</v>
      </c>
      <c r="G54" s="357">
        <f t="shared" si="5"/>
        <v>3675671.1428571418</v>
      </c>
      <c r="H54" s="861">
        <f>+E$29*G54+F54</f>
        <v>591230.66690638755</v>
      </c>
      <c r="I54" s="357">
        <f>+K53</f>
        <v>6189912.9285714254</v>
      </c>
      <c r="J54" s="357">
        <f>+I$32</f>
        <v>225087.74285714285</v>
      </c>
      <c r="K54" s="357">
        <f t="shared" si="6"/>
        <v>5964825.1857142821</v>
      </c>
      <c r="L54" s="861">
        <f>+I$29*K54+J54</f>
        <v>959440.44923143345</v>
      </c>
      <c r="M54" s="360">
        <f>+O53</f>
        <v>10487620.285714289</v>
      </c>
      <c r="N54" s="357">
        <f>+M$32</f>
        <v>392060.57142857142</v>
      </c>
      <c r="O54" s="357">
        <f t="shared" si="7"/>
        <v>10095559.714285718</v>
      </c>
      <c r="P54" s="861">
        <f>+M$29*O54+N54</f>
        <v>1634963.9873249407</v>
      </c>
      <c r="Q54" s="360">
        <f>+S53</f>
        <v>19783041.719047636</v>
      </c>
      <c r="R54" s="357">
        <f>+Q$32</f>
        <v>744189.65714285709</v>
      </c>
      <c r="S54" s="357">
        <f t="shared" si="8"/>
        <v>19038852.061904781</v>
      </c>
      <c r="T54" s="861">
        <f>+Q$29*S54+R54</f>
        <v>3088136.3953313427</v>
      </c>
      <c r="U54" s="360">
        <f>+W53</f>
        <v>14106037.209523812</v>
      </c>
      <c r="V54" s="357">
        <f>+U$32</f>
        <v>530634.62857142859</v>
      </c>
      <c r="W54" s="357">
        <f t="shared" si="9"/>
        <v>13575402.580952384</v>
      </c>
      <c r="X54" s="861">
        <f>+U$29*W54+V54</f>
        <v>2201954.9632090512</v>
      </c>
      <c r="Y54" s="360">
        <f>+AA53</f>
        <v>5440011.0142857144</v>
      </c>
      <c r="Z54" s="357">
        <f>+Y$32</f>
        <v>193136.48571428572</v>
      </c>
      <c r="AA54" s="357">
        <f t="shared" si="10"/>
        <v>5246874.5285714287</v>
      </c>
      <c r="AB54" s="861">
        <f>+Y$29*AA54+Z54</f>
        <v>839099.50895439752</v>
      </c>
      <c r="AC54" s="360"/>
      <c r="AD54" s="357"/>
      <c r="AE54" s="357"/>
      <c r="AF54" s="861"/>
      <c r="AG54" s="360"/>
      <c r="AH54" s="357"/>
      <c r="AI54" s="357"/>
      <c r="AJ54" s="861"/>
      <c r="AK54" s="360"/>
      <c r="AL54" s="357"/>
      <c r="AM54" s="357"/>
      <c r="AN54" s="861"/>
      <c r="AO54" s="360"/>
      <c r="AP54" s="357"/>
      <c r="AQ54" s="357"/>
      <c r="AR54" s="861"/>
      <c r="AS54" s="360">
        <f>+AU53</f>
        <v>3940402.1440238091</v>
      </c>
      <c r="AT54" s="357">
        <f>+AS$32</f>
        <v>117917.27114285713</v>
      </c>
      <c r="AU54" s="357">
        <f t="shared" si="11"/>
        <v>3822484.872880952</v>
      </c>
      <c r="AV54" s="861">
        <f>+AS$29*AU54+AT54</f>
        <v>588518.17294259218</v>
      </c>
      <c r="AW54" s="360">
        <f>+AY53</f>
        <v>12215759.430952381</v>
      </c>
      <c r="AX54" s="357">
        <f>+AW$32</f>
        <v>365558.88571428572</v>
      </c>
      <c r="AY54" s="357">
        <f t="shared" si="12"/>
        <v>11850200.545238096</v>
      </c>
      <c r="AZ54" s="861">
        <f>+AW$29*AY54+AX54</f>
        <v>1824482.9229711476</v>
      </c>
      <c r="BA54" s="881">
        <f t="shared" si="4"/>
        <v>9314825.9709575549</v>
      </c>
      <c r="BB54" s="200"/>
      <c r="BC54" s="358">
        <f>+BA54</f>
        <v>9314825.9709575549</v>
      </c>
    </row>
    <row r="55" spans="1:56">
      <c r="A55">
        <f t="shared" si="1"/>
        <v>40</v>
      </c>
      <c r="C55" s="309" t="str">
        <f t="shared" si="3"/>
        <v>W Increased ROE</v>
      </c>
      <c r="D55" s="356">
        <f t="shared" si="2"/>
        <v>2017</v>
      </c>
      <c r="E55" s="357">
        <f>+E54</f>
        <v>3814375.7142857132</v>
      </c>
      <c r="F55" s="357">
        <f>+F54</f>
        <v>138704.57142857142</v>
      </c>
      <c r="G55" s="357">
        <f t="shared" si="5"/>
        <v>3675671.1428571418</v>
      </c>
      <c r="H55" s="861">
        <f>+E$30*G55+F55</f>
        <v>627357.665313442</v>
      </c>
      <c r="I55" s="357">
        <f>+I54</f>
        <v>6189912.9285714254</v>
      </c>
      <c r="J55" s="357">
        <f>+J54</f>
        <v>225087.74285714285</v>
      </c>
      <c r="K55" s="357">
        <f t="shared" si="6"/>
        <v>5964825.1857142821</v>
      </c>
      <c r="L55" s="861">
        <f>+I$30*K55+J55</f>
        <v>959440.44923143345</v>
      </c>
      <c r="M55" s="360">
        <f>+M54</f>
        <v>10487620.285714289</v>
      </c>
      <c r="N55" s="357">
        <f>+N54</f>
        <v>392060.57142857142</v>
      </c>
      <c r="O55" s="357">
        <f t="shared" si="7"/>
        <v>10095559.714285718</v>
      </c>
      <c r="P55" s="861">
        <f>+M$30*O55+N55</f>
        <v>1634963.9873249407</v>
      </c>
      <c r="Q55" s="360">
        <f>+Q54</f>
        <v>19783041.719047636</v>
      </c>
      <c r="R55" s="357">
        <f>+R54</f>
        <v>744189.65714285709</v>
      </c>
      <c r="S55" s="357">
        <f t="shared" si="8"/>
        <v>19038852.061904781</v>
      </c>
      <c r="T55" s="861">
        <f>+Q$30*S55+R55</f>
        <v>3275263.1951401886</v>
      </c>
      <c r="U55" s="360">
        <f>+U54</f>
        <v>14106037.209523812</v>
      </c>
      <c r="V55" s="357">
        <f>+V54</f>
        <v>530634.62857142859</v>
      </c>
      <c r="W55" s="357">
        <f t="shared" si="9"/>
        <v>13575402.580952384</v>
      </c>
      <c r="X55" s="861">
        <f>+U$30*W55+V55</f>
        <v>2335383.2619757266</v>
      </c>
      <c r="Y55" s="360">
        <f>+Y54</f>
        <v>5440011.0142857144</v>
      </c>
      <c r="Z55" s="357">
        <f>+Z54</f>
        <v>193136.48571428572</v>
      </c>
      <c r="AA55" s="357">
        <f t="shared" si="10"/>
        <v>5246874.5285714287</v>
      </c>
      <c r="AB55" s="861">
        <f>+Y$30*AA55+Z55</f>
        <v>890669.36391927127</v>
      </c>
      <c r="AC55" s="360"/>
      <c r="AD55" s="357"/>
      <c r="AE55" s="357"/>
      <c r="AF55" s="861"/>
      <c r="AG55" s="360"/>
      <c r="AH55" s="357"/>
      <c r="AI55" s="357"/>
      <c r="AJ55" s="861"/>
      <c r="AK55" s="360"/>
      <c r="AL55" s="357"/>
      <c r="AM55" s="357"/>
      <c r="AN55" s="861"/>
      <c r="AO55" s="360"/>
      <c r="AP55" s="357"/>
      <c r="AQ55" s="357"/>
      <c r="AR55" s="861"/>
      <c r="AS55" s="360">
        <f>+AS54</f>
        <v>3940402.1440238091</v>
      </c>
      <c r="AT55" s="357">
        <f>+AT54</f>
        <v>117917.27114285713</v>
      </c>
      <c r="AU55" s="357">
        <f t="shared" si="11"/>
        <v>3822484.872880952</v>
      </c>
      <c r="AV55" s="861">
        <f>+AS$30*AU55+AT55</f>
        <v>588518.17294259218</v>
      </c>
      <c r="AW55" s="360">
        <f>+AW54</f>
        <v>12215759.430952381</v>
      </c>
      <c r="AX55" s="357">
        <f>+AX54</f>
        <v>365558.88571428572</v>
      </c>
      <c r="AY55" s="357">
        <f t="shared" si="12"/>
        <v>11850200.545238096</v>
      </c>
      <c r="AZ55" s="861">
        <f>+AW$30*AY55+AX55</f>
        <v>1824482.9229711476</v>
      </c>
      <c r="BA55" s="881">
        <f t="shared" si="4"/>
        <v>9723077.9229050018</v>
      </c>
      <c r="BB55" s="359">
        <f>+BA55</f>
        <v>9723077.9229050018</v>
      </c>
      <c r="BC55" s="307"/>
    </row>
    <row r="56" spans="1:56">
      <c r="A56">
        <f t="shared" si="1"/>
        <v>41</v>
      </c>
      <c r="C56" s="309" t="str">
        <f t="shared" si="3"/>
        <v>Base FCR</v>
      </c>
      <c r="D56" s="356">
        <f t="shared" si="2"/>
        <v>2018</v>
      </c>
      <c r="E56" s="357">
        <f>+G55</f>
        <v>3675671.1428571418</v>
      </c>
      <c r="F56" s="357">
        <f>+E$32</f>
        <v>138704.57142857142</v>
      </c>
      <c r="G56" s="357">
        <f t="shared" si="5"/>
        <v>3536966.5714285704</v>
      </c>
      <c r="H56" s="861">
        <f>+E$29*G56+F56</f>
        <v>574154.21047326247</v>
      </c>
      <c r="I56" s="357">
        <f>+K55</f>
        <v>5964825.1857142821</v>
      </c>
      <c r="J56" s="357">
        <f>+I$32</f>
        <v>225087.74285714285</v>
      </c>
      <c r="K56" s="357">
        <f t="shared" si="6"/>
        <v>5739737.4428571388</v>
      </c>
      <c r="L56" s="861">
        <f>+I$29*K56+J56</f>
        <v>931729.02634938469</v>
      </c>
      <c r="M56" s="360">
        <f>+O55</f>
        <v>10095559.714285718</v>
      </c>
      <c r="N56" s="357">
        <f>+M$32</f>
        <v>392060.57142857142</v>
      </c>
      <c r="O56" s="357">
        <f t="shared" si="7"/>
        <v>9703499.1428571474</v>
      </c>
      <c r="P56" s="861">
        <f>+M$29*O56+N56</f>
        <v>1586695.8935037227</v>
      </c>
      <c r="Q56" s="360">
        <f>+S55</f>
        <v>19038852.061904781</v>
      </c>
      <c r="R56" s="357">
        <f>+Q$32</f>
        <v>744189.65714285709</v>
      </c>
      <c r="S56" s="357">
        <f t="shared" si="8"/>
        <v>18294662.404761925</v>
      </c>
      <c r="T56" s="861">
        <f>+Q$29*S56+R56</f>
        <v>2996516.327389122</v>
      </c>
      <c r="U56" s="360">
        <f>+W55</f>
        <v>13575402.580952384</v>
      </c>
      <c r="V56" s="357">
        <f>+U$32</f>
        <v>530634.62857142859</v>
      </c>
      <c r="W56" s="357">
        <f t="shared" si="9"/>
        <v>13044767.952380955</v>
      </c>
      <c r="X56" s="861">
        <f>+U$29*W56+V56</f>
        <v>2136626.4810733786</v>
      </c>
      <c r="Y56" s="360">
        <f>+AA55</f>
        <v>5246874.5285714287</v>
      </c>
      <c r="Z56" s="357">
        <f>+Y$32</f>
        <v>193136.48571428572</v>
      </c>
      <c r="AA56" s="357">
        <f t="shared" si="10"/>
        <v>5053738.0428571431</v>
      </c>
      <c r="AB56" s="861">
        <f>+Y$29*AA56+Z56</f>
        <v>815321.72895782907</v>
      </c>
      <c r="AC56" s="360"/>
      <c r="AD56" s="357"/>
      <c r="AE56" s="357"/>
      <c r="AF56" s="861"/>
      <c r="AG56" s="360"/>
      <c r="AH56" s="357"/>
      <c r="AI56" s="357"/>
      <c r="AJ56" s="861"/>
      <c r="AK56" s="360"/>
      <c r="AL56" s="357"/>
      <c r="AM56" s="357"/>
      <c r="AN56" s="861"/>
      <c r="AO56" s="360"/>
      <c r="AP56" s="357"/>
      <c r="AQ56" s="357"/>
      <c r="AR56" s="861"/>
      <c r="AS56" s="360">
        <f>+AU55</f>
        <v>3822484.872880952</v>
      </c>
      <c r="AT56" s="357">
        <f>+AS$32</f>
        <v>117917.27114285713</v>
      </c>
      <c r="AU56" s="357">
        <f t="shared" si="11"/>
        <v>3704567.6017380948</v>
      </c>
      <c r="AV56" s="861">
        <f>+AS$29*AU56+AT56</f>
        <v>574000.92147319159</v>
      </c>
      <c r="AW56" s="360">
        <f>+AY55</f>
        <v>11850200.545238096</v>
      </c>
      <c r="AX56" s="357">
        <f>+AW$32</f>
        <v>365558.88571428572</v>
      </c>
      <c r="AY56" s="357">
        <f t="shared" si="12"/>
        <v>11484641.659523811</v>
      </c>
      <c r="AZ56" s="861">
        <f>+AW$29*AY56+AX56</f>
        <v>1779477.5542125811</v>
      </c>
      <c r="BA56" s="881">
        <f t="shared" si="4"/>
        <v>9041043.6677466985</v>
      </c>
      <c r="BB56" s="200"/>
      <c r="BC56" s="358">
        <f>+BA56</f>
        <v>9041043.6677466985</v>
      </c>
    </row>
    <row r="57" spans="1:56">
      <c r="A57">
        <f t="shared" si="1"/>
        <v>42</v>
      </c>
      <c r="C57" s="309" t="str">
        <f t="shared" si="3"/>
        <v>W Increased ROE</v>
      </c>
      <c r="D57" s="356">
        <f t="shared" si="2"/>
        <v>2018</v>
      </c>
      <c r="E57" s="357">
        <f>+E56</f>
        <v>3675671.1428571418</v>
      </c>
      <c r="F57" s="357">
        <f>+F56</f>
        <v>138704.57142857142</v>
      </c>
      <c r="G57" s="357">
        <f t="shared" si="5"/>
        <v>3536966.5714285704</v>
      </c>
      <c r="H57" s="861">
        <f>+E$30*G57+F57</f>
        <v>608917.92592156015</v>
      </c>
      <c r="I57" s="357">
        <f>+I56</f>
        <v>5964825.1857142821</v>
      </c>
      <c r="J57" s="357">
        <f>+J56</f>
        <v>225087.74285714285</v>
      </c>
      <c r="K57" s="357">
        <f t="shared" si="6"/>
        <v>5739737.4428571388</v>
      </c>
      <c r="L57" s="861">
        <f>+I$30*K57+J57</f>
        <v>931729.02634938469</v>
      </c>
      <c r="M57" s="360">
        <f>+M56</f>
        <v>10095559.714285718</v>
      </c>
      <c r="N57" s="357">
        <f>+N56</f>
        <v>392060.57142857142</v>
      </c>
      <c r="O57" s="357">
        <f t="shared" si="7"/>
        <v>9703499.1428571474</v>
      </c>
      <c r="P57" s="861">
        <f>+M$30*O57+N57</f>
        <v>1586695.8935037227</v>
      </c>
      <c r="Q57" s="360">
        <f>+Q56</f>
        <v>19038852.061904781</v>
      </c>
      <c r="R57" s="357">
        <f>+R56</f>
        <v>744189.65714285709</v>
      </c>
      <c r="S57" s="357">
        <f t="shared" si="8"/>
        <v>18294662.404761925</v>
      </c>
      <c r="T57" s="861">
        <f>+Q$30*S57+R57</f>
        <v>3176328.7245995766</v>
      </c>
      <c r="U57" s="360">
        <f>+U56</f>
        <v>13575402.580952384</v>
      </c>
      <c r="V57" s="357">
        <f>+V56</f>
        <v>530634.62857142859</v>
      </c>
      <c r="W57" s="357">
        <f t="shared" si="9"/>
        <v>13044767.952380955</v>
      </c>
      <c r="X57" s="861">
        <f>+U$30*W57+V57</f>
        <v>2264839.3414517799</v>
      </c>
      <c r="Y57" s="360">
        <f>+Y56</f>
        <v>5246874.5285714287</v>
      </c>
      <c r="Z57" s="357">
        <f>+Z56</f>
        <v>193136.48571428572</v>
      </c>
      <c r="AA57" s="357">
        <f t="shared" si="10"/>
        <v>5053738.0428571431</v>
      </c>
      <c r="AB57" s="861">
        <f>+Y$30*AA57+Z57</f>
        <v>864993.30705283012</v>
      </c>
      <c r="AC57" s="360"/>
      <c r="AD57" s="357"/>
      <c r="AE57" s="357"/>
      <c r="AF57" s="861"/>
      <c r="AG57" s="360"/>
      <c r="AH57" s="357"/>
      <c r="AI57" s="357"/>
      <c r="AJ57" s="861"/>
      <c r="AK57" s="360"/>
      <c r="AL57" s="357"/>
      <c r="AM57" s="357"/>
      <c r="AN57" s="861"/>
      <c r="AO57" s="360"/>
      <c r="AP57" s="357"/>
      <c r="AQ57" s="357"/>
      <c r="AR57" s="861"/>
      <c r="AS57" s="360">
        <f>+AS56</f>
        <v>3822484.872880952</v>
      </c>
      <c r="AT57" s="357">
        <f>+AT56</f>
        <v>117917.27114285713</v>
      </c>
      <c r="AU57" s="357">
        <f t="shared" si="11"/>
        <v>3704567.6017380948</v>
      </c>
      <c r="AV57" s="861">
        <f>+AS$30*AU57+AT57</f>
        <v>574000.92147319159</v>
      </c>
      <c r="AW57" s="360">
        <f>+AW56</f>
        <v>11850200.545238096</v>
      </c>
      <c r="AX57" s="357">
        <f>+AX56</f>
        <v>365558.88571428572</v>
      </c>
      <c r="AY57" s="357">
        <f t="shared" si="12"/>
        <v>11484641.659523811</v>
      </c>
      <c r="AZ57" s="861">
        <f>+AW$30*AY57+AX57</f>
        <v>1779477.5542125811</v>
      </c>
      <c r="BA57" s="881">
        <f t="shared" si="4"/>
        <v>9433504.2188788541</v>
      </c>
      <c r="BB57" s="359">
        <f>+BA57</f>
        <v>9433504.2188788541</v>
      </c>
      <c r="BC57" s="307"/>
    </row>
    <row r="58" spans="1:56">
      <c r="A58">
        <f t="shared" si="1"/>
        <v>43</v>
      </c>
      <c r="C58" s="309" t="str">
        <f t="shared" si="3"/>
        <v>Base FCR</v>
      </c>
      <c r="D58" s="356">
        <f t="shared" si="2"/>
        <v>2019</v>
      </c>
      <c r="E58" s="357">
        <f>+G57</f>
        <v>3536966.5714285704</v>
      </c>
      <c r="F58" s="357">
        <f>+E$32</f>
        <v>138704.57142857142</v>
      </c>
      <c r="G58" s="357">
        <f t="shared" si="5"/>
        <v>3398261.9999999991</v>
      </c>
      <c r="H58" s="861">
        <f>+E$29*G58+F58</f>
        <v>557077.7540401374</v>
      </c>
      <c r="I58" s="357">
        <f>+K57</f>
        <v>5739737.4428571388</v>
      </c>
      <c r="J58" s="357">
        <f>+I$32</f>
        <v>225087.74285714285</v>
      </c>
      <c r="K58" s="357">
        <f t="shared" si="6"/>
        <v>5514649.6999999955</v>
      </c>
      <c r="L58" s="861">
        <f>+I$29*K58+J58</f>
        <v>904017.60346733592</v>
      </c>
      <c r="M58" s="360">
        <f>+O57</f>
        <v>9703499.1428571474</v>
      </c>
      <c r="N58" s="357">
        <f>+M$32</f>
        <v>392060.57142857142</v>
      </c>
      <c r="O58" s="357">
        <f t="shared" si="7"/>
        <v>9311438.5714285765</v>
      </c>
      <c r="P58" s="861">
        <f>+M$29*O58+N58</f>
        <v>1538427.7996825045</v>
      </c>
      <c r="Q58" s="360">
        <f>+S57</f>
        <v>18294662.404761925</v>
      </c>
      <c r="R58" s="357">
        <f>+Q$32</f>
        <v>744189.65714285709</v>
      </c>
      <c r="S58" s="357">
        <f t="shared" si="8"/>
        <v>17550472.74761907</v>
      </c>
      <c r="T58" s="861">
        <f>+Q$29*S58+R58</f>
        <v>2904896.2594469013</v>
      </c>
      <c r="U58" s="360">
        <f>+W57</f>
        <v>13044767.952380955</v>
      </c>
      <c r="V58" s="357">
        <f>+U$32</f>
        <v>530634.62857142859</v>
      </c>
      <c r="W58" s="357">
        <f t="shared" si="9"/>
        <v>12514133.323809527</v>
      </c>
      <c r="X58" s="861">
        <f>+U$29*W58+V58</f>
        <v>2071297.9989377062</v>
      </c>
      <c r="Y58" s="360">
        <f>+AA57</f>
        <v>5053738.0428571431</v>
      </c>
      <c r="Z58" s="357">
        <f>+Y$32</f>
        <v>193136.48571428572</v>
      </c>
      <c r="AA58" s="357">
        <f t="shared" si="10"/>
        <v>4860601.5571428575</v>
      </c>
      <c r="AB58" s="861">
        <f>+Y$29*AA58+Z58</f>
        <v>791543.9489612605</v>
      </c>
      <c r="AC58" s="360"/>
      <c r="AD58" s="357"/>
      <c r="AE58" s="357"/>
      <c r="AF58" s="861"/>
      <c r="AG58" s="360"/>
      <c r="AH58" s="357"/>
      <c r="AI58" s="357"/>
      <c r="AJ58" s="861"/>
      <c r="AK58" s="360"/>
      <c r="AL58" s="357"/>
      <c r="AM58" s="357"/>
      <c r="AN58" s="861"/>
      <c r="AO58" s="360"/>
      <c r="AP58" s="357"/>
      <c r="AQ58" s="357"/>
      <c r="AR58" s="861"/>
      <c r="AS58" s="360">
        <f>+AU57</f>
        <v>3704567.6017380948</v>
      </c>
      <c r="AT58" s="357">
        <f>+AS$32</f>
        <v>117917.27114285713</v>
      </c>
      <c r="AU58" s="357">
        <f t="shared" si="11"/>
        <v>3586650.3305952377</v>
      </c>
      <c r="AV58" s="861">
        <f>+AS$29*AU58+AT58</f>
        <v>559483.67000379111</v>
      </c>
      <c r="AW58" s="360">
        <f>+AY57</f>
        <v>11484641.659523811</v>
      </c>
      <c r="AX58" s="357">
        <f>+AW$32</f>
        <v>365558.88571428572</v>
      </c>
      <c r="AY58" s="357">
        <f t="shared" si="12"/>
        <v>11119082.773809526</v>
      </c>
      <c r="AZ58" s="861">
        <f>+AW$29*AY58+AX58</f>
        <v>1734472.1854540149</v>
      </c>
      <c r="BA58" s="881">
        <f t="shared" si="4"/>
        <v>8767261.3645358458</v>
      </c>
      <c r="BB58" s="200"/>
      <c r="BC58" s="358">
        <f>+BA58</f>
        <v>8767261.3645358458</v>
      </c>
    </row>
    <row r="59" spans="1:56">
      <c r="A59">
        <f t="shared" si="1"/>
        <v>44</v>
      </c>
      <c r="C59" s="309" t="str">
        <f t="shared" si="3"/>
        <v>W Increased ROE</v>
      </c>
      <c r="D59" s="356">
        <f t="shared" si="2"/>
        <v>2019</v>
      </c>
      <c r="E59" s="357">
        <f>+E58</f>
        <v>3536966.5714285704</v>
      </c>
      <c r="F59" s="357">
        <f>+F58</f>
        <v>138704.57142857142</v>
      </c>
      <c r="G59" s="357">
        <f t="shared" si="5"/>
        <v>3398261.9999999991</v>
      </c>
      <c r="H59" s="861">
        <f>+E$30*G59+F59</f>
        <v>590478.18652967829</v>
      </c>
      <c r="I59" s="357">
        <f>+I58</f>
        <v>5739737.4428571388</v>
      </c>
      <c r="J59" s="357">
        <f>+J58</f>
        <v>225087.74285714285</v>
      </c>
      <c r="K59" s="357">
        <f t="shared" si="6"/>
        <v>5514649.6999999955</v>
      </c>
      <c r="L59" s="861">
        <f>+I$30*K59+J59</f>
        <v>904017.60346733592</v>
      </c>
      <c r="M59" s="360">
        <f>+M58</f>
        <v>9703499.1428571474</v>
      </c>
      <c r="N59" s="357">
        <f>+N58</f>
        <v>392060.57142857142</v>
      </c>
      <c r="O59" s="357">
        <f t="shared" si="7"/>
        <v>9311438.5714285765</v>
      </c>
      <c r="P59" s="861">
        <f>+M$30*O59+N59</f>
        <v>1538427.7996825045</v>
      </c>
      <c r="Q59" s="360">
        <f>+Q58</f>
        <v>18294662.404761925</v>
      </c>
      <c r="R59" s="357">
        <f>+R58</f>
        <v>744189.65714285709</v>
      </c>
      <c r="S59" s="357">
        <f t="shared" si="8"/>
        <v>17550472.74761907</v>
      </c>
      <c r="T59" s="861">
        <f>+Q$30*S59+R59</f>
        <v>3077394.2540589646</v>
      </c>
      <c r="U59" s="360">
        <f>+U58</f>
        <v>13044767.952380955</v>
      </c>
      <c r="V59" s="357">
        <f>+V58</f>
        <v>530634.62857142859</v>
      </c>
      <c r="W59" s="357">
        <f t="shared" si="9"/>
        <v>12514133.323809527</v>
      </c>
      <c r="X59" s="861">
        <f>+U$30*W59+V59</f>
        <v>2194295.4209278338</v>
      </c>
      <c r="Y59" s="360">
        <f>+Y58</f>
        <v>5053738.0428571431</v>
      </c>
      <c r="Z59" s="357">
        <f>+Z58</f>
        <v>193136.48571428572</v>
      </c>
      <c r="AA59" s="357">
        <f t="shared" si="10"/>
        <v>4860601.5571428575</v>
      </c>
      <c r="AB59" s="861">
        <f>+Y$30*AA59+Z59</f>
        <v>839317.25018638896</v>
      </c>
      <c r="AC59" s="360"/>
      <c r="AD59" s="357"/>
      <c r="AE59" s="357"/>
      <c r="AF59" s="861"/>
      <c r="AG59" s="360"/>
      <c r="AH59" s="357"/>
      <c r="AI59" s="357"/>
      <c r="AJ59" s="861"/>
      <c r="AK59" s="360"/>
      <c r="AL59" s="357"/>
      <c r="AM59" s="357"/>
      <c r="AN59" s="861"/>
      <c r="AO59" s="360"/>
      <c r="AP59" s="357"/>
      <c r="AQ59" s="357"/>
      <c r="AR59" s="861"/>
      <c r="AS59" s="360">
        <f>+AS58</f>
        <v>3704567.6017380948</v>
      </c>
      <c r="AT59" s="357">
        <f>+AT58</f>
        <v>117917.27114285713</v>
      </c>
      <c r="AU59" s="357">
        <f t="shared" si="11"/>
        <v>3586650.3305952377</v>
      </c>
      <c r="AV59" s="861">
        <f>+AS$30*AU59+AT59</f>
        <v>559483.67000379111</v>
      </c>
      <c r="AW59" s="360">
        <f>+AW58</f>
        <v>11484641.659523811</v>
      </c>
      <c r="AX59" s="357">
        <f>+AX58</f>
        <v>365558.88571428572</v>
      </c>
      <c r="AY59" s="357">
        <f t="shared" si="12"/>
        <v>11119082.773809526</v>
      </c>
      <c r="AZ59" s="861">
        <f>+AW$30*AY59+AX59</f>
        <v>1734472.1854540149</v>
      </c>
      <c r="BA59" s="881">
        <f t="shared" si="4"/>
        <v>9143930.5148527063</v>
      </c>
      <c r="BB59" s="359">
        <f>+BA59</f>
        <v>9143930.5148527063</v>
      </c>
      <c r="BC59" s="307"/>
    </row>
    <row r="60" spans="1:56">
      <c r="A60">
        <f t="shared" si="1"/>
        <v>45</v>
      </c>
      <c r="C60" s="309" t="str">
        <f t="shared" si="3"/>
        <v>Base FCR</v>
      </c>
      <c r="D60" s="356">
        <f t="shared" si="2"/>
        <v>2020</v>
      </c>
      <c r="E60" s="357">
        <f>+G59</f>
        <v>3398261.9999999991</v>
      </c>
      <c r="F60" s="357">
        <f>+E$32</f>
        <v>138704.57142857142</v>
      </c>
      <c r="G60" s="357">
        <f t="shared" si="5"/>
        <v>3259557.4285714277</v>
      </c>
      <c r="H60" s="861">
        <f>+E$29*G60+F60</f>
        <v>540001.29760701221</v>
      </c>
      <c r="I60" s="357">
        <f>+K59</f>
        <v>5514649.6999999955</v>
      </c>
      <c r="J60" s="357">
        <f>+I$32</f>
        <v>225087.74285714285</v>
      </c>
      <c r="K60" s="357">
        <f t="shared" si="6"/>
        <v>5289561.9571428522</v>
      </c>
      <c r="L60" s="861">
        <f>+I$29*K60+J60</f>
        <v>876306.18058528716</v>
      </c>
      <c r="M60" s="360">
        <f>+O59</f>
        <v>9311438.5714285765</v>
      </c>
      <c r="N60" s="357">
        <f>+M$32</f>
        <v>392060.57142857142</v>
      </c>
      <c r="O60" s="357">
        <f t="shared" si="7"/>
        <v>8919378.0000000056</v>
      </c>
      <c r="P60" s="861">
        <f>+M$29*O60+N60</f>
        <v>1490159.7058612865</v>
      </c>
      <c r="Q60" s="360">
        <f>+S59</f>
        <v>17550472.74761907</v>
      </c>
      <c r="R60" s="357">
        <f>+Q$32</f>
        <v>744189.65714285709</v>
      </c>
      <c r="S60" s="357">
        <f t="shared" si="8"/>
        <v>16806283.090476215</v>
      </c>
      <c r="T60" s="861">
        <f>+Q$29*S60+R60</f>
        <v>2813276.1915046806</v>
      </c>
      <c r="U60" s="360">
        <f>+W59</f>
        <v>12514133.323809527</v>
      </c>
      <c r="V60" s="357">
        <f>+U$32</f>
        <v>530634.62857142859</v>
      </c>
      <c r="W60" s="357">
        <f t="shared" si="9"/>
        <v>11983498.695238099</v>
      </c>
      <c r="X60" s="861">
        <f>+U$29*W60+V60</f>
        <v>2005969.5168020336</v>
      </c>
      <c r="Y60" s="360">
        <f>+AA59</f>
        <v>4860601.5571428575</v>
      </c>
      <c r="Z60" s="357">
        <f>+Y$32</f>
        <v>193136.48571428572</v>
      </c>
      <c r="AA60" s="357">
        <f t="shared" si="10"/>
        <v>4667465.0714285718</v>
      </c>
      <c r="AB60" s="861">
        <f>+Y$29*AA60+Z60</f>
        <v>767766.16896469204</v>
      </c>
      <c r="AC60" s="360"/>
      <c r="AD60" s="357"/>
      <c r="AE60" s="357"/>
      <c r="AF60" s="861"/>
      <c r="AG60" s="360"/>
      <c r="AH60" s="357"/>
      <c r="AI60" s="357"/>
      <c r="AJ60" s="861"/>
      <c r="AK60" s="360"/>
      <c r="AL60" s="357"/>
      <c r="AM60" s="357"/>
      <c r="AN60" s="861"/>
      <c r="AO60" s="360"/>
      <c r="AP60" s="357"/>
      <c r="AQ60" s="357"/>
      <c r="AR60" s="861"/>
      <c r="AS60" s="360">
        <f>+AU59</f>
        <v>3586650.3305952377</v>
      </c>
      <c r="AT60" s="357">
        <f>+AS$32</f>
        <v>117917.27114285713</v>
      </c>
      <c r="AU60" s="357">
        <f t="shared" si="11"/>
        <v>3468733.0594523805</v>
      </c>
      <c r="AV60" s="861">
        <f>+AS$29*AU60+AT60</f>
        <v>544966.41853439051</v>
      </c>
      <c r="AW60" s="360">
        <f>+AY59</f>
        <v>11119082.773809526</v>
      </c>
      <c r="AX60" s="357">
        <f>+AW$32</f>
        <v>365558.88571428572</v>
      </c>
      <c r="AY60" s="357">
        <f t="shared" si="12"/>
        <v>10753523.888095241</v>
      </c>
      <c r="AZ60" s="861">
        <f>+AW$29*AY60+AX60</f>
        <v>1689466.8166954485</v>
      </c>
      <c r="BA60" s="881">
        <f t="shared" si="4"/>
        <v>8493479.0613249931</v>
      </c>
      <c r="BB60" s="200"/>
      <c r="BC60" s="358">
        <f>+BA60</f>
        <v>8493479.0613249931</v>
      </c>
    </row>
    <row r="61" spans="1:56">
      <c r="A61">
        <f t="shared" si="1"/>
        <v>46</v>
      </c>
      <c r="C61" s="309" t="str">
        <f t="shared" si="3"/>
        <v>W Increased ROE</v>
      </c>
      <c r="D61" s="356">
        <f t="shared" si="2"/>
        <v>2020</v>
      </c>
      <c r="E61" s="357">
        <f>+E60</f>
        <v>3398261.9999999991</v>
      </c>
      <c r="F61" s="357">
        <f>+F60</f>
        <v>138704.57142857142</v>
      </c>
      <c r="G61" s="357">
        <f t="shared" si="5"/>
        <v>3259557.4285714277</v>
      </c>
      <c r="H61" s="861">
        <f>+E$30*G61+F61</f>
        <v>572038.44713779632</v>
      </c>
      <c r="I61" s="357">
        <f>+I60</f>
        <v>5514649.6999999955</v>
      </c>
      <c r="J61" s="357">
        <f>+J60</f>
        <v>225087.74285714285</v>
      </c>
      <c r="K61" s="357">
        <f t="shared" si="6"/>
        <v>5289561.9571428522</v>
      </c>
      <c r="L61" s="861">
        <f>+I$30*K61+J61</f>
        <v>876306.18058528716</v>
      </c>
      <c r="M61" s="360">
        <f>+M60</f>
        <v>9311438.5714285765</v>
      </c>
      <c r="N61" s="357">
        <f>+N60</f>
        <v>392060.57142857142</v>
      </c>
      <c r="O61" s="357">
        <f t="shared" si="7"/>
        <v>8919378.0000000056</v>
      </c>
      <c r="P61" s="861">
        <f>+M$30*O61+N61</f>
        <v>1490159.7058612865</v>
      </c>
      <c r="Q61" s="360">
        <f>+Q60</f>
        <v>17550472.74761907</v>
      </c>
      <c r="R61" s="357">
        <f>+R60</f>
        <v>744189.65714285709</v>
      </c>
      <c r="S61" s="357">
        <f t="shared" si="8"/>
        <v>16806283.090476215</v>
      </c>
      <c r="T61" s="861">
        <f>+Q$30*S61+R61</f>
        <v>2978459.7835183525</v>
      </c>
      <c r="U61" s="360">
        <f>+U60</f>
        <v>12514133.323809527</v>
      </c>
      <c r="V61" s="357">
        <f>+V60</f>
        <v>530634.62857142859</v>
      </c>
      <c r="W61" s="357">
        <f t="shared" si="9"/>
        <v>11983498.695238099</v>
      </c>
      <c r="X61" s="861">
        <f>+U$30*W61+V61</f>
        <v>2123751.5004038871</v>
      </c>
      <c r="Y61" s="360">
        <f>+Y60</f>
        <v>4860601.5571428575</v>
      </c>
      <c r="Z61" s="357">
        <f>+Z60</f>
        <v>193136.48571428572</v>
      </c>
      <c r="AA61" s="357">
        <f t="shared" si="10"/>
        <v>4667465.0714285718</v>
      </c>
      <c r="AB61" s="861">
        <f>+Y$30*AA61+Z61</f>
        <v>813641.19331994781</v>
      </c>
      <c r="AC61" s="360"/>
      <c r="AD61" s="357"/>
      <c r="AE61" s="357"/>
      <c r="AF61" s="861"/>
      <c r="AG61" s="360"/>
      <c r="AH61" s="357"/>
      <c r="AI61" s="357"/>
      <c r="AJ61" s="861"/>
      <c r="AK61" s="360"/>
      <c r="AL61" s="357"/>
      <c r="AM61" s="357"/>
      <c r="AN61" s="861"/>
      <c r="AO61" s="360"/>
      <c r="AP61" s="357"/>
      <c r="AQ61" s="357"/>
      <c r="AR61" s="861"/>
      <c r="AS61" s="360">
        <f>+AS60</f>
        <v>3586650.3305952377</v>
      </c>
      <c r="AT61" s="357">
        <f>+AT60</f>
        <v>117917.27114285713</v>
      </c>
      <c r="AU61" s="357">
        <f t="shared" si="11"/>
        <v>3468733.0594523805</v>
      </c>
      <c r="AV61" s="861">
        <f>+AS$30*AU61+AT61</f>
        <v>544966.41853439051</v>
      </c>
      <c r="AW61" s="360">
        <f>+AW60</f>
        <v>11119082.773809526</v>
      </c>
      <c r="AX61" s="357">
        <f>+AX60</f>
        <v>365558.88571428572</v>
      </c>
      <c r="AY61" s="357">
        <f t="shared" si="12"/>
        <v>10753523.888095241</v>
      </c>
      <c r="AZ61" s="861">
        <f>+AW$30*AY61+AX61</f>
        <v>1689466.8166954485</v>
      </c>
      <c r="BA61" s="881">
        <f t="shared" si="4"/>
        <v>8854356.8108265586</v>
      </c>
      <c r="BB61" s="359">
        <f>+BA61</f>
        <v>8854356.8108265586</v>
      </c>
      <c r="BC61" s="307"/>
    </row>
    <row r="62" spans="1:56">
      <c r="A62">
        <f t="shared" si="1"/>
        <v>47</v>
      </c>
      <c r="C62" s="309" t="str">
        <f t="shared" si="3"/>
        <v>Base FCR</v>
      </c>
      <c r="D62" s="356">
        <f t="shared" si="2"/>
        <v>2021</v>
      </c>
      <c r="E62" s="357">
        <f>+G61</f>
        <v>3259557.4285714277</v>
      </c>
      <c r="F62" s="357">
        <f>+E$32</f>
        <v>138704.57142857142</v>
      </c>
      <c r="G62" s="357">
        <f t="shared" si="5"/>
        <v>3120852.8571428563</v>
      </c>
      <c r="H62" s="861">
        <f>+E$29*G62+F62</f>
        <v>522924.84117388708</v>
      </c>
      <c r="I62" s="357">
        <f>+K61</f>
        <v>5289561.9571428522</v>
      </c>
      <c r="J62" s="357">
        <f>+I$32</f>
        <v>225087.74285714285</v>
      </c>
      <c r="K62" s="357">
        <f t="shared" si="6"/>
        <v>5064474.214285709</v>
      </c>
      <c r="L62" s="861">
        <f>+I$29*K62+J62</f>
        <v>848594.7577032384</v>
      </c>
      <c r="M62" s="360">
        <f>+O61</f>
        <v>8919378.0000000056</v>
      </c>
      <c r="N62" s="357">
        <f>+M$32</f>
        <v>392060.57142857142</v>
      </c>
      <c r="O62" s="357">
        <f t="shared" si="7"/>
        <v>8527317.4285714347</v>
      </c>
      <c r="P62" s="861">
        <f>+M$29*O62+N62</f>
        <v>1441891.6120400683</v>
      </c>
      <c r="Q62" s="360">
        <f>+S61</f>
        <v>16806283.090476215</v>
      </c>
      <c r="R62" s="357">
        <f>+Q$32</f>
        <v>744189.65714285709</v>
      </c>
      <c r="S62" s="357">
        <f t="shared" si="8"/>
        <v>16062093.433333358</v>
      </c>
      <c r="T62" s="861">
        <f>+Q$29*S62+R62</f>
        <v>2721656.1235624598</v>
      </c>
      <c r="U62" s="360">
        <f>+W61</f>
        <v>11983498.695238099</v>
      </c>
      <c r="V62" s="357">
        <f>+U$32</f>
        <v>530634.62857142859</v>
      </c>
      <c r="W62" s="357">
        <f t="shared" si="9"/>
        <v>11452864.06666667</v>
      </c>
      <c r="X62" s="861">
        <f>+U$29*W62+V62</f>
        <v>1940641.0346663611</v>
      </c>
      <c r="Y62" s="360">
        <f>+AA61</f>
        <v>4667465.0714285718</v>
      </c>
      <c r="Z62" s="357">
        <f>+Y$32</f>
        <v>193136.48571428572</v>
      </c>
      <c r="AA62" s="357">
        <f t="shared" si="10"/>
        <v>4474328.5857142862</v>
      </c>
      <c r="AB62" s="861">
        <f>+Y$29*AA62+Z62</f>
        <v>743988.38896812347</v>
      </c>
      <c r="AC62" s="360"/>
      <c r="AD62" s="357"/>
      <c r="AE62" s="357"/>
      <c r="AF62" s="861"/>
      <c r="AG62" s="360"/>
      <c r="AH62" s="357"/>
      <c r="AI62" s="357"/>
      <c r="AJ62" s="861"/>
      <c r="AK62" s="360"/>
      <c r="AL62" s="357"/>
      <c r="AM62" s="357"/>
      <c r="AN62" s="861"/>
      <c r="AO62" s="360"/>
      <c r="AP62" s="357"/>
      <c r="AQ62" s="357"/>
      <c r="AR62" s="861"/>
      <c r="AS62" s="360">
        <f>+AU61</f>
        <v>3468733.0594523805</v>
      </c>
      <c r="AT62" s="357">
        <f>+AS$32</f>
        <v>117917.27114285713</v>
      </c>
      <c r="AU62" s="357">
        <f t="shared" si="11"/>
        <v>3350815.7883095234</v>
      </c>
      <c r="AV62" s="861">
        <f>+AS$29*AU62+AT62</f>
        <v>530449.16706498992</v>
      </c>
      <c r="AW62" s="360">
        <f>+AY61</f>
        <v>10753523.888095241</v>
      </c>
      <c r="AX62" s="357">
        <f>+AW$32</f>
        <v>365558.88571428572</v>
      </c>
      <c r="AY62" s="357">
        <f t="shared" si="12"/>
        <v>10387965.002380956</v>
      </c>
      <c r="AZ62" s="861">
        <f>+AW$29*AY62+AX62</f>
        <v>1644461.447936882</v>
      </c>
      <c r="BA62" s="881">
        <f t="shared" si="4"/>
        <v>8219696.7581141377</v>
      </c>
      <c r="BB62" s="200"/>
      <c r="BC62" s="358">
        <f>+BA62</f>
        <v>8219696.7581141377</v>
      </c>
    </row>
    <row r="63" spans="1:56">
      <c r="A63">
        <f t="shared" si="1"/>
        <v>48</v>
      </c>
      <c r="C63" s="309" t="str">
        <f t="shared" si="3"/>
        <v>W Increased ROE</v>
      </c>
      <c r="D63" s="356">
        <f t="shared" si="2"/>
        <v>2021</v>
      </c>
      <c r="E63" s="357">
        <f>+E62</f>
        <v>3259557.4285714277</v>
      </c>
      <c r="F63" s="357">
        <f>+F62</f>
        <v>138704.57142857142</v>
      </c>
      <c r="G63" s="357">
        <f t="shared" si="5"/>
        <v>3120852.8571428563</v>
      </c>
      <c r="H63" s="861">
        <f>+E$30*G63+F63</f>
        <v>553598.70774591446</v>
      </c>
      <c r="I63" s="357">
        <f>+I62</f>
        <v>5289561.9571428522</v>
      </c>
      <c r="J63" s="357">
        <f>+J62</f>
        <v>225087.74285714285</v>
      </c>
      <c r="K63" s="357">
        <f t="shared" si="6"/>
        <v>5064474.214285709</v>
      </c>
      <c r="L63" s="861">
        <f>+I$30*K63+J63</f>
        <v>848594.7577032384</v>
      </c>
      <c r="M63" s="360">
        <f>+M62</f>
        <v>8919378.0000000056</v>
      </c>
      <c r="N63" s="357">
        <f>+N62</f>
        <v>392060.57142857142</v>
      </c>
      <c r="O63" s="357">
        <f t="shared" si="7"/>
        <v>8527317.4285714347</v>
      </c>
      <c r="P63" s="861">
        <f>+M$30*O63+N63</f>
        <v>1441891.6120400683</v>
      </c>
      <c r="Q63" s="360">
        <f>+Q62</f>
        <v>16806283.090476215</v>
      </c>
      <c r="R63" s="357">
        <f>+R62</f>
        <v>744189.65714285709</v>
      </c>
      <c r="S63" s="357">
        <f t="shared" si="8"/>
        <v>16062093.433333358</v>
      </c>
      <c r="T63" s="861">
        <f>+Q$30*S63+R63</f>
        <v>2879525.3129777405</v>
      </c>
      <c r="U63" s="360">
        <f>+U62</f>
        <v>11983498.695238099</v>
      </c>
      <c r="V63" s="357">
        <f>+V62</f>
        <v>530634.62857142859</v>
      </c>
      <c r="W63" s="357">
        <f t="shared" si="9"/>
        <v>11452864.06666667</v>
      </c>
      <c r="X63" s="861">
        <f>+U$30*W63+V63</f>
        <v>2053207.5798799407</v>
      </c>
      <c r="Y63" s="360">
        <f>+Y62</f>
        <v>4667465.0714285718</v>
      </c>
      <c r="Z63" s="357">
        <f>+Z62</f>
        <v>193136.48571428572</v>
      </c>
      <c r="AA63" s="357">
        <f t="shared" si="10"/>
        <v>4474328.5857142862</v>
      </c>
      <c r="AB63" s="861">
        <f>+Y$30*AA63+Z63</f>
        <v>787965.13645350665</v>
      </c>
      <c r="AC63" s="360"/>
      <c r="AD63" s="357"/>
      <c r="AE63" s="357"/>
      <c r="AF63" s="861"/>
      <c r="AG63" s="360"/>
      <c r="AH63" s="357"/>
      <c r="AI63" s="357"/>
      <c r="AJ63" s="861"/>
      <c r="AK63" s="360"/>
      <c r="AL63" s="357"/>
      <c r="AM63" s="357"/>
      <c r="AN63" s="861"/>
      <c r="AO63" s="360"/>
      <c r="AP63" s="357"/>
      <c r="AQ63" s="357"/>
      <c r="AR63" s="861"/>
      <c r="AS63" s="360">
        <f>+AS62</f>
        <v>3468733.0594523805</v>
      </c>
      <c r="AT63" s="357">
        <f>+AT62</f>
        <v>117917.27114285713</v>
      </c>
      <c r="AU63" s="357">
        <f t="shared" si="11"/>
        <v>3350815.7883095234</v>
      </c>
      <c r="AV63" s="861">
        <f>+AS$30*AU63+AT63</f>
        <v>530449.16706498992</v>
      </c>
      <c r="AW63" s="360">
        <f>+AW62</f>
        <v>10753523.888095241</v>
      </c>
      <c r="AX63" s="357">
        <f>+AX62</f>
        <v>365558.88571428572</v>
      </c>
      <c r="AY63" s="357">
        <f t="shared" si="12"/>
        <v>10387965.002380956</v>
      </c>
      <c r="AZ63" s="861">
        <f>+AW$30*AY63+AX63</f>
        <v>1644461.447936882</v>
      </c>
      <c r="BA63" s="881">
        <f t="shared" si="4"/>
        <v>8564783.106800409</v>
      </c>
      <c r="BB63" s="359">
        <f>+BA63</f>
        <v>8564783.106800409</v>
      </c>
      <c r="BC63" s="307"/>
    </row>
    <row r="64" spans="1:56">
      <c r="A64">
        <f t="shared" si="1"/>
        <v>49</v>
      </c>
      <c r="C64" s="309" t="str">
        <f t="shared" si="3"/>
        <v>Base FCR</v>
      </c>
      <c r="D64" s="356">
        <f t="shared" si="2"/>
        <v>2022</v>
      </c>
      <c r="E64" s="357">
        <f>+G63</f>
        <v>3120852.8571428563</v>
      </c>
      <c r="F64" s="357">
        <f>+E$32</f>
        <v>138704.57142857142</v>
      </c>
      <c r="G64" s="357">
        <f t="shared" si="5"/>
        <v>2982148.285714285</v>
      </c>
      <c r="H64" s="861">
        <f>+E$29*G64+F64</f>
        <v>505848.38474076195</v>
      </c>
      <c r="I64" s="357">
        <f>+K63</f>
        <v>5064474.214285709</v>
      </c>
      <c r="J64" s="357">
        <f>+I$32</f>
        <v>225087.74285714285</v>
      </c>
      <c r="K64" s="357">
        <f t="shared" si="6"/>
        <v>4839386.4714285657</v>
      </c>
      <c r="L64" s="861">
        <f>+I$29*K64+J64</f>
        <v>820883.33482118964</v>
      </c>
      <c r="M64" s="360">
        <f>+O63</f>
        <v>8527317.4285714347</v>
      </c>
      <c r="N64" s="357">
        <f>+M$32</f>
        <v>392060.57142857142</v>
      </c>
      <c r="O64" s="357">
        <f t="shared" si="7"/>
        <v>8135256.8571428629</v>
      </c>
      <c r="P64" s="861">
        <f>+M$29*O64+N64</f>
        <v>1393623.51821885</v>
      </c>
      <c r="Q64" s="360">
        <f>+S63</f>
        <v>16062093.433333358</v>
      </c>
      <c r="R64" s="357">
        <f>+Q$32</f>
        <v>744189.65714285709</v>
      </c>
      <c r="S64" s="357">
        <f t="shared" si="8"/>
        <v>15317903.776190501</v>
      </c>
      <c r="T64" s="861">
        <f>+Q$29*S64+R64</f>
        <v>2630036.0556202391</v>
      </c>
      <c r="U64" s="360">
        <f>+W63</f>
        <v>11452864.06666667</v>
      </c>
      <c r="V64" s="357">
        <f>+U$32</f>
        <v>530634.62857142859</v>
      </c>
      <c r="W64" s="357">
        <f t="shared" si="9"/>
        <v>10922229.438095242</v>
      </c>
      <c r="X64" s="861">
        <f>+U$29*W64+V64</f>
        <v>1875312.5525306887</v>
      </c>
      <c r="Y64" s="360">
        <f>+AA63</f>
        <v>4474328.5857142862</v>
      </c>
      <c r="Z64" s="357">
        <f>+Y$32</f>
        <v>193136.48571428572</v>
      </c>
      <c r="AA64" s="357">
        <f t="shared" si="10"/>
        <v>4281192.1000000006</v>
      </c>
      <c r="AB64" s="861">
        <f>+Y$29*AA64+Z64</f>
        <v>720210.6089715549</v>
      </c>
      <c r="AC64" s="360"/>
      <c r="AD64" s="357"/>
      <c r="AE64" s="357"/>
      <c r="AF64" s="861"/>
      <c r="AG64" s="360"/>
      <c r="AH64" s="357"/>
      <c r="AI64" s="357"/>
      <c r="AJ64" s="861"/>
      <c r="AK64" s="360"/>
      <c r="AL64" s="357"/>
      <c r="AM64" s="357"/>
      <c r="AN64" s="861"/>
      <c r="AO64" s="360"/>
      <c r="AP64" s="357"/>
      <c r="AQ64" s="357"/>
      <c r="AR64" s="861"/>
      <c r="AS64" s="360">
        <f>+AU63</f>
        <v>3350815.7883095234</v>
      </c>
      <c r="AT64" s="357">
        <f>+AS$32</f>
        <v>117917.27114285713</v>
      </c>
      <c r="AU64" s="357">
        <f t="shared" si="11"/>
        <v>3232898.5171666662</v>
      </c>
      <c r="AV64" s="861">
        <f>+AS$29*AU64+AT64</f>
        <v>515931.91559558938</v>
      </c>
      <c r="AW64" s="360">
        <f>+AY63</f>
        <v>10387965.002380956</v>
      </c>
      <c r="AX64" s="357">
        <f>+AW$32</f>
        <v>365558.88571428572</v>
      </c>
      <c r="AY64" s="357">
        <f t="shared" si="12"/>
        <v>10022406.116666671</v>
      </c>
      <c r="AZ64" s="861">
        <f>+AW$29*AY64+AX64</f>
        <v>1599456.0791783158</v>
      </c>
      <c r="BA64" s="881">
        <f t="shared" si="4"/>
        <v>7945914.4549032841</v>
      </c>
      <c r="BB64" s="200"/>
      <c r="BC64" s="358">
        <f>+BA64</f>
        <v>7945914.4549032841</v>
      </c>
    </row>
    <row r="65" spans="1:55">
      <c r="A65">
        <f t="shared" si="1"/>
        <v>50</v>
      </c>
      <c r="C65" s="309" t="str">
        <f t="shared" si="3"/>
        <v>W Increased ROE</v>
      </c>
      <c r="D65" s="356">
        <f t="shared" si="2"/>
        <v>2022</v>
      </c>
      <c r="E65" s="357">
        <f>+E64</f>
        <v>3120852.8571428563</v>
      </c>
      <c r="F65" s="357">
        <f>+F64</f>
        <v>138704.57142857142</v>
      </c>
      <c r="G65" s="357">
        <f t="shared" si="5"/>
        <v>2982148.285714285</v>
      </c>
      <c r="H65" s="861">
        <f>+E$30*G65+F65</f>
        <v>535158.96835403261</v>
      </c>
      <c r="I65" s="357">
        <f>+I64</f>
        <v>5064474.214285709</v>
      </c>
      <c r="J65" s="357">
        <f>+J64</f>
        <v>225087.74285714285</v>
      </c>
      <c r="K65" s="357">
        <f t="shared" si="6"/>
        <v>4839386.4714285657</v>
      </c>
      <c r="L65" s="861">
        <f>+I$30*K65+J65</f>
        <v>820883.33482118964</v>
      </c>
      <c r="M65" s="360">
        <f>+M64</f>
        <v>8527317.4285714347</v>
      </c>
      <c r="N65" s="357">
        <f>+N64</f>
        <v>392060.57142857142</v>
      </c>
      <c r="O65" s="357">
        <f t="shared" si="7"/>
        <v>8135256.8571428629</v>
      </c>
      <c r="P65" s="861">
        <f>+M$30*O65+N65</f>
        <v>1393623.51821885</v>
      </c>
      <c r="Q65" s="360">
        <f>+Q64</f>
        <v>16062093.433333358</v>
      </c>
      <c r="R65" s="357">
        <f>+R64</f>
        <v>744189.65714285709</v>
      </c>
      <c r="S65" s="357">
        <f t="shared" si="8"/>
        <v>15317903.776190501</v>
      </c>
      <c r="T65" s="861">
        <f>+Q$30*S65+R65</f>
        <v>2780590.8424371281</v>
      </c>
      <c r="U65" s="360">
        <f>+U64</f>
        <v>11452864.06666667</v>
      </c>
      <c r="V65" s="357">
        <f>+V64</f>
        <v>530634.62857142859</v>
      </c>
      <c r="W65" s="357">
        <f t="shared" si="9"/>
        <v>10922229.438095242</v>
      </c>
      <c r="X65" s="861">
        <f>+U$30*W65+V65</f>
        <v>1982663.6593559943</v>
      </c>
      <c r="Y65" s="360">
        <f>+Y64</f>
        <v>4474328.5857142862</v>
      </c>
      <c r="Z65" s="357">
        <f>+Z64</f>
        <v>193136.48571428572</v>
      </c>
      <c r="AA65" s="357">
        <f t="shared" si="10"/>
        <v>4281192.1000000006</v>
      </c>
      <c r="AB65" s="861">
        <f>+Y$30*AA65+Z65</f>
        <v>762289.0795870655</v>
      </c>
      <c r="AC65" s="360"/>
      <c r="AD65" s="357"/>
      <c r="AE65" s="357"/>
      <c r="AF65" s="861"/>
      <c r="AG65" s="360"/>
      <c r="AH65" s="357"/>
      <c r="AI65" s="357"/>
      <c r="AJ65" s="861"/>
      <c r="AK65" s="360"/>
      <c r="AL65" s="357"/>
      <c r="AM65" s="357"/>
      <c r="AN65" s="861"/>
      <c r="AO65" s="360"/>
      <c r="AP65" s="357"/>
      <c r="AQ65" s="357"/>
      <c r="AR65" s="861"/>
      <c r="AS65" s="360">
        <f>+AS64</f>
        <v>3350815.7883095234</v>
      </c>
      <c r="AT65" s="357">
        <f>+AT64</f>
        <v>117917.27114285713</v>
      </c>
      <c r="AU65" s="357">
        <f t="shared" si="11"/>
        <v>3232898.5171666662</v>
      </c>
      <c r="AV65" s="861">
        <f>+AS$30*AU65+AT65</f>
        <v>515931.91559558938</v>
      </c>
      <c r="AW65" s="360">
        <f>+AW64</f>
        <v>10387965.002380956</v>
      </c>
      <c r="AX65" s="357">
        <f>+AX64</f>
        <v>365558.88571428572</v>
      </c>
      <c r="AY65" s="357">
        <f t="shared" si="12"/>
        <v>10022406.116666671</v>
      </c>
      <c r="AZ65" s="861">
        <f>+AW$30*AY65+AX65</f>
        <v>1599456.0791783158</v>
      </c>
      <c r="BA65" s="881">
        <f t="shared" si="4"/>
        <v>8275209.4027742604</v>
      </c>
      <c r="BB65" s="359">
        <f>+BA65</f>
        <v>8275209.4027742604</v>
      </c>
      <c r="BC65" s="307"/>
    </row>
    <row r="66" spans="1:55">
      <c r="A66">
        <f t="shared" si="1"/>
        <v>51</v>
      </c>
      <c r="C66" s="309" t="str">
        <f t="shared" si="3"/>
        <v>Base FCR</v>
      </c>
      <c r="D66" s="356">
        <f t="shared" si="2"/>
        <v>2023</v>
      </c>
      <c r="E66" s="357">
        <f>+G65</f>
        <v>2982148.285714285</v>
      </c>
      <c r="F66" s="357">
        <f>+E$32</f>
        <v>138704.57142857142</v>
      </c>
      <c r="G66" s="357">
        <f t="shared" si="5"/>
        <v>2843443.7142857136</v>
      </c>
      <c r="H66" s="861">
        <f>+E$29*G66+F66</f>
        <v>488771.92830763682</v>
      </c>
      <c r="I66" s="357">
        <f>+K65</f>
        <v>4839386.4714285657</v>
      </c>
      <c r="J66" s="357">
        <f>+I$32</f>
        <v>225087.74285714285</v>
      </c>
      <c r="K66" s="357">
        <f t="shared" si="6"/>
        <v>4614298.7285714224</v>
      </c>
      <c r="L66" s="861">
        <f>+I$29*K66+J66</f>
        <v>793171.91193914087</v>
      </c>
      <c r="M66" s="360">
        <f>+O65</f>
        <v>8135256.8571428629</v>
      </c>
      <c r="N66" s="357">
        <f>+M$32</f>
        <v>392060.57142857142</v>
      </c>
      <c r="O66" s="357">
        <f t="shared" si="7"/>
        <v>7743196.285714291</v>
      </c>
      <c r="P66" s="861">
        <f>+M$29*O66+N66</f>
        <v>1345355.4243976318</v>
      </c>
      <c r="Q66" s="360">
        <f>+S65</f>
        <v>15317903.776190501</v>
      </c>
      <c r="R66" s="357">
        <f>+Q$32</f>
        <v>744189.65714285709</v>
      </c>
      <c r="S66" s="357">
        <f t="shared" si="8"/>
        <v>14573714.119047644</v>
      </c>
      <c r="T66" s="861">
        <f>+Q$29*S66+R66</f>
        <v>2538415.9876780184</v>
      </c>
      <c r="U66" s="360">
        <f>+W65</f>
        <v>10922229.438095242</v>
      </c>
      <c r="V66" s="357">
        <f>+U$32</f>
        <v>530634.62857142859</v>
      </c>
      <c r="W66" s="357">
        <f t="shared" si="9"/>
        <v>10391594.809523813</v>
      </c>
      <c r="X66" s="861">
        <f>+U$29*W66+V66</f>
        <v>1809984.0703950161</v>
      </c>
      <c r="Y66" s="360">
        <f>+AA65</f>
        <v>4281192.1000000006</v>
      </c>
      <c r="Z66" s="357">
        <f>+Y$32</f>
        <v>193136.48571428572</v>
      </c>
      <c r="AA66" s="357">
        <f t="shared" si="10"/>
        <v>4088055.6142857149</v>
      </c>
      <c r="AB66" s="861">
        <f>+Y$29*AA66+Z66</f>
        <v>696432.82897498645</v>
      </c>
      <c r="AC66" s="360"/>
      <c r="AD66" s="357"/>
      <c r="AE66" s="357"/>
      <c r="AF66" s="861"/>
      <c r="AG66" s="360"/>
      <c r="AH66" s="357"/>
      <c r="AI66" s="357"/>
      <c r="AJ66" s="861"/>
      <c r="AK66" s="360"/>
      <c r="AL66" s="357"/>
      <c r="AM66" s="357"/>
      <c r="AN66" s="861"/>
      <c r="AO66" s="360"/>
      <c r="AP66" s="357"/>
      <c r="AQ66" s="357"/>
      <c r="AR66" s="861"/>
      <c r="AS66" s="360">
        <f>+AU65</f>
        <v>3232898.5171666662</v>
      </c>
      <c r="AT66" s="357">
        <f>+AS$32</f>
        <v>117917.27114285713</v>
      </c>
      <c r="AU66" s="357">
        <f t="shared" si="11"/>
        <v>3114981.2460238091</v>
      </c>
      <c r="AV66" s="861">
        <f>+AS$29*AU66+AT66</f>
        <v>501414.66412618879</v>
      </c>
      <c r="AW66" s="360">
        <f>+AY65</f>
        <v>10022406.116666671</v>
      </c>
      <c r="AX66" s="357">
        <f>+AW$32</f>
        <v>365558.88571428572</v>
      </c>
      <c r="AY66" s="357">
        <f t="shared" si="12"/>
        <v>9656847.2309523858</v>
      </c>
      <c r="AZ66" s="861">
        <f>+AW$29*AY66+AX66</f>
        <v>1554450.7104197494</v>
      </c>
      <c r="BA66" s="881">
        <f t="shared" si="4"/>
        <v>7672132.1516924305</v>
      </c>
      <c r="BB66" s="200"/>
      <c r="BC66" s="358">
        <f>+BA66</f>
        <v>7672132.1516924305</v>
      </c>
    </row>
    <row r="67" spans="1:55">
      <c r="A67">
        <f t="shared" si="1"/>
        <v>52</v>
      </c>
      <c r="C67" s="309" t="str">
        <f t="shared" si="3"/>
        <v>W Increased ROE</v>
      </c>
      <c r="D67" s="356">
        <f t="shared" si="2"/>
        <v>2023</v>
      </c>
      <c r="E67" s="357">
        <f>+E66</f>
        <v>2982148.285714285</v>
      </c>
      <c r="F67" s="357">
        <f>+F66</f>
        <v>138704.57142857142</v>
      </c>
      <c r="G67" s="357">
        <f t="shared" si="5"/>
        <v>2843443.7142857136</v>
      </c>
      <c r="H67" s="861">
        <f>+E$30*G67+F67</f>
        <v>516719.22896215064</v>
      </c>
      <c r="I67" s="357">
        <f>+I66</f>
        <v>4839386.4714285657</v>
      </c>
      <c r="J67" s="357">
        <f>+J66</f>
        <v>225087.74285714285</v>
      </c>
      <c r="K67" s="357">
        <f t="shared" si="6"/>
        <v>4614298.7285714224</v>
      </c>
      <c r="L67" s="861">
        <f>+I$30*K67+J67</f>
        <v>793171.91193914087</v>
      </c>
      <c r="M67" s="360">
        <f>+M66</f>
        <v>8135256.8571428629</v>
      </c>
      <c r="N67" s="357">
        <f>+N66</f>
        <v>392060.57142857142</v>
      </c>
      <c r="O67" s="357">
        <f t="shared" si="7"/>
        <v>7743196.285714291</v>
      </c>
      <c r="P67" s="861">
        <f>+M$30*O67+N67</f>
        <v>1345355.4243976318</v>
      </c>
      <c r="Q67" s="360">
        <f>+Q66</f>
        <v>15317903.776190501</v>
      </c>
      <c r="R67" s="357">
        <f>+R66</f>
        <v>744189.65714285709</v>
      </c>
      <c r="S67" s="357">
        <f t="shared" si="8"/>
        <v>14573714.119047644</v>
      </c>
      <c r="T67" s="861">
        <f>+Q$30*S67+R67</f>
        <v>2681656.3718965156</v>
      </c>
      <c r="U67" s="360">
        <f>+U66</f>
        <v>10922229.438095242</v>
      </c>
      <c r="V67" s="357">
        <f>+V66</f>
        <v>530634.62857142859</v>
      </c>
      <c r="W67" s="357">
        <f t="shared" si="9"/>
        <v>10391594.809523813</v>
      </c>
      <c r="X67" s="861">
        <f>+U$30*W67+V67</f>
        <v>1912119.7388320477</v>
      </c>
      <c r="Y67" s="360">
        <f>+Y66</f>
        <v>4281192.1000000006</v>
      </c>
      <c r="Z67" s="357">
        <f>+Z66</f>
        <v>193136.48571428572</v>
      </c>
      <c r="AA67" s="357">
        <f t="shared" si="10"/>
        <v>4088055.6142857149</v>
      </c>
      <c r="AB67" s="861">
        <f>+Y$30*AA67+Z67</f>
        <v>736613.02272062423</v>
      </c>
      <c r="AC67" s="360"/>
      <c r="AD67" s="357"/>
      <c r="AE67" s="357"/>
      <c r="AF67" s="861"/>
      <c r="AG67" s="360"/>
      <c r="AH67" s="357"/>
      <c r="AI67" s="357"/>
      <c r="AJ67" s="861"/>
      <c r="AK67" s="360"/>
      <c r="AL67" s="357"/>
      <c r="AM67" s="357"/>
      <c r="AN67" s="861"/>
      <c r="AO67" s="360"/>
      <c r="AP67" s="357"/>
      <c r="AQ67" s="357"/>
      <c r="AR67" s="861"/>
      <c r="AS67" s="360">
        <f>+AS66</f>
        <v>3232898.5171666662</v>
      </c>
      <c r="AT67" s="357">
        <f>+AT66</f>
        <v>117917.27114285713</v>
      </c>
      <c r="AU67" s="357">
        <f t="shared" si="11"/>
        <v>3114981.2460238091</v>
      </c>
      <c r="AV67" s="861">
        <f>+AS$30*AU67+AT67</f>
        <v>501414.66412618879</v>
      </c>
      <c r="AW67" s="360">
        <f>+AW66</f>
        <v>10022406.116666671</v>
      </c>
      <c r="AX67" s="357">
        <f>+AX66</f>
        <v>365558.88571428572</v>
      </c>
      <c r="AY67" s="357">
        <f t="shared" si="12"/>
        <v>9656847.2309523858</v>
      </c>
      <c r="AZ67" s="861">
        <f>+AW$30*AY67+AX67</f>
        <v>1554450.7104197494</v>
      </c>
      <c r="BA67" s="881">
        <f t="shared" si="4"/>
        <v>7985635.6987481108</v>
      </c>
      <c r="BB67" s="359">
        <f>+BA67</f>
        <v>7985635.6987481108</v>
      </c>
      <c r="BC67" s="307"/>
    </row>
    <row r="68" spans="1:55">
      <c r="A68">
        <f t="shared" si="1"/>
        <v>53</v>
      </c>
      <c r="C68" s="309" t="str">
        <f t="shared" si="3"/>
        <v>Base FCR</v>
      </c>
      <c r="D68" s="356">
        <f t="shared" si="2"/>
        <v>2024</v>
      </c>
      <c r="E68" s="357">
        <f>+G67</f>
        <v>2843443.7142857136</v>
      </c>
      <c r="F68" s="357">
        <f>+E$32</f>
        <v>138704.57142857142</v>
      </c>
      <c r="G68" s="357">
        <f t="shared" si="5"/>
        <v>2704739.1428571423</v>
      </c>
      <c r="H68" s="861">
        <f>+E$29*G68+F68</f>
        <v>471695.47187451168</v>
      </c>
      <c r="I68" s="357">
        <f>+K67</f>
        <v>4614298.7285714224</v>
      </c>
      <c r="J68" s="357">
        <f>+I$32</f>
        <v>225087.74285714285</v>
      </c>
      <c r="K68" s="357">
        <f t="shared" si="6"/>
        <v>4389210.9857142791</v>
      </c>
      <c r="L68" s="861">
        <f>+I$29*K68+J68</f>
        <v>765460.489057092</v>
      </c>
      <c r="M68" s="360">
        <f>+O67</f>
        <v>7743196.285714291</v>
      </c>
      <c r="N68" s="357">
        <f>+M$32</f>
        <v>392060.57142857142</v>
      </c>
      <c r="O68" s="357">
        <f t="shared" si="7"/>
        <v>7351135.7142857192</v>
      </c>
      <c r="P68" s="861">
        <f>+M$29*O68+N68</f>
        <v>1297087.3305764135</v>
      </c>
      <c r="Q68" s="360">
        <f>+S67</f>
        <v>14573714.119047644</v>
      </c>
      <c r="R68" s="357">
        <f>+Q$32</f>
        <v>744189.65714285709</v>
      </c>
      <c r="S68" s="357">
        <f t="shared" si="8"/>
        <v>13829524.461904787</v>
      </c>
      <c r="T68" s="861">
        <f>+Q$29*S68+R68</f>
        <v>2446795.9197357977</v>
      </c>
      <c r="U68" s="360">
        <f>+W67</f>
        <v>10391594.809523813</v>
      </c>
      <c r="V68" s="357">
        <f>+U$32</f>
        <v>530634.62857142859</v>
      </c>
      <c r="W68" s="357">
        <f t="shared" si="9"/>
        <v>9860960.1809523851</v>
      </c>
      <c r="X68" s="861">
        <f>+U$29*W68+V68</f>
        <v>1744655.5882593435</v>
      </c>
      <c r="Y68" s="360">
        <f>+AA67</f>
        <v>4088055.6142857149</v>
      </c>
      <c r="Z68" s="357">
        <f>+Y$32</f>
        <v>193136.48571428572</v>
      </c>
      <c r="AA68" s="357">
        <f t="shared" si="10"/>
        <v>3894919.1285714293</v>
      </c>
      <c r="AB68" s="861">
        <f>+Y$29*AA68+Z68</f>
        <v>672655.04897841788</v>
      </c>
      <c r="AC68" s="360"/>
      <c r="AD68" s="357"/>
      <c r="AE68" s="357"/>
      <c r="AF68" s="861"/>
      <c r="AG68" s="360"/>
      <c r="AH68" s="357"/>
      <c r="AI68" s="357"/>
      <c r="AJ68" s="861"/>
      <c r="AK68" s="360"/>
      <c r="AL68" s="357"/>
      <c r="AM68" s="357"/>
      <c r="AN68" s="861"/>
      <c r="AO68" s="360"/>
      <c r="AP68" s="357"/>
      <c r="AQ68" s="357"/>
      <c r="AR68" s="861"/>
      <c r="AS68" s="360">
        <f>+AU67</f>
        <v>3114981.2460238091</v>
      </c>
      <c r="AT68" s="357">
        <f>+AS$32</f>
        <v>117917.27114285713</v>
      </c>
      <c r="AU68" s="357">
        <f t="shared" si="11"/>
        <v>2997063.9748809519</v>
      </c>
      <c r="AV68" s="861">
        <f>+AS$29*AU68+AT68</f>
        <v>486897.41265678825</v>
      </c>
      <c r="AW68" s="360">
        <f>+AY67</f>
        <v>9656847.2309523858</v>
      </c>
      <c r="AX68" s="357">
        <f>+AW$32</f>
        <v>365558.88571428572</v>
      </c>
      <c r="AY68" s="357">
        <f t="shared" si="12"/>
        <v>9291288.3452381007</v>
      </c>
      <c r="AZ68" s="861">
        <f>+AW$29*AY68+AX68</f>
        <v>1509445.3416611832</v>
      </c>
      <c r="BA68" s="881">
        <f t="shared" si="4"/>
        <v>7398349.848481576</v>
      </c>
      <c r="BB68" s="200"/>
      <c r="BC68" s="358">
        <f>+BA68</f>
        <v>7398349.848481576</v>
      </c>
    </row>
    <row r="69" spans="1:55">
      <c r="A69">
        <f t="shared" si="1"/>
        <v>54</v>
      </c>
      <c r="C69" s="309" t="str">
        <f t="shared" si="3"/>
        <v>W Increased ROE</v>
      </c>
      <c r="D69" s="356">
        <f t="shared" si="2"/>
        <v>2024</v>
      </c>
      <c r="E69" s="357">
        <f>+E68</f>
        <v>2843443.7142857136</v>
      </c>
      <c r="F69" s="357">
        <f>+F68</f>
        <v>138704.57142857142</v>
      </c>
      <c r="G69" s="357">
        <f t="shared" si="5"/>
        <v>2704739.1428571423</v>
      </c>
      <c r="H69" s="861">
        <f>+E$30*G69+F69</f>
        <v>498279.48957026872</v>
      </c>
      <c r="I69" s="357">
        <f>+I68</f>
        <v>4614298.7285714224</v>
      </c>
      <c r="J69" s="357">
        <f>+J68</f>
        <v>225087.74285714285</v>
      </c>
      <c r="K69" s="357">
        <f t="shared" si="6"/>
        <v>4389210.9857142791</v>
      </c>
      <c r="L69" s="861">
        <f>+I$30*K69+J69</f>
        <v>765460.489057092</v>
      </c>
      <c r="M69" s="360">
        <f>+M68</f>
        <v>7743196.285714291</v>
      </c>
      <c r="N69" s="357">
        <f>+N68</f>
        <v>392060.57142857142</v>
      </c>
      <c r="O69" s="357">
        <f t="shared" si="7"/>
        <v>7351135.7142857192</v>
      </c>
      <c r="P69" s="861">
        <f>+M$30*O69+N69</f>
        <v>1297087.3305764135</v>
      </c>
      <c r="Q69" s="360">
        <f>+Q68</f>
        <v>14573714.119047644</v>
      </c>
      <c r="R69" s="357">
        <f>+R68</f>
        <v>744189.65714285709</v>
      </c>
      <c r="S69" s="357">
        <f t="shared" si="8"/>
        <v>13829524.461904787</v>
      </c>
      <c r="T69" s="861">
        <f>+Q$30*S69+R69</f>
        <v>2582721.9013559036</v>
      </c>
      <c r="U69" s="360">
        <f>+U68</f>
        <v>10391594.809523813</v>
      </c>
      <c r="V69" s="357">
        <f>+V68</f>
        <v>530634.62857142859</v>
      </c>
      <c r="W69" s="357">
        <f t="shared" si="9"/>
        <v>9860960.1809523851</v>
      </c>
      <c r="X69" s="861">
        <f>+U$30*W69+V69</f>
        <v>1841575.8183081013</v>
      </c>
      <c r="Y69" s="360">
        <f>+Y68</f>
        <v>4088055.6142857149</v>
      </c>
      <c r="Z69" s="357">
        <f>+Z68</f>
        <v>193136.48571428572</v>
      </c>
      <c r="AA69" s="357">
        <f t="shared" si="10"/>
        <v>3894919.1285714293</v>
      </c>
      <c r="AB69" s="861">
        <f>+Y$30*AA69+Z69</f>
        <v>710936.96585418307</v>
      </c>
      <c r="AC69" s="360"/>
      <c r="AD69" s="357"/>
      <c r="AE69" s="357"/>
      <c r="AF69" s="861"/>
      <c r="AG69" s="360"/>
      <c r="AH69" s="357"/>
      <c r="AI69" s="357"/>
      <c r="AJ69" s="861"/>
      <c r="AK69" s="360"/>
      <c r="AL69" s="357"/>
      <c r="AM69" s="357"/>
      <c r="AN69" s="861"/>
      <c r="AO69" s="360"/>
      <c r="AP69" s="357"/>
      <c r="AQ69" s="357"/>
      <c r="AR69" s="861"/>
      <c r="AS69" s="360">
        <f>+AS68</f>
        <v>3114981.2460238091</v>
      </c>
      <c r="AT69" s="357">
        <f>+AT68</f>
        <v>117917.27114285713</v>
      </c>
      <c r="AU69" s="357">
        <f t="shared" si="11"/>
        <v>2997063.9748809519</v>
      </c>
      <c r="AV69" s="861">
        <f>+AS$30*AU69+AT69</f>
        <v>486897.41265678825</v>
      </c>
      <c r="AW69" s="360">
        <f>+AW68</f>
        <v>9656847.2309523858</v>
      </c>
      <c r="AX69" s="357">
        <f>+AX68</f>
        <v>365558.88571428572</v>
      </c>
      <c r="AY69" s="357">
        <f t="shared" si="12"/>
        <v>9291288.3452381007</v>
      </c>
      <c r="AZ69" s="861">
        <f>+AW$30*AY69+AX69</f>
        <v>1509445.3416611832</v>
      </c>
      <c r="BA69" s="881">
        <f t="shared" si="4"/>
        <v>7696061.9947219621</v>
      </c>
      <c r="BB69" s="359">
        <f>+BA69</f>
        <v>7696061.9947219621</v>
      </c>
      <c r="BC69" s="307"/>
    </row>
    <row r="70" spans="1:55">
      <c r="A70">
        <f t="shared" si="1"/>
        <v>55</v>
      </c>
      <c r="C70" s="309" t="str">
        <f t="shared" si="3"/>
        <v>Base FCR</v>
      </c>
      <c r="D70" s="356">
        <f t="shared" si="2"/>
        <v>2025</v>
      </c>
      <c r="E70" s="357">
        <f>+G69</f>
        <v>2704739.1428571423</v>
      </c>
      <c r="F70" s="357">
        <f>+E$32</f>
        <v>138704.57142857142</v>
      </c>
      <c r="G70" s="357">
        <f t="shared" si="5"/>
        <v>2566034.5714285709</v>
      </c>
      <c r="H70" s="861">
        <f>+E$29*G70+F70</f>
        <v>454619.01544138655</v>
      </c>
      <c r="I70" s="357">
        <f>+K69</f>
        <v>4389210.9857142791</v>
      </c>
      <c r="J70" s="357">
        <f>+I$32</f>
        <v>225087.74285714285</v>
      </c>
      <c r="K70" s="357">
        <f t="shared" si="6"/>
        <v>4164123.2428571363</v>
      </c>
      <c r="L70" s="861">
        <f>+I$29*K70+J70</f>
        <v>737749.06617504335</v>
      </c>
      <c r="M70" s="360">
        <f>+O69</f>
        <v>7351135.7142857192</v>
      </c>
      <c r="N70" s="357">
        <f>+M$32</f>
        <v>392060.57142857142</v>
      </c>
      <c r="O70" s="357">
        <f t="shared" si="7"/>
        <v>6959075.1428571474</v>
      </c>
      <c r="P70" s="861">
        <f>+M$29*O70+N70</f>
        <v>1248819.2367551953</v>
      </c>
      <c r="Q70" s="360">
        <f>+S69</f>
        <v>13829524.461904787</v>
      </c>
      <c r="R70" s="357">
        <f>+Q$32</f>
        <v>744189.65714285709</v>
      </c>
      <c r="S70" s="357">
        <f t="shared" si="8"/>
        <v>13085334.804761929</v>
      </c>
      <c r="T70" s="861">
        <f>+Q$29*S70+R70</f>
        <v>2355175.851793577</v>
      </c>
      <c r="U70" s="360">
        <f>+W69</f>
        <v>9860960.1809523851</v>
      </c>
      <c r="V70" s="357">
        <f>+U$32</f>
        <v>530634.62857142859</v>
      </c>
      <c r="W70" s="357">
        <f t="shared" si="9"/>
        <v>9330325.5523809567</v>
      </c>
      <c r="X70" s="861">
        <f>+U$29*W70+V70</f>
        <v>1679327.1061236712</v>
      </c>
      <c r="Y70" s="360">
        <f>+AA69</f>
        <v>3894919.1285714293</v>
      </c>
      <c r="Z70" s="357">
        <f>+Y$32</f>
        <v>193136.48571428572</v>
      </c>
      <c r="AA70" s="357">
        <f t="shared" si="10"/>
        <v>3701782.6428571437</v>
      </c>
      <c r="AB70" s="861">
        <f>+Y$29*AA70+Z70</f>
        <v>648877.26898184931</v>
      </c>
      <c r="AC70" s="360"/>
      <c r="AD70" s="357"/>
      <c r="AE70" s="357"/>
      <c r="AF70" s="861"/>
      <c r="AG70" s="360"/>
      <c r="AH70" s="357"/>
      <c r="AI70" s="357"/>
      <c r="AJ70" s="861"/>
      <c r="AK70" s="360"/>
      <c r="AL70" s="357"/>
      <c r="AM70" s="357"/>
      <c r="AN70" s="861"/>
      <c r="AO70" s="360"/>
      <c r="AP70" s="357"/>
      <c r="AQ70" s="357"/>
      <c r="AR70" s="861"/>
      <c r="AS70" s="360">
        <f>+AU69</f>
        <v>2997063.9748809519</v>
      </c>
      <c r="AT70" s="357">
        <f>+AS$32</f>
        <v>117917.27114285713</v>
      </c>
      <c r="AU70" s="357">
        <f t="shared" si="11"/>
        <v>2879146.7037380948</v>
      </c>
      <c r="AV70" s="861">
        <f>+AS$29*AU70+AT70</f>
        <v>472380.16118738765</v>
      </c>
      <c r="AW70" s="360">
        <f>+AY69</f>
        <v>9291288.3452381007</v>
      </c>
      <c r="AX70" s="357">
        <f>+AW$32</f>
        <v>365558.88571428572</v>
      </c>
      <c r="AY70" s="357">
        <f t="shared" si="12"/>
        <v>8925729.4595238157</v>
      </c>
      <c r="AZ70" s="861">
        <f>+AW$29*AY70+AX70</f>
        <v>1464439.9729026167</v>
      </c>
      <c r="BA70" s="881">
        <f t="shared" si="4"/>
        <v>7124567.5452707233</v>
      </c>
      <c r="BB70" s="200"/>
      <c r="BC70" s="358">
        <f>+BA70</f>
        <v>7124567.5452707233</v>
      </c>
    </row>
    <row r="71" spans="1:55">
      <c r="A71">
        <f t="shared" si="1"/>
        <v>56</v>
      </c>
      <c r="C71" s="309" t="str">
        <f t="shared" si="3"/>
        <v>W Increased ROE</v>
      </c>
      <c r="D71" s="356">
        <f t="shared" si="2"/>
        <v>2025</v>
      </c>
      <c r="E71" s="357">
        <f>+E70</f>
        <v>2704739.1428571423</v>
      </c>
      <c r="F71" s="357">
        <f>+F70</f>
        <v>138704.57142857142</v>
      </c>
      <c r="G71" s="357">
        <f t="shared" si="5"/>
        <v>2566034.5714285709</v>
      </c>
      <c r="H71" s="861">
        <f>+E$30*G71+F71</f>
        <v>479839.75017838681</v>
      </c>
      <c r="I71" s="357">
        <f>+I70</f>
        <v>4389210.9857142791</v>
      </c>
      <c r="J71" s="357">
        <f>+J70</f>
        <v>225087.74285714285</v>
      </c>
      <c r="K71" s="357">
        <f t="shared" si="6"/>
        <v>4164123.2428571363</v>
      </c>
      <c r="L71" s="861">
        <f>+I$30*K71+J71</f>
        <v>737749.06617504335</v>
      </c>
      <c r="M71" s="360">
        <f>+M70</f>
        <v>7351135.7142857192</v>
      </c>
      <c r="N71" s="357">
        <f>+N70</f>
        <v>392060.57142857142</v>
      </c>
      <c r="O71" s="357">
        <f t="shared" si="7"/>
        <v>6959075.1428571474</v>
      </c>
      <c r="P71" s="861">
        <f>+M$30*O71+N71</f>
        <v>1248819.2367551953</v>
      </c>
      <c r="Q71" s="360">
        <f>+Q70</f>
        <v>13829524.461904787</v>
      </c>
      <c r="R71" s="357">
        <f>+R70</f>
        <v>744189.65714285709</v>
      </c>
      <c r="S71" s="357">
        <f t="shared" si="8"/>
        <v>13085334.804761929</v>
      </c>
      <c r="T71" s="861">
        <f>+Q$30*S71+R71</f>
        <v>2483787.4308152916</v>
      </c>
      <c r="U71" s="360">
        <f>+U70</f>
        <v>9860960.1809523851</v>
      </c>
      <c r="V71" s="357">
        <f>+V70</f>
        <v>530634.62857142859</v>
      </c>
      <c r="W71" s="357">
        <f t="shared" si="9"/>
        <v>9330325.5523809567</v>
      </c>
      <c r="X71" s="861">
        <f>+U$30*W71+V71</f>
        <v>1771031.8977841549</v>
      </c>
      <c r="Y71" s="360">
        <f>+Y70</f>
        <v>3894919.1285714293</v>
      </c>
      <c r="Z71" s="357">
        <f>+Z70</f>
        <v>193136.48571428572</v>
      </c>
      <c r="AA71" s="357">
        <f t="shared" si="10"/>
        <v>3701782.6428571437</v>
      </c>
      <c r="AB71" s="861">
        <f>+Y$30*AA71+Z71</f>
        <v>685260.90898774192</v>
      </c>
      <c r="AC71" s="360"/>
      <c r="AD71" s="357"/>
      <c r="AE71" s="357"/>
      <c r="AF71" s="861"/>
      <c r="AG71" s="360"/>
      <c r="AH71" s="357"/>
      <c r="AI71" s="357"/>
      <c r="AJ71" s="861"/>
      <c r="AK71" s="360"/>
      <c r="AL71" s="357"/>
      <c r="AM71" s="357"/>
      <c r="AN71" s="861"/>
      <c r="AO71" s="360"/>
      <c r="AP71" s="357"/>
      <c r="AQ71" s="357"/>
      <c r="AR71" s="861"/>
      <c r="AS71" s="360">
        <f>+AS70</f>
        <v>2997063.9748809519</v>
      </c>
      <c r="AT71" s="357">
        <f>+AT70</f>
        <v>117917.27114285713</v>
      </c>
      <c r="AU71" s="357">
        <f t="shared" si="11"/>
        <v>2879146.7037380948</v>
      </c>
      <c r="AV71" s="861">
        <f>+AS$30*AU71+AT71</f>
        <v>472380.16118738765</v>
      </c>
      <c r="AW71" s="360">
        <f>+AW70</f>
        <v>9291288.3452381007</v>
      </c>
      <c r="AX71" s="357">
        <f>+AX70</f>
        <v>365558.88571428572</v>
      </c>
      <c r="AY71" s="357">
        <f t="shared" si="12"/>
        <v>8925729.4595238157</v>
      </c>
      <c r="AZ71" s="861">
        <f>+AW$30*AY71+AX71</f>
        <v>1464439.9729026167</v>
      </c>
      <c r="BA71" s="881">
        <f t="shared" si="4"/>
        <v>7406488.2906958135</v>
      </c>
      <c r="BB71" s="359">
        <f>+BA71</f>
        <v>7406488.2906958135</v>
      </c>
      <c r="BC71" s="307"/>
    </row>
    <row r="72" spans="1:55">
      <c r="A72">
        <f t="shared" si="1"/>
        <v>57</v>
      </c>
      <c r="C72" s="309" t="str">
        <f t="shared" si="3"/>
        <v>Base FCR</v>
      </c>
      <c r="D72" s="356">
        <f t="shared" si="2"/>
        <v>2026</v>
      </c>
      <c r="E72" s="357">
        <f>+G71</f>
        <v>2566034.5714285709</v>
      </c>
      <c r="F72" s="357">
        <f>+E$32</f>
        <v>138704.57142857142</v>
      </c>
      <c r="G72" s="357">
        <f t="shared" si="5"/>
        <v>2427329.9999999995</v>
      </c>
      <c r="H72" s="861">
        <f>+E$29*G72+F72</f>
        <v>437542.55900826136</v>
      </c>
      <c r="I72" s="357">
        <f>+K71</f>
        <v>4164123.2428571363</v>
      </c>
      <c r="J72" s="357">
        <f>+I$32</f>
        <v>225087.74285714285</v>
      </c>
      <c r="K72" s="357">
        <f t="shared" si="6"/>
        <v>3939035.4999999935</v>
      </c>
      <c r="L72" s="861">
        <f>+I$29*K72+J72</f>
        <v>710037.6432929947</v>
      </c>
      <c r="M72" s="360">
        <f>+O71</f>
        <v>6959075.1428571474</v>
      </c>
      <c r="N72" s="357">
        <f>+M$32</f>
        <v>392060.57142857142</v>
      </c>
      <c r="O72" s="357">
        <f t="shared" si="7"/>
        <v>6567014.5714285756</v>
      </c>
      <c r="P72" s="861">
        <f>+M$29*O72+N72</f>
        <v>1200551.1429339771</v>
      </c>
      <c r="Q72" s="360">
        <f>+S71</f>
        <v>13085334.804761929</v>
      </c>
      <c r="R72" s="357">
        <f>+Q$32</f>
        <v>744189.65714285709</v>
      </c>
      <c r="S72" s="357">
        <f t="shared" si="8"/>
        <v>12341145.147619072</v>
      </c>
      <c r="T72" s="861">
        <f>+Q$29*S72+R72</f>
        <v>2263555.7838513558</v>
      </c>
      <c r="U72" s="360">
        <f>+W71</f>
        <v>9330325.5523809567</v>
      </c>
      <c r="V72" s="357">
        <f>+U$32</f>
        <v>530634.62857142859</v>
      </c>
      <c r="W72" s="357">
        <f t="shared" si="9"/>
        <v>8799690.9238095284</v>
      </c>
      <c r="X72" s="861">
        <f>+U$29*W72+V72</f>
        <v>1613998.6239879986</v>
      </c>
      <c r="Y72" s="360">
        <f>+AA71</f>
        <v>3701782.6428571437</v>
      </c>
      <c r="Z72" s="357">
        <f>+Y$32</f>
        <v>193136.48571428572</v>
      </c>
      <c r="AA72" s="357">
        <f t="shared" si="10"/>
        <v>3508646.157142858</v>
      </c>
      <c r="AB72" s="861">
        <f>+Y$29*AA72+Z72</f>
        <v>625099.48898528086</v>
      </c>
      <c r="AC72" s="360"/>
      <c r="AD72" s="357"/>
      <c r="AE72" s="357"/>
      <c r="AF72" s="861"/>
      <c r="AG72" s="360"/>
      <c r="AH72" s="357"/>
      <c r="AI72" s="357"/>
      <c r="AJ72" s="861"/>
      <c r="AK72" s="360"/>
      <c r="AL72" s="357"/>
      <c r="AM72" s="357"/>
      <c r="AN72" s="861"/>
      <c r="AO72" s="360"/>
      <c r="AP72" s="357"/>
      <c r="AQ72" s="357"/>
      <c r="AR72" s="861"/>
      <c r="AS72" s="360">
        <f>+AU71</f>
        <v>2879146.7037380948</v>
      </c>
      <c r="AT72" s="357">
        <f>+AS$32</f>
        <v>117917.27114285713</v>
      </c>
      <c r="AU72" s="357">
        <f t="shared" si="11"/>
        <v>2761229.4325952376</v>
      </c>
      <c r="AV72" s="861">
        <f>+AS$29*AU72+AT72</f>
        <v>457862.90971798712</v>
      </c>
      <c r="AW72" s="360">
        <f>+AY71</f>
        <v>8925729.4595238157</v>
      </c>
      <c r="AX72" s="357">
        <f>+AW$32</f>
        <v>365558.88571428572</v>
      </c>
      <c r="AY72" s="357">
        <f t="shared" si="12"/>
        <v>8560170.5738095306</v>
      </c>
      <c r="AZ72" s="861">
        <f>+AW$29*AY72+AX72</f>
        <v>1419434.6041440505</v>
      </c>
      <c r="BA72" s="881">
        <f t="shared" si="4"/>
        <v>6850785.2420598678</v>
      </c>
      <c r="BB72" s="200"/>
      <c r="BC72" s="358">
        <f>+BA72</f>
        <v>6850785.2420598678</v>
      </c>
    </row>
    <row r="73" spans="1:55">
      <c r="A73">
        <f t="shared" si="1"/>
        <v>58</v>
      </c>
      <c r="C73" s="309" t="str">
        <f t="shared" si="3"/>
        <v>W Increased ROE</v>
      </c>
      <c r="D73" s="356">
        <f t="shared" si="2"/>
        <v>2026</v>
      </c>
      <c r="E73" s="357">
        <f>+E72</f>
        <v>2566034.5714285709</v>
      </c>
      <c r="F73" s="357">
        <f>+F72</f>
        <v>138704.57142857142</v>
      </c>
      <c r="G73" s="357">
        <f t="shared" si="5"/>
        <v>2427329.9999999995</v>
      </c>
      <c r="H73" s="861">
        <f>+E$30*G73+F73</f>
        <v>461400.01078650489</v>
      </c>
      <c r="I73" s="357">
        <f>+I72</f>
        <v>4164123.2428571363</v>
      </c>
      <c r="J73" s="357">
        <f>+J72</f>
        <v>225087.74285714285</v>
      </c>
      <c r="K73" s="357">
        <f t="shared" si="6"/>
        <v>3939035.4999999935</v>
      </c>
      <c r="L73" s="861">
        <f>+I$30*K73+J73</f>
        <v>710037.6432929947</v>
      </c>
      <c r="M73" s="360">
        <f>+M72</f>
        <v>6959075.1428571474</v>
      </c>
      <c r="N73" s="357">
        <f>+N72</f>
        <v>392060.57142857142</v>
      </c>
      <c r="O73" s="357">
        <f t="shared" si="7"/>
        <v>6567014.5714285756</v>
      </c>
      <c r="P73" s="861">
        <f>+M$30*O73+N73</f>
        <v>1200551.1429339771</v>
      </c>
      <c r="Q73" s="360">
        <f>+Q72</f>
        <v>13085334.804761929</v>
      </c>
      <c r="R73" s="357">
        <f>+R72</f>
        <v>744189.65714285709</v>
      </c>
      <c r="S73" s="357">
        <f t="shared" si="8"/>
        <v>12341145.147619072</v>
      </c>
      <c r="T73" s="861">
        <f>+Q$30*S73+R73</f>
        <v>2384852.9602746796</v>
      </c>
      <c r="U73" s="360">
        <f>+U72</f>
        <v>9330325.5523809567</v>
      </c>
      <c r="V73" s="357">
        <f>+V72</f>
        <v>530634.62857142859</v>
      </c>
      <c r="W73" s="357">
        <f t="shared" si="9"/>
        <v>8799690.9238095284</v>
      </c>
      <c r="X73" s="861">
        <f>+U$30*W73+V73</f>
        <v>1700487.9772602085</v>
      </c>
      <c r="Y73" s="360">
        <f>+Y72</f>
        <v>3701782.6428571437</v>
      </c>
      <c r="Z73" s="357">
        <f>+Z72</f>
        <v>193136.48571428572</v>
      </c>
      <c r="AA73" s="357">
        <f t="shared" si="10"/>
        <v>3508646.157142858</v>
      </c>
      <c r="AB73" s="861">
        <f>+Y$30*AA73+Z73</f>
        <v>659584.85212130076</v>
      </c>
      <c r="AC73" s="360"/>
      <c r="AD73" s="357"/>
      <c r="AE73" s="357"/>
      <c r="AF73" s="861"/>
      <c r="AG73" s="360"/>
      <c r="AH73" s="357"/>
      <c r="AI73" s="357"/>
      <c r="AJ73" s="861"/>
      <c r="AK73" s="360"/>
      <c r="AL73" s="357"/>
      <c r="AM73" s="357"/>
      <c r="AN73" s="861"/>
      <c r="AO73" s="360"/>
      <c r="AP73" s="357"/>
      <c r="AQ73" s="357"/>
      <c r="AR73" s="861"/>
      <c r="AS73" s="360">
        <f>+AS72</f>
        <v>2879146.7037380948</v>
      </c>
      <c r="AT73" s="357">
        <f>+AT72</f>
        <v>117917.27114285713</v>
      </c>
      <c r="AU73" s="357">
        <f t="shared" si="11"/>
        <v>2761229.4325952376</v>
      </c>
      <c r="AV73" s="861">
        <f>+AS$30*AU73+AT73</f>
        <v>457862.90971798712</v>
      </c>
      <c r="AW73" s="360">
        <f>+AW72</f>
        <v>8925729.4595238157</v>
      </c>
      <c r="AX73" s="357">
        <f>+AX72</f>
        <v>365558.88571428572</v>
      </c>
      <c r="AY73" s="357">
        <f t="shared" si="12"/>
        <v>8560170.5738095306</v>
      </c>
      <c r="AZ73" s="861">
        <f>+AW$30*AY73+AX73</f>
        <v>1419434.6041440505</v>
      </c>
      <c r="BA73" s="881">
        <f t="shared" si="4"/>
        <v>7116914.5866696639</v>
      </c>
      <c r="BB73" s="359">
        <f>+BA73</f>
        <v>7116914.5866696639</v>
      </c>
      <c r="BC73" s="307"/>
    </row>
    <row r="74" spans="1:55">
      <c r="A74">
        <f t="shared" si="1"/>
        <v>59</v>
      </c>
      <c r="C74" s="309" t="str">
        <f t="shared" si="3"/>
        <v>Base FCR</v>
      </c>
      <c r="D74" s="356">
        <f t="shared" si="2"/>
        <v>2027</v>
      </c>
      <c r="E74" s="357">
        <f>+G73</f>
        <v>2427329.9999999995</v>
      </c>
      <c r="F74" s="357">
        <f>+E$32</f>
        <v>138704.57142857142</v>
      </c>
      <c r="G74" s="357">
        <f t="shared" si="5"/>
        <v>2288625.4285714282</v>
      </c>
      <c r="H74" s="861">
        <f>+E$29*G74+F74</f>
        <v>420466.10257513623</v>
      </c>
      <c r="I74" s="357">
        <f>+K73</f>
        <v>3939035.4999999935</v>
      </c>
      <c r="J74" s="357">
        <f>+I$32</f>
        <v>225087.74285714285</v>
      </c>
      <c r="K74" s="357">
        <f t="shared" si="6"/>
        <v>3713947.7571428507</v>
      </c>
      <c r="L74" s="861">
        <f>+I$29*K74+J74</f>
        <v>682326.22041094594</v>
      </c>
      <c r="M74" s="360">
        <f>+O73</f>
        <v>6567014.5714285756</v>
      </c>
      <c r="N74" s="357">
        <f>+M$32</f>
        <v>392060.57142857142</v>
      </c>
      <c r="O74" s="357">
        <f t="shared" si="7"/>
        <v>6174954.0000000037</v>
      </c>
      <c r="P74" s="861">
        <f>+M$29*O74+N74</f>
        <v>1152283.0491127588</v>
      </c>
      <c r="Q74" s="360">
        <f>+S73</f>
        <v>12341145.147619072</v>
      </c>
      <c r="R74" s="357">
        <f>+Q$32</f>
        <v>744189.65714285709</v>
      </c>
      <c r="S74" s="357">
        <f t="shared" si="8"/>
        <v>11596955.490476215</v>
      </c>
      <c r="T74" s="861">
        <f>+Q$29*S74+R74</f>
        <v>2171935.7159091351</v>
      </c>
      <c r="U74" s="360">
        <f>+W73</f>
        <v>8799690.9238095284</v>
      </c>
      <c r="V74" s="357">
        <f>+U$32</f>
        <v>530634.62857142859</v>
      </c>
      <c r="W74" s="357">
        <f t="shared" si="9"/>
        <v>8269056.2952381</v>
      </c>
      <c r="X74" s="861">
        <f>+U$29*W74+V74</f>
        <v>1548670.1418523262</v>
      </c>
      <c r="Y74" s="360">
        <f>+AA73</f>
        <v>3508646.157142858</v>
      </c>
      <c r="Z74" s="357">
        <f>+Y$32</f>
        <v>193136.48571428572</v>
      </c>
      <c r="AA74" s="357">
        <f t="shared" si="10"/>
        <v>3315509.6714285724</v>
      </c>
      <c r="AB74" s="861">
        <f>+Y$29*AA74+Z74</f>
        <v>601321.70898871229</v>
      </c>
      <c r="AC74" s="360"/>
      <c r="AD74" s="357"/>
      <c r="AE74" s="357"/>
      <c r="AF74" s="861"/>
      <c r="AG74" s="360"/>
      <c r="AH74" s="357"/>
      <c r="AI74" s="357"/>
      <c r="AJ74" s="861"/>
      <c r="AK74" s="360"/>
      <c r="AL74" s="357"/>
      <c r="AM74" s="357"/>
      <c r="AN74" s="861"/>
      <c r="AO74" s="360"/>
      <c r="AP74" s="357"/>
      <c r="AQ74" s="357"/>
      <c r="AR74" s="861"/>
      <c r="AS74" s="360">
        <f>+AU73</f>
        <v>2761229.4325952376</v>
      </c>
      <c r="AT74" s="357">
        <f>+AS$32</f>
        <v>117917.27114285713</v>
      </c>
      <c r="AU74" s="357">
        <f t="shared" si="11"/>
        <v>2643312.1614523805</v>
      </c>
      <c r="AV74" s="861">
        <f>+AS$29*AU74+AT74</f>
        <v>443345.65824858652</v>
      </c>
      <c r="AW74" s="360">
        <f>+AY73</f>
        <v>8560170.5738095306</v>
      </c>
      <c r="AX74" s="357">
        <f>+AW$32</f>
        <v>365558.88571428572</v>
      </c>
      <c r="AY74" s="357">
        <f t="shared" si="12"/>
        <v>8194611.6880952446</v>
      </c>
      <c r="AZ74" s="861">
        <f>+AW$29*AY74+AX74</f>
        <v>1374429.2353854838</v>
      </c>
      <c r="BA74" s="881">
        <f t="shared" si="4"/>
        <v>6577002.9388490142</v>
      </c>
      <c r="BB74" s="200"/>
      <c r="BC74" s="358">
        <f>+BA74</f>
        <v>6577002.9388490142</v>
      </c>
    </row>
    <row r="75" spans="1:55">
      <c r="A75">
        <f t="shared" si="1"/>
        <v>60</v>
      </c>
      <c r="C75" s="309" t="str">
        <f t="shared" si="3"/>
        <v>W Increased ROE</v>
      </c>
      <c r="D75" s="356">
        <f t="shared" si="2"/>
        <v>2027</v>
      </c>
      <c r="E75" s="357"/>
      <c r="F75" s="357">
        <f>+F74</f>
        <v>138704.57142857142</v>
      </c>
      <c r="G75" s="357">
        <f t="shared" si="5"/>
        <v>-138704.57142857142</v>
      </c>
      <c r="H75" s="861">
        <f>+E$30*G75+F75</f>
        <v>120264.83203668951</v>
      </c>
      <c r="I75" s="357">
        <f>+I74</f>
        <v>3939035.4999999935</v>
      </c>
      <c r="J75" s="357">
        <f>+J74</f>
        <v>225087.74285714285</v>
      </c>
      <c r="K75" s="357">
        <f t="shared" si="6"/>
        <v>3713947.7571428507</v>
      </c>
      <c r="L75" s="861">
        <f>+I$30*K75+J75</f>
        <v>682326.22041094594</v>
      </c>
      <c r="M75" s="360">
        <f>+M74</f>
        <v>6567014.5714285756</v>
      </c>
      <c r="N75" s="357">
        <f>+N74</f>
        <v>392060.57142857142</v>
      </c>
      <c r="O75" s="357">
        <f t="shared" si="7"/>
        <v>6174954.0000000037</v>
      </c>
      <c r="P75" s="861">
        <f>+M$30*O75+N75</f>
        <v>1152283.0491127588</v>
      </c>
      <c r="Q75" s="360">
        <f>+Q74</f>
        <v>12341145.147619072</v>
      </c>
      <c r="R75" s="357">
        <f>+R74</f>
        <v>744189.65714285709</v>
      </c>
      <c r="S75" s="357">
        <f t="shared" si="8"/>
        <v>11596955.490476215</v>
      </c>
      <c r="T75" s="861">
        <f>+Q$30*S75+R75</f>
        <v>2285918.4897340671</v>
      </c>
      <c r="U75" s="360">
        <f>+U74</f>
        <v>8799690.9238095284</v>
      </c>
      <c r="V75" s="357">
        <f>+V74</f>
        <v>530634.62857142859</v>
      </c>
      <c r="W75" s="357">
        <f t="shared" si="9"/>
        <v>8269056.2952381</v>
      </c>
      <c r="X75" s="861">
        <f>+U$30*W75+V75</f>
        <v>1629944.0567362618</v>
      </c>
      <c r="Y75" s="360">
        <f>+Y74</f>
        <v>3508646.157142858</v>
      </c>
      <c r="Z75" s="357">
        <f>+Z74</f>
        <v>193136.48571428572</v>
      </c>
      <c r="AA75" s="357">
        <f t="shared" si="10"/>
        <v>3315509.6714285724</v>
      </c>
      <c r="AB75" s="861">
        <f>+Y$30*AA75+Z75</f>
        <v>633908.79525485949</v>
      </c>
      <c r="AC75" s="360"/>
      <c r="AD75" s="357"/>
      <c r="AE75" s="357"/>
      <c r="AF75" s="861"/>
      <c r="AG75" s="360"/>
      <c r="AH75" s="357"/>
      <c r="AI75" s="357"/>
      <c r="AJ75" s="861"/>
      <c r="AK75" s="360"/>
      <c r="AL75" s="357"/>
      <c r="AM75" s="357"/>
      <c r="AN75" s="861"/>
      <c r="AO75" s="360"/>
      <c r="AP75" s="357"/>
      <c r="AQ75" s="357"/>
      <c r="AR75" s="861"/>
      <c r="AS75" s="360">
        <f>+AS74</f>
        <v>2761229.4325952376</v>
      </c>
      <c r="AT75" s="357">
        <f>+AT74</f>
        <v>117917.27114285713</v>
      </c>
      <c r="AU75" s="357">
        <f t="shared" si="11"/>
        <v>2643312.1614523805</v>
      </c>
      <c r="AV75" s="861">
        <f>+AS$30*AU75+AT75</f>
        <v>443345.65824858652</v>
      </c>
      <c r="AW75" s="360">
        <f>+AW74</f>
        <v>8560170.5738095306</v>
      </c>
      <c r="AX75" s="357">
        <f>+AX74</f>
        <v>365558.88571428572</v>
      </c>
      <c r="AY75" s="357">
        <f t="shared" si="12"/>
        <v>8194611.6880952446</v>
      </c>
      <c r="AZ75" s="861">
        <f>+AW$30*AY75+AX75</f>
        <v>1374429.2353854838</v>
      </c>
      <c r="BA75" s="881">
        <f t="shared" si="4"/>
        <v>6504645.4432855826</v>
      </c>
      <c r="BB75" s="359">
        <f>+BA75</f>
        <v>6504645.4432855826</v>
      </c>
      <c r="BC75" s="307"/>
    </row>
    <row r="76" spans="1:55">
      <c r="A76">
        <f t="shared" si="1"/>
        <v>61</v>
      </c>
      <c r="C76" s="309"/>
      <c r="D76" s="361" t="s">
        <v>195</v>
      </c>
      <c r="E76" s="362"/>
      <c r="F76" s="362" t="s">
        <v>195</v>
      </c>
      <c r="G76" s="362" t="s">
        <v>196</v>
      </c>
      <c r="H76" s="882" t="s">
        <v>195</v>
      </c>
      <c r="I76" s="362" t="s">
        <v>195</v>
      </c>
      <c r="J76" s="362" t="s">
        <v>195</v>
      </c>
      <c r="K76" s="362" t="s">
        <v>196</v>
      </c>
      <c r="L76" s="882" t="s">
        <v>195</v>
      </c>
      <c r="M76" s="362" t="s">
        <v>195</v>
      </c>
      <c r="N76" s="362" t="s">
        <v>195</v>
      </c>
      <c r="O76" s="362" t="s">
        <v>196</v>
      </c>
      <c r="P76" s="882" t="s">
        <v>195</v>
      </c>
      <c r="Q76" s="362" t="s">
        <v>195</v>
      </c>
      <c r="R76" s="362" t="s">
        <v>195</v>
      </c>
      <c r="S76" s="362" t="s">
        <v>196</v>
      </c>
      <c r="T76" s="882" t="s">
        <v>195</v>
      </c>
      <c r="U76" s="362" t="s">
        <v>195</v>
      </c>
      <c r="V76" s="362" t="s">
        <v>195</v>
      </c>
      <c r="W76" s="362" t="s">
        <v>196</v>
      </c>
      <c r="X76" s="882" t="s">
        <v>195</v>
      </c>
      <c r="Y76" s="362" t="s">
        <v>195</v>
      </c>
      <c r="Z76" s="362" t="s">
        <v>195</v>
      </c>
      <c r="AA76" s="362" t="s">
        <v>196</v>
      </c>
      <c r="AB76" s="882" t="s">
        <v>195</v>
      </c>
      <c r="AC76" s="362" t="s">
        <v>195</v>
      </c>
      <c r="AD76" s="362" t="s">
        <v>195</v>
      </c>
      <c r="AE76" s="362" t="s">
        <v>196</v>
      </c>
      <c r="AF76" s="882" t="s">
        <v>195</v>
      </c>
      <c r="AG76" s="362" t="s">
        <v>195</v>
      </c>
      <c r="AH76" s="362" t="s">
        <v>195</v>
      </c>
      <c r="AI76" s="362" t="s">
        <v>196</v>
      </c>
      <c r="AJ76" s="882" t="s">
        <v>195</v>
      </c>
      <c r="AK76" s="362" t="s">
        <v>195</v>
      </c>
      <c r="AL76" s="362" t="s">
        <v>195</v>
      </c>
      <c r="AM76" s="362" t="s">
        <v>196</v>
      </c>
      <c r="AN76" s="882" t="s">
        <v>195</v>
      </c>
      <c r="AO76" s="362" t="s">
        <v>195</v>
      </c>
      <c r="AP76" s="362" t="s">
        <v>195</v>
      </c>
      <c r="AQ76" s="362" t="s">
        <v>196</v>
      </c>
      <c r="AR76" s="882" t="s">
        <v>195</v>
      </c>
      <c r="AS76" s="362" t="s">
        <v>195</v>
      </c>
      <c r="AT76" s="362" t="s">
        <v>195</v>
      </c>
      <c r="AU76" s="362" t="s">
        <v>196</v>
      </c>
      <c r="AV76" s="882" t="s">
        <v>195</v>
      </c>
      <c r="AW76" s="362" t="s">
        <v>195</v>
      </c>
      <c r="AX76" s="362" t="s">
        <v>195</v>
      </c>
      <c r="AY76" s="362" t="s">
        <v>196</v>
      </c>
      <c r="AZ76" s="882" t="s">
        <v>195</v>
      </c>
      <c r="BA76" s="881"/>
      <c r="BB76" s="200"/>
      <c r="BC76" s="358">
        <f>+BA76</f>
        <v>0</v>
      </c>
    </row>
    <row r="77" spans="1:55" ht="13.5" thickBot="1">
      <c r="A77">
        <f t="shared" si="1"/>
        <v>62</v>
      </c>
      <c r="C77" s="309"/>
      <c r="D77" s="363" t="s">
        <v>195</v>
      </c>
      <c r="E77" s="364" t="s">
        <v>195</v>
      </c>
      <c r="F77" s="364" t="s">
        <v>196</v>
      </c>
      <c r="G77" s="364" t="s">
        <v>196</v>
      </c>
      <c r="H77" s="883" t="s">
        <v>195</v>
      </c>
      <c r="I77" s="364" t="s">
        <v>195</v>
      </c>
      <c r="J77" s="364" t="s">
        <v>196</v>
      </c>
      <c r="K77" s="364" t="s">
        <v>196</v>
      </c>
      <c r="L77" s="883" t="s">
        <v>195</v>
      </c>
      <c r="M77" s="364" t="s">
        <v>195</v>
      </c>
      <c r="N77" s="364" t="s">
        <v>196</v>
      </c>
      <c r="O77" s="364" t="s">
        <v>196</v>
      </c>
      <c r="P77" s="883" t="s">
        <v>195</v>
      </c>
      <c r="Q77" s="364" t="s">
        <v>195</v>
      </c>
      <c r="R77" s="364" t="s">
        <v>196</v>
      </c>
      <c r="S77" s="364" t="s">
        <v>196</v>
      </c>
      <c r="T77" s="883" t="s">
        <v>195</v>
      </c>
      <c r="U77" s="364" t="s">
        <v>195</v>
      </c>
      <c r="V77" s="364" t="s">
        <v>196</v>
      </c>
      <c r="W77" s="364" t="s">
        <v>196</v>
      </c>
      <c r="X77" s="883" t="s">
        <v>195</v>
      </c>
      <c r="Y77" s="364" t="s">
        <v>195</v>
      </c>
      <c r="Z77" s="364" t="s">
        <v>196</v>
      </c>
      <c r="AA77" s="364" t="s">
        <v>196</v>
      </c>
      <c r="AB77" s="883" t="s">
        <v>195</v>
      </c>
      <c r="AC77" s="364" t="s">
        <v>195</v>
      </c>
      <c r="AD77" s="364" t="s">
        <v>196</v>
      </c>
      <c r="AE77" s="364" t="s">
        <v>196</v>
      </c>
      <c r="AF77" s="883" t="s">
        <v>195</v>
      </c>
      <c r="AG77" s="364" t="s">
        <v>195</v>
      </c>
      <c r="AH77" s="364" t="s">
        <v>196</v>
      </c>
      <c r="AI77" s="364" t="s">
        <v>196</v>
      </c>
      <c r="AJ77" s="883" t="s">
        <v>195</v>
      </c>
      <c r="AK77" s="364" t="s">
        <v>195</v>
      </c>
      <c r="AL77" s="364" t="s">
        <v>196</v>
      </c>
      <c r="AM77" s="364" t="s">
        <v>196</v>
      </c>
      <c r="AN77" s="883" t="s">
        <v>195</v>
      </c>
      <c r="AO77" s="364" t="s">
        <v>195</v>
      </c>
      <c r="AP77" s="364" t="s">
        <v>196</v>
      </c>
      <c r="AQ77" s="364" t="s">
        <v>196</v>
      </c>
      <c r="AR77" s="883" t="s">
        <v>195</v>
      </c>
      <c r="AS77" s="364" t="s">
        <v>195</v>
      </c>
      <c r="AT77" s="364" t="s">
        <v>196</v>
      </c>
      <c r="AU77" s="364" t="s">
        <v>196</v>
      </c>
      <c r="AV77" s="883" t="s">
        <v>195</v>
      </c>
      <c r="AW77" s="364" t="s">
        <v>195</v>
      </c>
      <c r="AX77" s="364" t="s">
        <v>196</v>
      </c>
      <c r="AY77" s="364" t="s">
        <v>196</v>
      </c>
      <c r="AZ77" s="883" t="s">
        <v>195</v>
      </c>
      <c r="BA77" s="884"/>
      <c r="BB77" s="365">
        <f>+BA77</f>
        <v>0</v>
      </c>
      <c r="BC77" s="313"/>
    </row>
    <row r="78" spans="1:55">
      <c r="A78">
        <f>A77+1</f>
        <v>63</v>
      </c>
      <c r="C78" s="199"/>
      <c r="D78" s="366"/>
      <c r="E78" s="199"/>
      <c r="F78" s="199"/>
      <c r="G78" s="199"/>
      <c r="H78" s="885"/>
      <c r="I78" s="199"/>
      <c r="J78" s="199"/>
      <c r="K78" s="199"/>
      <c r="L78" s="885"/>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886">
        <f>SUM(BB36:BB75)</f>
        <v>182013018.01674363</v>
      </c>
      <c r="BC78" s="886">
        <f>SUM(BC36:BC75)</f>
        <v>174772639.59816989</v>
      </c>
    </row>
    <row r="80" spans="1:55">
      <c r="BB80" s="224"/>
    </row>
    <row r="310" spans="3:12">
      <c r="C310" s="373"/>
      <c r="D310" s="372"/>
      <c r="E310" s="373"/>
      <c r="F310" s="373"/>
      <c r="G310" s="373"/>
      <c r="H310" s="887"/>
      <c r="L310"/>
    </row>
    <row r="311" spans="3:12">
      <c r="C311" s="373"/>
      <c r="D311" s="372"/>
      <c r="E311" s="373"/>
      <c r="F311" s="373"/>
      <c r="G311" s="373"/>
      <c r="H311" s="887"/>
      <c r="L311"/>
    </row>
    <row r="312" spans="3:12">
      <c r="C312" s="373"/>
      <c r="D312" s="372"/>
      <c r="E312" s="373"/>
      <c r="F312" s="373"/>
      <c r="G312" s="373"/>
      <c r="H312" s="887"/>
      <c r="L312"/>
    </row>
    <row r="313" spans="3:12">
      <c r="C313" s="373"/>
      <c r="D313" s="372"/>
      <c r="E313" s="373"/>
      <c r="F313" s="373"/>
      <c r="G313" s="373"/>
      <c r="H313" s="887"/>
      <c r="L313"/>
    </row>
    <row r="314" spans="3:12">
      <c r="C314" s="373"/>
      <c r="D314" s="372"/>
      <c r="E314" s="373"/>
      <c r="F314" s="373"/>
      <c r="G314" s="373"/>
      <c r="H314" s="887"/>
      <c r="L314"/>
    </row>
    <row r="315" spans="3:12">
      <c r="C315" s="373"/>
      <c r="D315" s="372"/>
      <c r="E315" s="373"/>
      <c r="F315" s="373"/>
      <c r="G315" s="373"/>
      <c r="H315" s="887"/>
      <c r="L315"/>
    </row>
    <row r="316" spans="3:12">
      <c r="C316" s="373"/>
      <c r="D316" s="372"/>
      <c r="E316" s="373"/>
      <c r="F316" s="373"/>
      <c r="G316" s="373"/>
      <c r="H316" s="887"/>
      <c r="L316"/>
    </row>
    <row r="317" spans="3:12">
      <c r="C317" s="373"/>
      <c r="D317" s="372"/>
      <c r="E317" s="373"/>
      <c r="F317" s="373"/>
      <c r="G317" s="373"/>
      <c r="H317" s="887"/>
      <c r="L317"/>
    </row>
    <row r="318" spans="3:12">
      <c r="C318" s="373"/>
      <c r="D318" s="372"/>
      <c r="E318" s="373"/>
      <c r="F318" s="373"/>
      <c r="G318" s="373"/>
      <c r="H318" s="887"/>
      <c r="L318"/>
    </row>
  </sheetData>
  <mergeCells count="6">
    <mergeCell ref="C23:BA23"/>
    <mergeCell ref="C33:D33"/>
    <mergeCell ref="E24:H24"/>
    <mergeCell ref="I24:L24"/>
    <mergeCell ref="Q24:T24"/>
    <mergeCell ref="M24:P24"/>
  </mergeCells>
  <phoneticPr fontId="0" type="noConversion"/>
  <pageMargins left="0.25" right="0.25" top="0.25" bottom="0.25" header="0.5" footer="0.5"/>
  <pageSetup scale="58" fitToWidth="0" orientation="landscape" r:id="rId1"/>
  <headerFooter alignWithMargins="0"/>
  <colBreaks count="1" manualBreakCount="1">
    <brk id="16" max="1048575" man="1"/>
  </colBreaks>
  <ignoredErrors>
    <ignoredError sqref="BA76:BD239 BB47:BC47 E50:X239 Y50:AB78 BB48:BD48 BB50:BD50 BB49:BC49 AC48:AR239 AS52:AV61 AS62:AV78 AW52:AZ80 BB52:BD75 BB51:BC5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ATT H-1A</vt:lpstr>
      <vt:lpstr>1 - ADIT </vt:lpstr>
      <vt:lpstr>2 - Other Tax </vt:lpstr>
      <vt:lpstr>3 - Revenue Credits</vt:lpstr>
      <vt:lpstr>4 - 100 Basis Pt ROE</vt:lpstr>
      <vt:lpstr>5 - Cost Support 1</vt:lpstr>
      <vt:lpstr>5a Affiliate Allocations</vt:lpstr>
      <vt:lpstr>6- Est &amp; Reconcile WS</vt:lpstr>
      <vt:lpstr>7 - Cap Add WS</vt:lpstr>
      <vt:lpstr>8 - Securitization</vt:lpstr>
      <vt:lpstr>'1 - ADIT '!Print_Area</vt:lpstr>
      <vt:lpstr>'2 - Other Tax '!Print_Area</vt:lpstr>
      <vt:lpstr>'3 - Revenue Credits'!Print_Area</vt:lpstr>
      <vt:lpstr>'ATT H-1A'!Print_Area</vt:lpstr>
      <vt:lpstr>'5 - Cost Support 1'!Print_Titles</vt:lpstr>
      <vt:lpstr>'ATT H-1A'!Print_Titles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Ruth , Diane</cp:lastModifiedBy>
  <cp:lastPrinted>2015-05-15T17:46:18Z</cp:lastPrinted>
  <dcterms:created xsi:type="dcterms:W3CDTF">2004-01-21T20:42:01Z</dcterms:created>
  <dcterms:modified xsi:type="dcterms:W3CDTF">2015-05-15T17:46:36Z</dcterms:modified>
</cp:coreProperties>
</file>