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ANALYSIS\Transource\Maryland\2020 True Up\Filing Documents\"/>
    </mc:Choice>
  </mc:AlternateContent>
  <bookViews>
    <workbookView xWindow="420" yWindow="7290" windowWidth="27930" windowHeight="6345" tabRatio="881"/>
  </bookViews>
  <sheets>
    <sheet name="Attachment H-30A" sheetId="1" r:id="rId1"/>
    <sheet name="1-Project Rev Req" sheetId="2" r:id="rId2"/>
    <sheet name="2-Incentive ROE" sheetId="3" r:id="rId3"/>
    <sheet name="3-Project True-up" sheetId="4" r:id="rId4"/>
    <sheet name="4- Rate Base" sheetId="5" r:id="rId5"/>
    <sheet name="4a-ADIT" sheetId="18" r:id="rId6"/>
    <sheet name="4b-Ending ADIT" sheetId="21" r:id="rId7"/>
    <sheet name="4c-ADIT Proration" sheetId="20" r:id="rId8"/>
    <sheet name="5-Return" sheetId="6" r:id="rId9"/>
    <sheet name="6 - True-Up Interest" sheetId="7" r:id="rId10"/>
    <sheet name="6a - True-up Interest Rate" sheetId="8" r:id="rId11"/>
    <sheet name="7 - PBOP" sheetId="9" r:id="rId12"/>
    <sheet name="8-Construction Debt" sheetId="10" r:id="rId13"/>
    <sheet name="9- Cost of Debt True-up" sheetId="11" r:id="rId14"/>
    <sheet name="10 -Depreciation Rates" sheetId="12" r:id="rId15"/>
    <sheet name="11-Corrections" sheetId="13" r:id="rId16"/>
    <sheet name="12 - Revenue Credits" sheetId="14" r:id="rId17"/>
    <sheet name="13 - 30.9 credits" sheetId="15" r:id="rId18"/>
  </sheets>
  <externalReferences>
    <externalReference r:id="rId19"/>
    <externalReference r:id="rId20"/>
    <externalReference r:id="rId21"/>
    <externalReference r:id="rId22"/>
  </externalReferences>
  <definedNames>
    <definedName name="_1E_1">#N/A</definedName>
    <definedName name="_31_Dec_00" localSheetId="6">#REF!</definedName>
    <definedName name="_31_Dec_00">#REF!</definedName>
    <definedName name="_31_Jan_01" localSheetId="6">#REF!</definedName>
    <definedName name="_31_Jan_01">#REF!</definedName>
    <definedName name="_Fill" localSheetId="6" hidden="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 localSheetId="6">#REF!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6">#REF!</definedName>
    <definedName name="CH_COS">#REF!</definedName>
    <definedName name="Columns" localSheetId="6">#REF!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 localSheetId="6">#REF!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 localSheetId="6">#REF!</definedName>
    <definedName name="DefaultCopy">#REF!</definedName>
    <definedName name="DefaultPaste" localSheetId="6">#REF!</definedName>
    <definedName name="DefaultPaste">#REF!</definedName>
    <definedName name="delete" hidden="1">{#N/A,#N/A,FALSE,"CURRENT"}</definedName>
    <definedName name="detail" localSheetId="6">#REF!</definedName>
    <definedName name="detail">#REF!</definedName>
    <definedName name="dg" localSheetId="6">#REF!</definedName>
    <definedName name="dg">#REF!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'[2]Actual Gross Rev Req'!$K$156</definedName>
    <definedName name="HEADA" localSheetId="6">#REF!</definedName>
    <definedName name="HEADA">#REF!</definedName>
    <definedName name="HEADB" localSheetId="6">#REF!</definedName>
    <definedName name="HEADB" localSheetId="7">#REF!</definedName>
    <definedName name="HEADB">#REF!</definedName>
    <definedName name="HEADC" localSheetId="6">#REF!</definedName>
    <definedName name="HEADC" localSheetId="7">#REF!</definedName>
    <definedName name="HEADC">#REF!</definedName>
    <definedName name="HEADD" localSheetId="6">#REF!</definedName>
    <definedName name="HEADD" localSheetId="7">#REF!</definedName>
    <definedName name="HEADD">#REF!</definedName>
    <definedName name="itc" localSheetId="6">#REF!</definedName>
    <definedName name="itc">#REF!</definedName>
    <definedName name="kk" localSheetId="6">#REF!</definedName>
    <definedName name="kk">#REF!</definedName>
    <definedName name="limcount" hidden="1">1</definedName>
    <definedName name="Mgmt" localSheetId="6">[3]Current!#REF!</definedName>
    <definedName name="Mgmt">[3]Current!#REF!</definedName>
    <definedName name="months">[1]Permanent!$A$24:$A$35</definedName>
    <definedName name="new" localSheetId="6">#REF!</definedName>
    <definedName name="new">#REF!</definedName>
    <definedName name="NP" localSheetId="6">#REF!</definedName>
    <definedName name="NP">#REF!</definedName>
    <definedName name="NSP_COS" localSheetId="6">#REF!</definedName>
    <definedName name="NSP_COS">#REF!</definedName>
    <definedName name="PAGEA" localSheetId="6">#REF!</definedName>
    <definedName name="PAGEA">#REF!</definedName>
    <definedName name="PAGEB" localSheetId="6">#REF!</definedName>
    <definedName name="PAGEB" localSheetId="7">#REF!</definedName>
    <definedName name="PAGEB">#REF!</definedName>
    <definedName name="PAGEC" localSheetId="6">#REF!</definedName>
    <definedName name="PAGEC" localSheetId="7">#REF!</definedName>
    <definedName name="PAGEC">#REF!</definedName>
    <definedName name="PAGED" localSheetId="6">#REF!</definedName>
    <definedName name="PAGED" localSheetId="7">#REF!</definedName>
    <definedName name="PAGED">#REF!</definedName>
    <definedName name="_xlnm.Print_Area" localSheetId="15">'11-Corrections'!$A$1:$G$35</definedName>
    <definedName name="_xlnm.Print_Area" localSheetId="16">'12 - Revenue Credits'!$A$1:$G$42</definedName>
    <definedName name="_xlnm.Print_Area" localSheetId="17">'13 - 30.9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'4a-ADIT'!$A$1:$H$78</definedName>
    <definedName name="_xlnm.Print_Area" localSheetId="6">'4b-Ending ADIT'!$A$1:$H$86</definedName>
    <definedName name="_xlnm.Print_Area" localSheetId="8">'5-Return'!$A$1:$L$47</definedName>
    <definedName name="_xlnm.Print_Area" localSheetId="10">'6a - True-up Interest Rate'!$A$1:$H$35</definedName>
    <definedName name="_xlnm.Print_Area" localSheetId="12">'8-Construction Debt'!$A$1:$J$60</definedName>
    <definedName name="_xlnm.Print_Area" localSheetId="13">'9- Cost of Debt True-up'!$A$1:$G$39</definedName>
    <definedName name="Print1" localSheetId="6">#REF!</definedName>
    <definedName name="Print1">#REF!</definedName>
    <definedName name="Print3" localSheetId="6">#REF!</definedName>
    <definedName name="Print3">#REF!</definedName>
    <definedName name="Print4" localSheetId="6">#REF!</definedName>
    <definedName name="Print4">#REF!</definedName>
    <definedName name="Print5" localSheetId="6">#REF!</definedName>
    <definedName name="Print5">#REF!</definedName>
    <definedName name="ProjIDList" localSheetId="6">#REF!</definedName>
    <definedName name="ProjIDList">#REF!</definedName>
    <definedName name="PSCo_COS" localSheetId="6">#REF!</definedName>
    <definedName name="PSCo_COS">#REF!</definedName>
    <definedName name="q_MTEP06_App_AB_Facility" localSheetId="6">#REF!</definedName>
    <definedName name="q_MTEP06_App_AB_Facility">#REF!</definedName>
    <definedName name="q_MTEP06_App_AB_Projects" localSheetId="6">#REF!</definedName>
    <definedName name="q_MTEP06_App_AB_Projects">#REF!</definedName>
    <definedName name="revreq" localSheetId="6">#REF!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2" hidden="1">'8-Construction Debt'!#REF!</definedName>
    <definedName name="solver_adj" localSheetId="13" hidden="1">'9- Cost of Debt True-up'!#REF!</definedName>
    <definedName name="solver_cvg" localSheetId="12" hidden="1">0.0001</definedName>
    <definedName name="solver_cvg" localSheetId="13" hidden="1">0.0001</definedName>
    <definedName name="solver_drv" localSheetId="12" hidden="1">1</definedName>
    <definedName name="solver_drv" localSheetId="13" hidden="1">1</definedName>
    <definedName name="solver_eng" localSheetId="12" hidden="1">1</definedName>
    <definedName name="solver_eng" localSheetId="13" hidden="1">1</definedName>
    <definedName name="solver_est" localSheetId="12" hidden="1">1</definedName>
    <definedName name="solver_est" localSheetId="13" hidden="1">1</definedName>
    <definedName name="solver_itr" localSheetId="12" hidden="1">2147483647</definedName>
    <definedName name="solver_itr" localSheetId="13" hidden="1">2147483647</definedName>
    <definedName name="solver_mip" localSheetId="12" hidden="1">2147483647</definedName>
    <definedName name="solver_mip" localSheetId="13" hidden="1">2147483647</definedName>
    <definedName name="solver_mni" localSheetId="12" hidden="1">30</definedName>
    <definedName name="solver_mni" localSheetId="13" hidden="1">30</definedName>
    <definedName name="solver_mrt" localSheetId="12" hidden="1">0.075</definedName>
    <definedName name="solver_mrt" localSheetId="13" hidden="1">0.075</definedName>
    <definedName name="solver_msl" localSheetId="12" hidden="1">2</definedName>
    <definedName name="solver_msl" localSheetId="13" hidden="1">2</definedName>
    <definedName name="solver_neg" localSheetId="12" hidden="1">1</definedName>
    <definedName name="solver_neg" localSheetId="13" hidden="1">1</definedName>
    <definedName name="solver_nod" localSheetId="12" hidden="1">2147483647</definedName>
    <definedName name="solver_nod" localSheetId="13" hidden="1">2147483647</definedName>
    <definedName name="solver_num" localSheetId="12" hidden="1">0</definedName>
    <definedName name="solver_num" localSheetId="13" hidden="1">0</definedName>
    <definedName name="solver_nwt" localSheetId="12" hidden="1">1</definedName>
    <definedName name="solver_nwt" localSheetId="13" hidden="1">1</definedName>
    <definedName name="solver_opt" localSheetId="12" hidden="1">'8-Construction Debt'!#REF!</definedName>
    <definedName name="solver_opt" localSheetId="13" hidden="1">'9- Cost of Debt True-up'!#REF!</definedName>
    <definedName name="solver_pre" localSheetId="12" hidden="1">0.000001</definedName>
    <definedName name="solver_pre" localSheetId="13" hidden="1">0.000001</definedName>
    <definedName name="solver_rbv" localSheetId="12" hidden="1">1</definedName>
    <definedName name="solver_rbv" localSheetId="13" hidden="1">1</definedName>
    <definedName name="solver_rlx" localSheetId="12" hidden="1">2</definedName>
    <definedName name="solver_rlx" localSheetId="13" hidden="1">2</definedName>
    <definedName name="solver_rsd" localSheetId="12" hidden="1">0</definedName>
    <definedName name="solver_rsd" localSheetId="13" hidden="1">0</definedName>
    <definedName name="solver_scl" localSheetId="12" hidden="1">1</definedName>
    <definedName name="solver_scl" localSheetId="13" hidden="1">1</definedName>
    <definedName name="solver_sho" localSheetId="12" hidden="1">2</definedName>
    <definedName name="solver_sho" localSheetId="13" hidden="1">2</definedName>
    <definedName name="solver_ssz" localSheetId="12" hidden="1">100</definedName>
    <definedName name="solver_ssz" localSheetId="13" hidden="1">100</definedName>
    <definedName name="solver_tim" localSheetId="12" hidden="1">2147483647</definedName>
    <definedName name="solver_tim" localSheetId="13" hidden="1">2147483647</definedName>
    <definedName name="solver_tol" localSheetId="12" hidden="1">0.01</definedName>
    <definedName name="solver_tol" localSheetId="13" hidden="1">0.01</definedName>
    <definedName name="solver_typ" localSheetId="12" hidden="1">3</definedName>
    <definedName name="solver_typ" localSheetId="13" hidden="1">3</definedName>
    <definedName name="solver_val" localSheetId="12" hidden="1">200000000</definedName>
    <definedName name="solver_val" localSheetId="13" hidden="1">200000000</definedName>
    <definedName name="solver_ver" localSheetId="12" hidden="1">3</definedName>
    <definedName name="solver_ver" localSheetId="13" hidden="1">3</definedName>
    <definedName name="SPS_COS" localSheetId="6">#REF!</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 localSheetId="6">#REF!</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6">#REF!</definedName>
    <definedName name="Tota_Deferred">#REF!</definedName>
    <definedName name="tp" localSheetId="6">#REF!</definedName>
    <definedName name="tp">#REF!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WS">'[2]Actual Gross Rev Req'!$M$194</definedName>
    <definedName name="Xcel" localSheetId="6">'[4]Data Entry and Forecaster'!#REF!</definedName>
    <definedName name="Xcel">'[4]Data Entry and Forecaster'!#REF!</definedName>
    <definedName name="Xcel_COS" localSheetId="6">#REF!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5" hidden="1">'4a-ADIT'!#REF!</definedName>
    <definedName name="Z_28948E05_8F34_4F1E_96FB_A80A6A844600_.wvu.Cols" localSheetId="6" hidden="1">'4b-Ending ADIT'!#REF!</definedName>
    <definedName name="Z_28948E05_8F34_4F1E_96FB_A80A6A844600_.wvu.PrintArea" localSheetId="5" hidden="1">'4a-ADIT'!$B$1:$H$99</definedName>
    <definedName name="Z_28948E05_8F34_4F1E_96FB_A80A6A844600_.wvu.PrintArea" localSheetId="6" hidden="1">'4b-Ending ADIT'!$B$1:$H$107</definedName>
    <definedName name="Z_3768C7C8_9953_11DA_B318_000FB55D51DC_.wvu.PrintArea" localSheetId="16" hidden="1">'12 - Revenue Credits'!$A$5:$E$37</definedName>
    <definedName name="Z_3768C7C8_9953_11DA_B318_000FB55D51DC_.wvu.PrintArea" localSheetId="17" hidden="1">'13 - 30.9 credits'!$A$5:$E$29</definedName>
    <definedName name="Z_3BDD6235_B127_4929_8311_BDAF7BB89818_.wvu.PrintArea" localSheetId="16" hidden="1">'12 - Revenue Credits'!$A$5:$E$37</definedName>
    <definedName name="Z_3BDD6235_B127_4929_8311_BDAF7BB89818_.wvu.PrintArea" localSheetId="17" hidden="1">'13 - 30.9 credits'!$A$5:$E$29</definedName>
    <definedName name="Z_63011E91_4609_4523_98FE_FD252E915668_.wvu.Cols" localSheetId="5" hidden="1">'4a-ADIT'!#REF!</definedName>
    <definedName name="Z_63011E91_4609_4523_98FE_FD252E915668_.wvu.Cols" localSheetId="6" hidden="1">'4b-Ending ADIT'!#REF!</definedName>
    <definedName name="Z_63011E91_4609_4523_98FE_FD252E915668_.wvu.PrintArea" localSheetId="5" hidden="1">'4a-ADIT'!$B$1:$H$99</definedName>
    <definedName name="Z_63011E91_4609_4523_98FE_FD252E915668_.wvu.PrintArea" localSheetId="6" hidden="1">'4b-Ending ADIT'!$B$1:$H$107</definedName>
    <definedName name="Z_63AFAF34_E340_4B5E_A289_FFB7051CA9B6_.wvu.PrintArea" localSheetId="15" hidden="1">'11-Corrections'!$A$1:$G$31</definedName>
    <definedName name="Z_63AFAF34_E340_4B5E_A289_FFB7051CA9B6_.wvu.PrintArea" localSheetId="16" hidden="1">'12 - Revenue Credits'!$A$1:$G$42</definedName>
    <definedName name="Z_63AFAF34_E340_4B5E_A289_FFB7051CA9B6_.wvu.PrintArea" localSheetId="17"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8" hidden="1">'5-Return'!$A$1:$L$46</definedName>
    <definedName name="Z_63AFAF34_E340_4B5E_A289_FFB7051CA9B6_.wvu.PrintArea" localSheetId="10" hidden="1">'6a - True-up Interest Rate'!$A$1:$H$35</definedName>
    <definedName name="Z_63AFAF34_E340_4B5E_A289_FFB7051CA9B6_.wvu.PrintArea" localSheetId="12" hidden="1">'8-Construction Debt'!$A$1:$J$60</definedName>
    <definedName name="Z_63AFAF34_E340_4B5E_A289_FFB7051CA9B6_.wvu.PrintArea" localSheetId="13" hidden="1">'9- Cost of Debt True-up'!$A$1:$G$38</definedName>
    <definedName name="Z_6928E596_79BD_4CEC_9F0D_07E62D69B2A5_.wvu.Cols" localSheetId="5" hidden="1">'4a-ADIT'!#REF!</definedName>
    <definedName name="Z_6928E596_79BD_4CEC_9F0D_07E62D69B2A5_.wvu.Cols" localSheetId="6" hidden="1">'4b-Ending ADIT'!#REF!</definedName>
    <definedName name="Z_6928E596_79BD_4CEC_9F0D_07E62D69B2A5_.wvu.PrintArea" localSheetId="5" hidden="1">'4a-ADIT'!$B$1:$H$99</definedName>
    <definedName name="Z_6928E596_79BD_4CEC_9F0D_07E62D69B2A5_.wvu.PrintArea" localSheetId="6" hidden="1">'4b-Ending ADIT'!$B$1:$H$107</definedName>
    <definedName name="Z_71B42B22_A376_44B5_B0C1_23FC1AA3DBA2_.wvu.Cols" localSheetId="5" hidden="1">'4a-ADIT'!#REF!</definedName>
    <definedName name="Z_71B42B22_A376_44B5_B0C1_23FC1AA3DBA2_.wvu.Cols" localSheetId="6" hidden="1">'4b-Ending ADIT'!#REF!</definedName>
    <definedName name="Z_71B42B22_A376_44B5_B0C1_23FC1AA3DBA2_.wvu.PrintArea" localSheetId="5" hidden="1">'4a-ADIT'!$B$1:$H$99</definedName>
    <definedName name="Z_71B42B22_A376_44B5_B0C1_23FC1AA3DBA2_.wvu.PrintArea" localSheetId="6" hidden="1">'4b-Ending ADIT'!$B$1:$H$107</definedName>
    <definedName name="Z_8FBB4DC9_2D51_4AB9_80D8_F8474B404C29_.wvu.Cols" localSheetId="5" hidden="1">'4a-ADIT'!#REF!</definedName>
    <definedName name="Z_8FBB4DC9_2D51_4AB9_80D8_F8474B404C29_.wvu.Cols" localSheetId="6" hidden="1">'4b-Ending ADIT'!#REF!</definedName>
    <definedName name="Z_8FBB4DC9_2D51_4AB9_80D8_F8474B404C29_.wvu.PrintArea" localSheetId="5" hidden="1">'4a-ADIT'!$B$1:$H$99</definedName>
    <definedName name="Z_8FBB4DC9_2D51_4AB9_80D8_F8474B404C29_.wvu.PrintArea" localSheetId="6" hidden="1">'4b-Ending ADIT'!$B$1:$H$107</definedName>
    <definedName name="Z_B0241363_5C8A_48FC_89A6_56D55586BABE_.wvu.PrintArea" localSheetId="16" hidden="1">'12 - Revenue Credits'!$A$5:$E$37</definedName>
    <definedName name="Z_B0241363_5C8A_48FC_89A6_56D55586BABE_.wvu.PrintArea" localSheetId="17" hidden="1">'13 - 30.9 credits'!$A$5:$E$29</definedName>
    <definedName name="Z_B647CB7F_C846_4278_B6B1_1EF7F3C004F5_.wvu.Cols" localSheetId="5" hidden="1">'4a-ADIT'!#REF!</definedName>
    <definedName name="Z_B647CB7F_C846_4278_B6B1_1EF7F3C004F5_.wvu.Cols" localSheetId="6" hidden="1">'4b-Ending ADIT'!#REF!</definedName>
    <definedName name="Z_B647CB7F_C846_4278_B6B1_1EF7F3C004F5_.wvu.PrintArea" localSheetId="5" hidden="1">'4a-ADIT'!$B$1:$H$99</definedName>
    <definedName name="Z_B647CB7F_C846_4278_B6B1_1EF7F3C004F5_.wvu.PrintArea" localSheetId="6" hidden="1">'4b-Ending ADIT'!$B$1:$H$107</definedName>
    <definedName name="Z_C0EA0F9F_7310_4201_82C9_7B8FC8DB9137_.wvu.PrintArea" localSheetId="16" hidden="1">'12 - Revenue Credits'!$A$5:$E$37</definedName>
    <definedName name="Z_C0EA0F9F_7310_4201_82C9_7B8FC8DB9137_.wvu.PrintArea" localSheetId="17" hidden="1">'13 - 30.9 credits'!$A$5:$E$29</definedName>
    <definedName name="Z_DC91DEF3_837B_4BB9_A81E_3B78C5914E6C_.wvu.Cols" localSheetId="5" hidden="1">'4a-ADIT'!#REF!</definedName>
    <definedName name="Z_DC91DEF3_837B_4BB9_A81E_3B78C5914E6C_.wvu.Cols" localSheetId="6" hidden="1">'4b-Ending ADIT'!#REF!</definedName>
    <definedName name="Z_DC91DEF3_837B_4BB9_A81E_3B78C5914E6C_.wvu.PrintArea" localSheetId="5" hidden="1">'4a-ADIT'!$B$1:$H$99</definedName>
    <definedName name="Z_DC91DEF3_837B_4BB9_A81E_3B78C5914E6C_.wvu.PrintArea" localSheetId="6" hidden="1">'4b-Ending ADIT'!$B$1:$H$107</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2" hidden="1">'8-Construction Debt'!$A$1:$K$57</definedName>
    <definedName name="Z_F04A2B9A_C6FE_4FEB_AD1E_2CF9AC309BE4_.wvu.PrintArea" localSheetId="13" hidden="1">'9- Cost of Debt True-up'!$A$1:$K$38</definedName>
    <definedName name="Z_F04A2B9A_C6FE_4FEB_AD1E_2CF9AC309BE4_.wvu.PrintArea" localSheetId="0" hidden="1">'Attachment H-30A'!$A$1:$J$247</definedName>
    <definedName name="Z_F1DC5514_577A_46EB_866C_26F0BED2C286_.wvu.PrintArea" localSheetId="15" hidden="1">'11-Corrections'!$A$1:$G$35</definedName>
    <definedName name="Z_F1DC5514_577A_46EB_866C_26F0BED2C286_.wvu.PrintArea" localSheetId="16" hidden="1">'12 - Revenue Credits'!$A$1:$G$38</definedName>
    <definedName name="Z_F1DC5514_577A_46EB_866C_26F0BED2C286_.wvu.PrintArea" localSheetId="17"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8" hidden="1">'5-Return'!$A$1:$J$46</definedName>
    <definedName name="Z_F1DC5514_577A_46EB_866C_26F0BED2C286_.wvu.PrintArea" localSheetId="10" hidden="1">'6a - True-up Interest Rate'!$A$1:$H$35</definedName>
    <definedName name="Z_F1DC5514_577A_46EB_866C_26F0BED2C286_.wvu.PrintArea" localSheetId="12" hidden="1">'8-Construction Debt'!$A$1:$I$60</definedName>
    <definedName name="Z_F1DC5514_577A_46EB_866C_26F0BED2C286_.wvu.PrintArea" localSheetId="13" hidden="1">'9- Cost of Debt True-up'!$A$1:$G$38</definedName>
    <definedName name="Z_FAAD9AAC_1337_43AB_BF1F_CCF9DFCF5B78_.wvu.Cols" localSheetId="5" hidden="1">'4a-ADIT'!#REF!</definedName>
    <definedName name="Z_FAAD9AAC_1337_43AB_BF1F_CCF9DFCF5B78_.wvu.Cols" localSheetId="6" hidden="1">'4b-Ending ADIT'!#REF!</definedName>
    <definedName name="Z_FAAD9AAC_1337_43AB_BF1F_CCF9DFCF5B78_.wvu.PrintArea" localSheetId="5" hidden="1">'4a-ADIT'!$B$1:$H$99</definedName>
    <definedName name="Z_FAAD9AAC_1337_43AB_BF1F_CCF9DFCF5B78_.wvu.PrintArea" localSheetId="6" hidden="1">'4b-Ending ADIT'!$B$1:$H$107</definedName>
  </definedNames>
  <calcPr calcId="162913"/>
  <customWorkbookViews>
    <customWorkbookView name="Jim Martin - Personal View" guid="{63AFAF34-E340-4B5E-A289-FFB7051CA9B6}" mergeInterval="0" personalView="1" maximized="1" windowWidth="1465" windowHeight="908" tabRatio="829" activeSheetId="5" showComments="commIndAndComment"/>
    <customWorkbookView name="CKD - Personal View" guid="{F1DC5514-577A-46EB-866C-26F0BED2C286}" mergeInterval="0" personalView="1" maximized="1" windowWidth="1280" windowHeight="799" tabRatio="829" activeSheetId="6"/>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s>
</workbook>
</file>

<file path=xl/calcChain.xml><?xml version="1.0" encoding="utf-8"?>
<calcChain xmlns="http://schemas.openxmlformats.org/spreadsheetml/2006/main">
  <c r="D31" i="14" l="1"/>
  <c r="E32" i="8" l="1"/>
  <c r="G205" i="1" l="1"/>
  <c r="D154" i="1" l="1"/>
  <c r="D72" i="21" l="1"/>
  <c r="G50" i="21" l="1"/>
  <c r="F50" i="21"/>
  <c r="E50" i="21"/>
  <c r="E53" i="21" s="1"/>
  <c r="E56" i="21" s="1"/>
  <c r="D50" i="21"/>
  <c r="G49" i="18"/>
  <c r="F49" i="18"/>
  <c r="E49" i="18"/>
  <c r="E52" i="18" s="1"/>
  <c r="D49" i="18"/>
  <c r="C50" i="21" l="1"/>
  <c r="C49" i="18"/>
  <c r="E66" i="5" l="1"/>
  <c r="H1" i="18"/>
  <c r="H1" i="21"/>
  <c r="I1" i="20"/>
  <c r="G83" i="21" l="1"/>
  <c r="F83" i="21"/>
  <c r="D83" i="21"/>
  <c r="G67" i="21"/>
  <c r="E67" i="21"/>
  <c r="D67" i="21"/>
  <c r="B36" i="21"/>
  <c r="F29" i="21"/>
  <c r="D29" i="21"/>
  <c r="B1" i="21"/>
  <c r="B35" i="21" s="1"/>
  <c r="E70" i="21" l="1"/>
  <c r="D75" i="18"/>
  <c r="E72" i="21" l="1"/>
  <c r="A20" i="21"/>
  <c r="A21" i="21" s="1"/>
  <c r="A22" i="21" s="1"/>
  <c r="A23" i="21" s="1"/>
  <c r="A24" i="21" s="1"/>
  <c r="A25" i="21" s="1"/>
  <c r="A26" i="21" s="1"/>
  <c r="A27" i="21" s="1"/>
  <c r="A28" i="21" s="1"/>
  <c r="A1" i="20"/>
  <c r="F31" i="20"/>
  <c r="G31" i="20" s="1"/>
  <c r="G30" i="20"/>
  <c r="G29" i="20"/>
  <c r="G28" i="20"/>
  <c r="G27" i="20"/>
  <c r="G26" i="20"/>
  <c r="G25" i="20"/>
  <c r="G24" i="20"/>
  <c r="G23" i="20"/>
  <c r="G22" i="20"/>
  <c r="G21" i="20"/>
  <c r="G20" i="20"/>
  <c r="G19" i="20"/>
  <c r="A11" i="20"/>
  <c r="A12" i="20" s="1"/>
  <c r="B36" i="18"/>
  <c r="B35" i="18"/>
  <c r="B1" i="18"/>
  <c r="B34" i="18" s="1"/>
  <c r="G75" i="18"/>
  <c r="F75" i="18"/>
  <c r="G62" i="18"/>
  <c r="E62" i="18"/>
  <c r="E65" i="18" s="1"/>
  <c r="D62" i="18"/>
  <c r="F29" i="18"/>
  <c r="D29" i="18"/>
  <c r="A29" i="21" l="1"/>
  <c r="E13" i="20"/>
  <c r="A13" i="20"/>
  <c r="A19" i="20" s="1"/>
  <c r="A20" i="20" s="1"/>
  <c r="A21" i="20" s="1"/>
  <c r="A22" i="20" s="1"/>
  <c r="A23" i="20" s="1"/>
  <c r="A24" i="20" s="1"/>
  <c r="A25" i="20" s="1"/>
  <c r="A26" i="20" s="1"/>
  <c r="A27" i="20" s="1"/>
  <c r="A28" i="20" s="1"/>
  <c r="A29" i="20" s="1"/>
  <c r="A30" i="20" s="1"/>
  <c r="A31" i="20" s="1"/>
  <c r="A33" i="20" s="1"/>
  <c r="A35" i="20" s="1"/>
  <c r="E12" i="20"/>
  <c r="A30" i="21" l="1"/>
  <c r="A31" i="21" s="1"/>
  <c r="A32" i="21" s="1"/>
  <c r="A48" i="21" s="1"/>
  <c r="A49" i="21" s="1"/>
  <c r="A50" i="21" s="1"/>
  <c r="A51" i="21" s="1"/>
  <c r="A52" i="21" s="1"/>
  <c r="A53" i="21" s="1"/>
  <c r="C19" i="20"/>
  <c r="B35" i="20"/>
  <c r="A54" i="21" l="1"/>
  <c r="A55" i="21" s="1"/>
  <c r="A56" i="21" s="1"/>
  <c r="A61" i="21" s="1"/>
  <c r="A62" i="21" s="1"/>
  <c r="A63" i="21" s="1"/>
  <c r="A64" i="21" s="1"/>
  <c r="A65" i="21" s="1"/>
  <c r="A66" i="21" s="1"/>
  <c r="A67" i="21" s="1"/>
  <c r="A68" i="21" s="1"/>
  <c r="A69" i="21" s="1"/>
  <c r="A70" i="21" s="1"/>
  <c r="A71" i="21" s="1"/>
  <c r="A72" i="21" s="1"/>
  <c r="A77" i="21" s="1"/>
  <c r="D19" i="20"/>
  <c r="H19" i="20"/>
  <c r="I19" i="20" s="1"/>
  <c r="E10" i="20" l="1"/>
  <c r="A78" i="21"/>
  <c r="A79" i="21" s="1"/>
  <c r="A80" i="21" s="1"/>
  <c r="A81" i="21" s="1"/>
  <c r="A82" i="21" s="1"/>
  <c r="A83" i="21" s="1"/>
  <c r="A84" i="21" s="1"/>
  <c r="A85" i="21" s="1"/>
  <c r="A86" i="21" s="1"/>
  <c r="A20" i="18"/>
  <c r="A21" i="18" s="1"/>
  <c r="A22" i="18" s="1"/>
  <c r="A23" i="18" s="1"/>
  <c r="A24" i="18" s="1"/>
  <c r="A25" i="18" s="1"/>
  <c r="A26" i="18" s="1"/>
  <c r="A27" i="18" s="1"/>
  <c r="A28" i="18" s="1"/>
  <c r="A29" i="18" s="1"/>
  <c r="A30" i="18" l="1"/>
  <c r="A31" i="18" s="1"/>
  <c r="A32" i="18" s="1"/>
  <c r="E21" i="14"/>
  <c r="D21" i="14"/>
  <c r="F21" i="14" s="1"/>
  <c r="F20" i="14"/>
  <c r="F19" i="14"/>
  <c r="A47" i="18" l="1"/>
  <c r="A48" i="18" l="1"/>
  <c r="A49" i="18" s="1"/>
  <c r="A50" i="18" s="1"/>
  <c r="A51" i="18" s="1"/>
  <c r="A52" i="18" s="1"/>
  <c r="A57" i="18" s="1"/>
  <c r="A58" i="18" s="1"/>
  <c r="A59" i="18" s="1"/>
  <c r="A60" i="18" s="1"/>
  <c r="A61" i="18" s="1"/>
  <c r="A62" i="18" s="1"/>
  <c r="E11" i="20" l="1"/>
  <c r="A63" i="18"/>
  <c r="A64" i="18" s="1"/>
  <c r="A65" i="18" s="1"/>
  <c r="A70" i="18" s="1"/>
  <c r="A71" i="18" s="1"/>
  <c r="A72" i="18" s="1"/>
  <c r="A73" i="18" s="1"/>
  <c r="A74" i="18" s="1"/>
  <c r="D9" i="9"/>
  <c r="D10" i="9" s="1"/>
  <c r="A75" i="18" l="1"/>
  <c r="A76" i="18" s="1"/>
  <c r="A77" i="18" s="1"/>
  <c r="A78" i="18" s="1"/>
  <c r="E10" i="9"/>
  <c r="E12" i="9"/>
  <c r="E33" i="8" l="1"/>
  <c r="H21" i="6"/>
  <c r="I21" i="6" s="1"/>
  <c r="H12" i="3" l="1"/>
  <c r="F5" i="2" l="1"/>
  <c r="D22" i="1" l="1"/>
  <c r="D11" i="9" l="1"/>
  <c r="D13" i="9" s="1"/>
  <c r="A3" i="15" l="1"/>
  <c r="I22" i="1" l="1"/>
  <c r="D216" i="1" l="1"/>
  <c r="D175" i="1"/>
  <c r="D110" i="1"/>
  <c r="D56" i="1"/>
  <c r="A3" i="6" l="1"/>
  <c r="E46" i="5"/>
  <c r="E45" i="5"/>
  <c r="B3" i="5"/>
  <c r="E47" i="5" s="1"/>
  <c r="B3" i="3"/>
  <c r="A3" i="9" l="1"/>
  <c r="C60" i="10" l="1"/>
  <c r="H24" i="10" s="1"/>
  <c r="B41" i="7" l="1"/>
  <c r="B38" i="7"/>
  <c r="B23" i="7"/>
  <c r="B42" i="7" l="1"/>
  <c r="F31" i="14"/>
  <c r="E14" i="14" l="1"/>
  <c r="E29" i="14"/>
  <c r="E32" i="14" s="1"/>
  <c r="E34" i="14" s="1"/>
  <c r="F28" i="14"/>
  <c r="F26" i="14"/>
  <c r="F25" i="14"/>
  <c r="F24" i="14"/>
  <c r="F9" i="14"/>
  <c r="F10" i="14"/>
  <c r="F11" i="14"/>
  <c r="F12" i="14"/>
  <c r="F13" i="14"/>
  <c r="F8" i="14"/>
  <c r="D14" i="14"/>
  <c r="A8" i="14"/>
  <c r="A9" i="14" s="1"/>
  <c r="A10" i="14" s="1"/>
  <c r="A11" i="14" s="1"/>
  <c r="A12" i="14" s="1"/>
  <c r="A13" i="14" s="1"/>
  <c r="A14" i="14" s="1"/>
  <c r="E11" i="9"/>
  <c r="A19" i="14" l="1"/>
  <c r="A20" i="14" s="1"/>
  <c r="C210" i="1"/>
  <c r="F14" i="14"/>
  <c r="I210" i="1" l="1"/>
  <c r="A3" i="14"/>
  <c r="F19" i="13" l="1"/>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A73" i="5" l="1"/>
  <c r="A72" i="5"/>
  <c r="A71" i="5"/>
  <c r="A27" i="4" l="1"/>
  <c r="A29" i="4" s="1"/>
  <c r="K25" i="4"/>
  <c r="E25" i="4"/>
  <c r="K21"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I65" i="2"/>
  <c r="F65" i="2"/>
  <c r="R61" i="2"/>
  <c r="R69" i="2" s="1"/>
  <c r="A69" i="2" l="1"/>
  <c r="L69" i="2" s="1"/>
  <c r="A31" i="4"/>
  <c r="C21" i="1"/>
  <c r="A23" i="8"/>
  <c r="A24" i="8" s="1"/>
  <c r="A25" i="8" s="1"/>
  <c r="A26" i="8" s="1"/>
  <c r="A27" i="8" s="1"/>
  <c r="A28" i="8" s="1"/>
  <c r="A29" i="8" s="1"/>
  <c r="A30" i="8" s="1"/>
  <c r="A32" i="8" s="1"/>
  <c r="A33" i="8" s="1"/>
  <c r="A3" i="11"/>
  <c r="A3" i="10"/>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44" i="10"/>
  <c r="D51" i="10" s="1"/>
  <c r="G43" i="10"/>
  <c r="I43" i="10" s="1"/>
  <c r="G42" i="10"/>
  <c r="I42" i="10" s="1"/>
  <c r="G41" i="10"/>
  <c r="I41" i="10" s="1"/>
  <c r="G40" i="10"/>
  <c r="I40" i="10" s="1"/>
  <c r="G39" i="10"/>
  <c r="I39" i="10" s="1"/>
  <c r="G38" i="10"/>
  <c r="I38" i="10" s="1"/>
  <c r="F22" i="10"/>
  <c r="G22" i="10" s="1"/>
  <c r="F21" i="10"/>
  <c r="G21" i="10" s="1"/>
  <c r="F20" i="10"/>
  <c r="G20" i="10" s="1"/>
  <c r="H20" i="10"/>
  <c r="D20" i="1" l="1"/>
  <c r="I20" i="1" s="1"/>
  <c r="D38" i="4"/>
  <c r="K17" i="4" s="1"/>
  <c r="K29" i="4" s="1"/>
  <c r="G44" i="10"/>
  <c r="G51" i="10" s="1"/>
  <c r="I44" i="10"/>
  <c r="I51" i="10" s="1"/>
  <c r="H21" i="10"/>
  <c r="H22" i="10"/>
  <c r="F24" i="10" l="1"/>
  <c r="G24" i="10" s="1"/>
  <c r="F23" i="10"/>
  <c r="G23" i="10" s="1"/>
  <c r="H25" i="10"/>
  <c r="H23" i="10"/>
  <c r="F25" i="10" l="1"/>
  <c r="G25" i="10" s="1"/>
  <c r="H26" i="10" l="1"/>
  <c r="F26" i="10"/>
  <c r="G26" i="10" s="1"/>
  <c r="F27" i="10"/>
  <c r="G27" i="10" s="1"/>
  <c r="H27" i="10"/>
  <c r="H28" i="10" l="1"/>
  <c r="F28" i="10"/>
  <c r="G28" i="10" s="1"/>
  <c r="F29" i="10" l="1"/>
  <c r="G29" i="10" s="1"/>
  <c r="H29" i="10"/>
  <c r="F30" i="10" l="1"/>
  <c r="G30" i="10" s="1"/>
  <c r="H30" i="10"/>
  <c r="E33" i="10" l="1"/>
  <c r="G52" i="10" s="1"/>
  <c r="F31" i="10"/>
  <c r="G31" i="10" s="1"/>
  <c r="H31" i="10"/>
  <c r="H32" i="10" l="1"/>
  <c r="H33" i="10" s="1"/>
  <c r="F32" i="10"/>
  <c r="G32" i="10" s="1"/>
  <c r="G33" i="10" s="1"/>
  <c r="G53" i="10"/>
  <c r="D12" i="10" s="1"/>
  <c r="I33" i="10" l="1"/>
  <c r="D11" i="10" s="1"/>
  <c r="D13" i="10" s="1"/>
  <c r="D40" i="6" l="1"/>
  <c r="F20" i="6" s="1"/>
  <c r="H20" i="6" l="1"/>
  <c r="G204" i="1" s="1"/>
  <c r="H11" i="3" s="1"/>
  <c r="D204" i="1"/>
  <c r="E11" i="3" s="1"/>
  <c r="F12" i="6"/>
  <c r="F17" i="7"/>
  <c r="A3" i="12"/>
  <c r="G34" i="12"/>
  <c r="H34" i="12" s="1"/>
  <c r="G33" i="12"/>
  <c r="H33" i="12" s="1"/>
  <c r="H32" i="12"/>
  <c r="G32" i="12"/>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I72" i="1"/>
  <c r="I67" i="1"/>
  <c r="I65" i="1"/>
  <c r="F24" i="7" l="1"/>
  <c r="F25" i="7" s="1"/>
  <c r="F26" i="7" s="1"/>
  <c r="F27" i="7" s="1"/>
  <c r="F28" i="7" s="1"/>
  <c r="F29" i="7" s="1"/>
  <c r="F30" i="7" s="1"/>
  <c r="F31" i="7" s="1"/>
  <c r="F32" i="7" s="1"/>
  <c r="F33" i="7" s="1"/>
  <c r="F34" i="7" s="1"/>
  <c r="K72" i="5"/>
  <c r="K71" i="5"/>
  <c r="F38" i="7" l="1"/>
  <c r="F41" i="7"/>
  <c r="F42" i="7" s="1"/>
  <c r="F43" i="7" s="1"/>
  <c r="F44" i="7" s="1"/>
  <c r="F45" i="7" s="1"/>
  <c r="F46" i="7" s="1"/>
  <c r="F47" i="7" s="1"/>
  <c r="F48" i="7" s="1"/>
  <c r="F49" i="7" s="1"/>
  <c r="F50" i="7" s="1"/>
  <c r="F51" i="7" s="1"/>
  <c r="F52" i="7" s="1"/>
  <c r="D126" i="1"/>
  <c r="E13" i="9"/>
  <c r="I79" i="1" l="1"/>
  <c r="K73" i="5" l="1"/>
  <c r="D91" i="1" s="1"/>
  <c r="F73" i="5"/>
  <c r="G91" i="1" l="1"/>
  <c r="I91" i="1" s="1"/>
  <c r="F50" i="2" l="1"/>
  <c r="P50" i="2" s="1"/>
  <c r="F49" i="2"/>
  <c r="P49" i="2" s="1"/>
  <c r="F48" i="2"/>
  <c r="P48" i="2" s="1"/>
  <c r="I129" i="1"/>
  <c r="E17" i="3"/>
  <c r="E21" i="3" s="1"/>
  <c r="E28" i="3" s="1"/>
  <c r="A7" i="3"/>
  <c r="A10" i="3" s="1"/>
  <c r="A11" i="3" s="1"/>
  <c r="A12" i="3" s="1"/>
  <c r="A13" i="3" s="1"/>
  <c r="A14" i="3" s="1"/>
  <c r="U68" i="2"/>
  <c r="D3" i="8"/>
  <c r="A9" i="6"/>
  <c r="A11" i="6" s="1"/>
  <c r="A12" i="6" s="1"/>
  <c r="A13" i="6" s="1"/>
  <c r="D14" i="1"/>
  <c r="I139" i="1"/>
  <c r="F129" i="1"/>
  <c r="I23" i="5"/>
  <c r="D73" i="1" s="1"/>
  <c r="D42" i="5"/>
  <c r="D94" i="1" s="1"/>
  <c r="I94" i="1" s="1"/>
  <c r="C42" i="5"/>
  <c r="D93" i="1" s="1"/>
  <c r="I93" i="1" s="1"/>
  <c r="C23" i="5"/>
  <c r="D66" i="1" s="1"/>
  <c r="I184" i="1" s="1"/>
  <c r="D58" i="1"/>
  <c r="D112" i="1" s="1"/>
  <c r="D177" i="1" s="1"/>
  <c r="D218" i="1" s="1"/>
  <c r="F119" i="1"/>
  <c r="F120" i="1" s="1"/>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4" i="6" l="1"/>
  <c r="A15" i="6" s="1"/>
  <c r="A19" i="6" s="1"/>
  <c r="A20" i="6" s="1"/>
  <c r="A21" i="6" s="1"/>
  <c r="A22" i="6" s="1"/>
  <c r="A27" i="6" s="1"/>
  <c r="A28" i="6" s="1"/>
  <c r="A29" i="6" s="1"/>
  <c r="A30" i="6" s="1"/>
  <c r="A31" i="6" s="1"/>
  <c r="A32" i="6" s="1"/>
  <c r="A33" i="6" s="1"/>
  <c r="A34" i="6" s="1"/>
  <c r="A35" i="6" s="1"/>
  <c r="A36" i="6" s="1"/>
  <c r="A37" i="6" s="1"/>
  <c r="A38" i="6" s="1"/>
  <c r="A39" i="6" s="1"/>
  <c r="A40" i="6" s="1"/>
  <c r="A15" i="1"/>
  <c r="A16" i="1" s="1"/>
  <c r="A17" i="1" s="1"/>
  <c r="C18" i="1" s="1"/>
  <c r="A16" i="3"/>
  <c r="A17" i="3" s="1"/>
  <c r="A18" i="3" s="1"/>
  <c r="B25" i="3" s="1"/>
  <c r="D158" i="1"/>
  <c r="A194" i="1"/>
  <c r="A195" i="1" s="1"/>
  <c r="A196" i="1" s="1"/>
  <c r="A197" i="1" s="1"/>
  <c r="A127" i="1"/>
  <c r="A128" i="1" s="1"/>
  <c r="A129" i="1" s="1"/>
  <c r="A130" i="1" s="1"/>
  <c r="A131" i="1" s="1"/>
  <c r="A67" i="1"/>
  <c r="A68" i="1" s="1"/>
  <c r="A69" i="1" s="1"/>
  <c r="I187" i="1"/>
  <c r="D80" i="1"/>
  <c r="I131" i="1"/>
  <c r="B21" i="3" l="1"/>
  <c r="E205" i="1"/>
  <c r="A132" i="1"/>
  <c r="A133" i="1" s="1"/>
  <c r="A134" i="1" s="1"/>
  <c r="C197" i="1"/>
  <c r="A18" i="1"/>
  <c r="A200" i="1"/>
  <c r="A201" i="1" s="1"/>
  <c r="A202" i="1" s="1"/>
  <c r="A203" i="1" s="1"/>
  <c r="A71" i="1"/>
  <c r="A72" i="1" s="1"/>
  <c r="C79" i="1" s="1"/>
  <c r="I189" i="1"/>
  <c r="A19" i="3"/>
  <c r="A20" i="3" s="1"/>
  <c r="A21" i="3" s="1"/>
  <c r="D165" i="1"/>
  <c r="A136" i="1" l="1"/>
  <c r="A137" i="1" s="1"/>
  <c r="A138" i="1" s="1"/>
  <c r="C100" i="1"/>
  <c r="F12" i="3"/>
  <c r="I205" i="1"/>
  <c r="C155" i="1"/>
  <c r="A20" i="1"/>
  <c r="A21" i="1" s="1"/>
  <c r="E204" i="1"/>
  <c r="I20" i="6"/>
  <c r="E203" i="1"/>
  <c r="C133" i="1"/>
  <c r="A204" i="1"/>
  <c r="A205" i="1" s="1"/>
  <c r="A206" i="1" s="1"/>
  <c r="A208" i="1" s="1"/>
  <c r="A210" i="1" s="1"/>
  <c r="A73" i="1"/>
  <c r="A74" i="1" s="1"/>
  <c r="G127" i="1"/>
  <c r="G14" i="1"/>
  <c r="I14" i="1" s="1"/>
  <c r="G120" i="1"/>
  <c r="G97" i="1"/>
  <c r="G16" i="1"/>
  <c r="G137" i="1"/>
  <c r="G119" i="1"/>
  <c r="G73" i="1"/>
  <c r="G132" i="1"/>
  <c r="G118" i="1"/>
  <c r="G66" i="1"/>
  <c r="I66" i="1" s="1"/>
  <c r="G15" i="1"/>
  <c r="G101" i="1"/>
  <c r="G17" i="1"/>
  <c r="E194" i="1"/>
  <c r="G194" i="1" s="1"/>
  <c r="G197" i="1" s="1"/>
  <c r="A22" i="3"/>
  <c r="A23" i="3" s="1"/>
  <c r="A24" i="3" s="1"/>
  <c r="A25" i="3" s="1"/>
  <c r="A22" i="1" l="1"/>
  <c r="A24" i="1" s="1"/>
  <c r="C24" i="1"/>
  <c r="F10" i="3"/>
  <c r="F11" i="3"/>
  <c r="I11" i="3" s="1"/>
  <c r="I204" i="1"/>
  <c r="C80" i="1"/>
  <c r="C14" i="1"/>
  <c r="A212" i="1"/>
  <c r="C15" i="1" s="1"/>
  <c r="C206" i="1"/>
  <c r="A139" i="1"/>
  <c r="C140" i="1" s="1"/>
  <c r="A75" i="1"/>
  <c r="C81" i="1"/>
  <c r="I197" i="1"/>
  <c r="I17" i="1"/>
  <c r="I73" i="1"/>
  <c r="I80" i="1" s="1"/>
  <c r="I120" i="1"/>
  <c r="B26" i="3"/>
  <c r="B28" i="3"/>
  <c r="B27" i="3"/>
  <c r="A26" i="3"/>
  <c r="A27" i="3" s="1"/>
  <c r="A28" i="3" s="1"/>
  <c r="A29" i="3" s="1"/>
  <c r="A31" i="3" l="1"/>
  <c r="D31" i="3"/>
  <c r="G68" i="21"/>
  <c r="G70" i="21" s="1"/>
  <c r="G72" i="21" s="1"/>
  <c r="G30" i="21"/>
  <c r="G84" i="21"/>
  <c r="G86" i="21" s="1"/>
  <c r="G54" i="21"/>
  <c r="G51" i="21"/>
  <c r="G53" i="21" s="1"/>
  <c r="G50" i="18"/>
  <c r="G52" i="18" s="1"/>
  <c r="G76" i="18"/>
  <c r="G78" i="18" s="1"/>
  <c r="G63" i="18"/>
  <c r="G65" i="18" s="1"/>
  <c r="G30" i="18"/>
  <c r="G125" i="1"/>
  <c r="G124" i="1"/>
  <c r="A140" i="1"/>
  <c r="C82" i="1"/>
  <c r="A76" i="1"/>
  <c r="G145" i="1"/>
  <c r="G126" i="1"/>
  <c r="G144" i="1"/>
  <c r="G123" i="1"/>
  <c r="G68" i="1"/>
  <c r="G138" i="1"/>
  <c r="G122" i="1"/>
  <c r="G128" i="1"/>
  <c r="G121" i="1"/>
  <c r="G75" i="1"/>
  <c r="I16" i="1"/>
  <c r="A33" i="3"/>
  <c r="B29" i="3"/>
  <c r="A34" i="3" l="1"/>
  <c r="A35" i="3" s="1"/>
  <c r="A36" i="3" s="1"/>
  <c r="A37" i="3" s="1"/>
  <c r="A38" i="3" s="1"/>
  <c r="D35" i="3"/>
  <c r="D36" i="3"/>
  <c r="G56" i="21"/>
  <c r="A142" i="1"/>
  <c r="A143" i="1" s="1"/>
  <c r="A144" i="1" s="1"/>
  <c r="A145" i="1" s="1"/>
  <c r="A146" i="1" s="1"/>
  <c r="A147" i="1" s="1"/>
  <c r="A148" i="1" s="1"/>
  <c r="A149" i="1" s="1"/>
  <c r="A150" i="1" s="1"/>
  <c r="A151" i="1" s="1"/>
  <c r="A153" i="1" s="1"/>
  <c r="A154" i="1" s="1"/>
  <c r="A78" i="1"/>
  <c r="A79" i="1" s="1"/>
  <c r="A80" i="1" s="1"/>
  <c r="C83" i="1"/>
  <c r="I122" i="1"/>
  <c r="A81" i="1" l="1"/>
  <c r="A82" i="1" s="1"/>
  <c r="C151" i="1"/>
  <c r="B158" i="1"/>
  <c r="A155" i="1"/>
  <c r="A83" i="1"/>
  <c r="I123" i="1"/>
  <c r="I145" i="1"/>
  <c r="I144" i="1"/>
  <c r="A156" i="1" l="1"/>
  <c r="A157" i="1" s="1"/>
  <c r="A158" i="1" s="1"/>
  <c r="A85" i="1"/>
  <c r="A86" i="1" s="1"/>
  <c r="A87" i="1" s="1"/>
  <c r="A88" i="1" s="1"/>
  <c r="A89" i="1" s="1"/>
  <c r="A90" i="1" s="1"/>
  <c r="I126" i="1"/>
  <c r="A159" i="1" l="1"/>
  <c r="A160" i="1" s="1"/>
  <c r="A161" i="1" s="1"/>
  <c r="A162" i="1" s="1"/>
  <c r="E42" i="5" l="1"/>
  <c r="D86" i="1" s="1"/>
  <c r="A91" i="1"/>
  <c r="A92" i="1" s="1"/>
  <c r="C165" i="1"/>
  <c r="C163" i="1"/>
  <c r="C164" i="1"/>
  <c r="A163" i="1"/>
  <c r="A164" i="1" s="1"/>
  <c r="A165" i="1" s="1"/>
  <c r="A166" i="1" s="1"/>
  <c r="F15" i="2" l="1"/>
  <c r="A93" i="1"/>
  <c r="A94" i="1" s="1"/>
  <c r="C95" i="1" s="1"/>
  <c r="A168" i="1"/>
  <c r="A169" i="1" s="1"/>
  <c r="C171" i="1" s="1"/>
  <c r="C166" i="1"/>
  <c r="F16" i="2" l="1"/>
  <c r="A95" i="1"/>
  <c r="A97" i="1" s="1"/>
  <c r="A99" i="1" s="1"/>
  <c r="A100" i="1" s="1"/>
  <c r="A101" i="1" s="1"/>
  <c r="A102" i="1" s="1"/>
  <c r="A103" i="1" s="1"/>
  <c r="A105" i="1" s="1"/>
  <c r="C5" i="3" s="1"/>
  <c r="A171" i="1"/>
  <c r="C162" i="1"/>
  <c r="C169" i="1" l="1"/>
  <c r="C103" i="1"/>
  <c r="C105" i="1"/>
  <c r="I12" i="3"/>
  <c r="A21" i="14" l="1"/>
  <c r="A24" i="14" l="1"/>
  <c r="A25" i="14" s="1"/>
  <c r="A26" i="14" s="1"/>
  <c r="A27" i="14" s="1"/>
  <c r="A28" i="14" s="1"/>
  <c r="A29" i="14" s="1"/>
  <c r="A30" i="14" l="1"/>
  <c r="A31" i="14" s="1"/>
  <c r="A32" i="14" s="1"/>
  <c r="C32" i="14"/>
  <c r="H12" i="20"/>
  <c r="H13" i="20" s="1"/>
  <c r="C34" i="14" l="1"/>
  <c r="A34" i="14"/>
  <c r="C212" i="1" s="1"/>
  <c r="C29" i="20"/>
  <c r="H29" i="20" s="1"/>
  <c r="C25" i="20"/>
  <c r="H25" i="20" s="1"/>
  <c r="C21" i="20"/>
  <c r="H21" i="20" s="1"/>
  <c r="C27" i="20"/>
  <c r="H27" i="20" s="1"/>
  <c r="C30" i="20"/>
  <c r="H30" i="20" s="1"/>
  <c r="C26" i="20"/>
  <c r="H26" i="20" s="1"/>
  <c r="C22" i="20"/>
  <c r="H22" i="20" s="1"/>
  <c r="C28" i="20"/>
  <c r="H28" i="20" s="1"/>
  <c r="C24" i="20"/>
  <c r="H24" i="20" s="1"/>
  <c r="C20" i="20"/>
  <c r="D20" i="20" s="1"/>
  <c r="C31" i="20"/>
  <c r="H31" i="20" s="1"/>
  <c r="C23" i="20"/>
  <c r="H23" i="20" s="1"/>
  <c r="H20" i="20" l="1"/>
  <c r="I20" i="20" s="1"/>
  <c r="I21" i="20" s="1"/>
  <c r="I22" i="20" s="1"/>
  <c r="I23" i="20" s="1"/>
  <c r="I24" i="20" s="1"/>
  <c r="I25" i="20" s="1"/>
  <c r="I26" i="20" s="1"/>
  <c r="I27" i="20" s="1"/>
  <c r="I28" i="20" s="1"/>
  <c r="I29" i="20" s="1"/>
  <c r="I30" i="20" s="1"/>
  <c r="I31" i="20" s="1"/>
  <c r="I33" i="20" s="1"/>
  <c r="D21" i="20"/>
  <c r="D22" i="20" l="1"/>
  <c r="D23" i="20" s="1"/>
  <c r="D24" i="20" s="1"/>
  <c r="D25" i="20" s="1"/>
  <c r="D26" i="20" s="1"/>
  <c r="D27" i="20" s="1"/>
  <c r="D28" i="20" s="1"/>
  <c r="D29" i="20" s="1"/>
  <c r="D30" i="20" s="1"/>
  <c r="D31" i="20" s="1"/>
  <c r="D33" i="20" s="1"/>
  <c r="I35" i="20" l="1"/>
  <c r="F71" i="21" l="1"/>
  <c r="C71" i="21" l="1"/>
  <c r="H25" i="4" l="1"/>
  <c r="I21" i="1" l="1"/>
  <c r="E23" i="3" l="1"/>
  <c r="E27" i="3" s="1"/>
  <c r="D164" i="1"/>
  <c r="E15" i="9"/>
  <c r="D15" i="9"/>
  <c r="F15" i="9" l="1"/>
  <c r="D128" i="1" s="1"/>
  <c r="I128" i="1" s="1"/>
  <c r="D14" i="11"/>
  <c r="G40" i="6"/>
  <c r="F14" i="6" s="1"/>
  <c r="F40" i="6"/>
  <c r="F13" i="6" s="1"/>
  <c r="E40" i="6"/>
  <c r="F11" i="6" s="1"/>
  <c r="F15" i="6" l="1"/>
  <c r="F21" i="6" s="1"/>
  <c r="D205" i="1" s="1"/>
  <c r="E12" i="3" s="1"/>
  <c r="C40" i="6"/>
  <c r="F19" i="6" s="1"/>
  <c r="D203" i="1" s="1"/>
  <c r="F22" i="6" l="1"/>
  <c r="F67" i="21"/>
  <c r="C67" i="21"/>
  <c r="G29" i="21"/>
  <c r="G32" i="21" s="1"/>
  <c r="D206" i="1"/>
  <c r="E10" i="3"/>
  <c r="E13" i="3" s="1"/>
  <c r="C62" i="18"/>
  <c r="E75" i="18"/>
  <c r="E78" i="18" s="1"/>
  <c r="C75" i="18"/>
  <c r="F62" i="18" l="1"/>
  <c r="C29" i="21"/>
  <c r="E83" i="21"/>
  <c r="E86" i="21" s="1"/>
  <c r="E29" i="21"/>
  <c r="E32" i="21" s="1"/>
  <c r="G29" i="18"/>
  <c r="G32" i="18" s="1"/>
  <c r="C83" i="21"/>
  <c r="F54" i="5"/>
  <c r="D27" i="14"/>
  <c r="D151" i="1"/>
  <c r="I138" i="1"/>
  <c r="I23" i="2" s="1"/>
  <c r="I127" i="1"/>
  <c r="I125" i="1"/>
  <c r="I124" i="1"/>
  <c r="I121" i="1"/>
  <c r="I119" i="1"/>
  <c r="I118" i="1"/>
  <c r="F58" i="5" l="1"/>
  <c r="F62" i="5"/>
  <c r="F56" i="5"/>
  <c r="F60" i="5"/>
  <c r="F64" i="5"/>
  <c r="E29" i="18"/>
  <c r="E32" i="18" s="1"/>
  <c r="F53" i="5"/>
  <c r="F57" i="5"/>
  <c r="F61" i="5"/>
  <c r="F65" i="5"/>
  <c r="F55" i="5"/>
  <c r="F59" i="5"/>
  <c r="F63" i="5"/>
  <c r="H23" i="5"/>
  <c r="D102" i="1" s="1"/>
  <c r="D140" i="1"/>
  <c r="M59" i="2"/>
  <c r="M61" i="2" s="1"/>
  <c r="M69" i="2" s="1"/>
  <c r="I137" i="1"/>
  <c r="I140" i="1" s="1"/>
  <c r="F23" i="5"/>
  <c r="D97" i="1" s="1"/>
  <c r="I97" i="1" s="1"/>
  <c r="E22" i="3"/>
  <c r="E26" i="3" s="1"/>
  <c r="D163" i="1"/>
  <c r="G23" i="5"/>
  <c r="D101" i="1" s="1"/>
  <c r="I101" i="1" s="1"/>
  <c r="A9" i="7"/>
  <c r="E21" i="4"/>
  <c r="E29" i="4" s="1"/>
  <c r="D66" i="5"/>
  <c r="D29" i="14"/>
  <c r="F27" i="14"/>
  <c r="D30" i="14"/>
  <c r="F30" i="14" s="1"/>
  <c r="J23" i="5"/>
  <c r="D75" i="1" s="1"/>
  <c r="D23" i="5"/>
  <c r="D68" i="1" s="1"/>
  <c r="I42" i="5"/>
  <c r="D90" i="1" s="1"/>
  <c r="C29" i="18"/>
  <c r="F66" i="5" l="1"/>
  <c r="C66" i="5" s="1"/>
  <c r="I75" i="1"/>
  <c r="I76" i="1" s="1"/>
  <c r="D76" i="1"/>
  <c r="D32" i="14"/>
  <c r="F29" i="14"/>
  <c r="F24" i="4"/>
  <c r="G24" i="4" s="1"/>
  <c r="I24" i="4" s="1"/>
  <c r="F23" i="4"/>
  <c r="G23" i="4" s="1"/>
  <c r="F17" i="4"/>
  <c r="F20" i="4"/>
  <c r="G20" i="4" s="1"/>
  <c r="I20" i="4" s="1"/>
  <c r="F19" i="4"/>
  <c r="G19" i="4" s="1"/>
  <c r="D82" i="1"/>
  <c r="D83" i="1" s="1"/>
  <c r="D69" i="1"/>
  <c r="I68" i="1"/>
  <c r="G21" i="4" l="1"/>
  <c r="G17" i="4"/>
  <c r="F29" i="4"/>
  <c r="G25" i="4"/>
  <c r="I23" i="4"/>
  <c r="D34" i="14"/>
  <c r="F32" i="14"/>
  <c r="I82" i="1"/>
  <c r="I83" i="1" s="1"/>
  <c r="G83" i="1" s="1"/>
  <c r="I69" i="1"/>
  <c r="G69" i="1" s="1"/>
  <c r="G147" i="1" l="1"/>
  <c r="I147" i="1" s="1"/>
  <c r="G102" i="1"/>
  <c r="I102" i="1" s="1"/>
  <c r="G149" i="1"/>
  <c r="I149" i="1" s="1"/>
  <c r="G150" i="1"/>
  <c r="I150" i="1" s="1"/>
  <c r="G164" i="1"/>
  <c r="I164" i="1" s="1"/>
  <c r="G88" i="1"/>
  <c r="F52" i="21"/>
  <c r="F53" i="21" s="1"/>
  <c r="F85" i="21"/>
  <c r="F86" i="21" s="1"/>
  <c r="C86" i="21" s="1"/>
  <c r="G87" i="1"/>
  <c r="F77" i="18"/>
  <c r="F78" i="18" s="1"/>
  <c r="C78" i="18" s="1"/>
  <c r="F64" i="18"/>
  <c r="F65" i="18" s="1"/>
  <c r="C65" i="18" s="1"/>
  <c r="F51" i="18"/>
  <c r="F52" i="18" s="1"/>
  <c r="C52" i="18" s="1"/>
  <c r="G89" i="1"/>
  <c r="F55" i="21"/>
  <c r="G90" i="1"/>
  <c r="I90" i="1" s="1"/>
  <c r="F31" i="21"/>
  <c r="F32" i="21" s="1"/>
  <c r="C32" i="21" s="1"/>
  <c r="H26" i="3"/>
  <c r="G163" i="1"/>
  <c r="I163" i="1" s="1"/>
  <c r="F31" i="18"/>
  <c r="F32" i="18" s="1"/>
  <c r="C32" i="18" s="1"/>
  <c r="F69" i="21"/>
  <c r="F70" i="21" s="1"/>
  <c r="G165" i="1"/>
  <c r="I165" i="1" s="1"/>
  <c r="F34" i="14"/>
  <c r="I212" i="1"/>
  <c r="D15" i="1" s="1"/>
  <c r="I25" i="4"/>
  <c r="I17" i="4"/>
  <c r="G29" i="4"/>
  <c r="F56" i="21" l="1"/>
  <c r="C56" i="21" s="1"/>
  <c r="C53" i="21"/>
  <c r="D18" i="1"/>
  <c r="I15" i="1"/>
  <c r="I18" i="1" s="1"/>
  <c r="I30" i="2" s="1"/>
  <c r="I31" i="2" s="1"/>
  <c r="K31" i="2" s="1"/>
  <c r="C70" i="21"/>
  <c r="F72" i="21"/>
  <c r="C72" i="21" s="1"/>
  <c r="H27" i="3"/>
  <c r="I26" i="3"/>
  <c r="I151" i="1"/>
  <c r="I27" i="2" s="1"/>
  <c r="H28" i="3" l="1"/>
  <c r="I28" i="3" s="1"/>
  <c r="I27" i="3"/>
  <c r="D33" i="11" l="1"/>
  <c r="D35" i="11" s="1"/>
  <c r="H19" i="6" s="1"/>
  <c r="G203" i="1" s="1"/>
  <c r="I19" i="6" l="1"/>
  <c r="I22" i="6" s="1"/>
  <c r="I132" i="1"/>
  <c r="I133" i="1" s="1"/>
  <c r="I134" i="1" s="1"/>
  <c r="D133" i="1"/>
  <c r="D134" i="1" s="1"/>
  <c r="D100" i="1" s="1"/>
  <c r="D103" i="1" s="1"/>
  <c r="H10" i="3"/>
  <c r="I10" i="3" s="1"/>
  <c r="I13" i="3" s="1"/>
  <c r="I203" i="1"/>
  <c r="I206" i="1" s="1"/>
  <c r="D155" i="1" l="1"/>
  <c r="E18" i="3"/>
  <c r="I100" i="1"/>
  <c r="I103" i="1" s="1"/>
  <c r="I19" i="2"/>
  <c r="G42" i="5" l="1"/>
  <c r="D88" i="1" s="1"/>
  <c r="I88" i="1" s="1"/>
  <c r="H42" i="5" l="1"/>
  <c r="D89" i="1" s="1"/>
  <c r="I89" i="1" s="1"/>
  <c r="F42" i="5"/>
  <c r="D87" i="1" s="1"/>
  <c r="I87" i="1" l="1"/>
  <c r="E23" i="5" l="1"/>
  <c r="D92" i="1" s="1"/>
  <c r="I92" i="1" l="1"/>
  <c r="D95" i="1"/>
  <c r="D105" i="1" s="1"/>
  <c r="D169" i="1" s="1"/>
  <c r="D162" i="1" s="1"/>
  <c r="D166" i="1" s="1"/>
  <c r="D171" i="1" s="1"/>
  <c r="I15" i="2" l="1"/>
  <c r="I28" i="2" s="1"/>
  <c r="K28" i="2" s="1"/>
  <c r="I16" i="2"/>
  <c r="I59" i="2" s="1"/>
  <c r="I61" i="2" s="1"/>
  <c r="I69" i="2" s="1"/>
  <c r="I95" i="1"/>
  <c r="I105" i="1" s="1"/>
  <c r="J5" i="3" l="1"/>
  <c r="I169" i="1"/>
  <c r="F59" i="2"/>
  <c r="F61" i="2" s="1"/>
  <c r="F69" i="2" s="1"/>
  <c r="I24" i="2"/>
  <c r="K24" i="2" s="1"/>
  <c r="I20" i="2"/>
  <c r="K20" i="2" s="1"/>
  <c r="K33" i="2" l="1"/>
  <c r="G59" i="2" s="1"/>
  <c r="H59" i="2" s="1"/>
  <c r="I40" i="2"/>
  <c r="I41" i="2" s="1"/>
  <c r="J33" i="3"/>
  <c r="I162" i="1"/>
  <c r="I166" i="1" s="1"/>
  <c r="J37" i="3"/>
  <c r="J14" i="3"/>
  <c r="I25" i="3" s="1"/>
  <c r="I29" i="3" s="1"/>
  <c r="J29" i="3" s="1"/>
  <c r="J31" i="3" s="1"/>
  <c r="G64" i="2" l="1"/>
  <c r="H64" i="2" s="1"/>
  <c r="G60" i="2"/>
  <c r="H60" i="2" s="1"/>
  <c r="H61" i="2" s="1"/>
  <c r="G63" i="2"/>
  <c r="H63" i="2" s="1"/>
  <c r="I36" i="2"/>
  <c r="I37" i="2" s="1"/>
  <c r="K37" i="2" s="1"/>
  <c r="J34" i="3"/>
  <c r="J35" i="3" s="1"/>
  <c r="J36" i="3" s="1"/>
  <c r="J38" i="3" s="1"/>
  <c r="I171" i="1"/>
  <c r="I11" i="1" s="1"/>
  <c r="I24" i="1" s="1"/>
  <c r="H19" i="4" s="1"/>
  <c r="K41" i="2"/>
  <c r="H65" i="2" l="1"/>
  <c r="H69" i="2" s="1"/>
  <c r="P60" i="2"/>
  <c r="P64" i="2"/>
  <c r="P63" i="2"/>
  <c r="P59" i="2"/>
  <c r="K43" i="2"/>
  <c r="I43" i="2"/>
  <c r="P65" i="2" l="1"/>
  <c r="P61" i="2"/>
  <c r="J63" i="2"/>
  <c r="K63" i="2" s="1"/>
  <c r="J59" i="2"/>
  <c r="K59" i="2" s="1"/>
  <c r="J64" i="2"/>
  <c r="K64" i="2" s="1"/>
  <c r="N64" i="2" s="1"/>
  <c r="J60" i="2"/>
  <c r="K60" i="2" s="1"/>
  <c r="N60" i="2" s="1"/>
  <c r="P69" i="2" l="1"/>
  <c r="Q60" i="2"/>
  <c r="S60" i="2"/>
  <c r="Q64" i="2"/>
  <c r="S64" i="2"/>
  <c r="K61" i="2"/>
  <c r="N59" i="2"/>
  <c r="N63" i="2"/>
  <c r="K65" i="2"/>
  <c r="S59" i="2" l="1"/>
  <c r="Q59" i="2"/>
  <c r="Q61" i="2" s="1"/>
  <c r="N61" i="2"/>
  <c r="S63" i="2"/>
  <c r="S65" i="2" s="1"/>
  <c r="Q63" i="2"/>
  <c r="Q65" i="2" s="1"/>
  <c r="N65" i="2"/>
  <c r="K69" i="2"/>
  <c r="N69" i="2" l="1"/>
  <c r="Q69" i="2"/>
  <c r="S61" i="2"/>
  <c r="S69" i="2" s="1"/>
  <c r="I19" i="4" l="1"/>
  <c r="H21" i="4"/>
  <c r="H29" i="4" s="1"/>
  <c r="D9" i="7" s="1"/>
  <c r="G9" i="7" s="1"/>
  <c r="D23" i="7" l="1"/>
  <c r="I56" i="7"/>
  <c r="I21" i="4"/>
  <c r="I29" i="4" s="1"/>
  <c r="H23" i="7" l="1"/>
  <c r="D24" i="7"/>
  <c r="D25" i="7" l="1"/>
  <c r="H24" i="7"/>
  <c r="K24" i="7" s="1"/>
  <c r="K23" i="7"/>
  <c r="H25" i="7" l="1"/>
  <c r="D26" i="7"/>
  <c r="D27" i="7" l="1"/>
  <c r="H26" i="7"/>
  <c r="K26" i="7" s="1"/>
  <c r="K25" i="7"/>
  <c r="D28" i="7" l="1"/>
  <c r="H27" i="7"/>
  <c r="K27" i="7" l="1"/>
  <c r="D29" i="7"/>
  <c r="H28" i="7"/>
  <c r="K28" i="7" s="1"/>
  <c r="D30" i="7" l="1"/>
  <c r="H29" i="7"/>
  <c r="K29" i="7" s="1"/>
  <c r="H30" i="7" l="1"/>
  <c r="D31" i="7"/>
  <c r="D32" i="7" l="1"/>
  <c r="H31" i="7"/>
  <c r="K31" i="7" s="1"/>
  <c r="K30" i="7"/>
  <c r="D33" i="7" l="1"/>
  <c r="H32" i="7"/>
  <c r="K32" i="7" s="1"/>
  <c r="D34" i="7" l="1"/>
  <c r="H34" i="7" s="1"/>
  <c r="H33" i="7"/>
  <c r="K33" i="7" s="1"/>
  <c r="K34" i="7" l="1"/>
  <c r="K35" i="7" s="1"/>
  <c r="D38" i="7" s="1"/>
  <c r="H38" i="7" s="1"/>
  <c r="K38" i="7" s="1"/>
  <c r="H35" i="7"/>
  <c r="D41" i="7" l="1"/>
  <c r="I41" i="7"/>
  <c r="I42" i="7" l="1"/>
  <c r="I43" i="7" s="1"/>
  <c r="I44" i="7" s="1"/>
  <c r="I45" i="7" s="1"/>
  <c r="I46" i="7" s="1"/>
  <c r="I47" i="7" s="1"/>
  <c r="I48" i="7" s="1"/>
  <c r="I49" i="7" s="1"/>
  <c r="I50" i="7" s="1"/>
  <c r="I51" i="7" s="1"/>
  <c r="I52" i="7" s="1"/>
  <c r="K41" i="7"/>
  <c r="D42" i="7" s="1"/>
  <c r="H41" i="7"/>
  <c r="H42" i="7" l="1"/>
  <c r="K42" i="7"/>
  <c r="D43" i="7" s="1"/>
  <c r="I55" i="7"/>
  <c r="I57" i="7" s="1"/>
  <c r="J31" i="4" s="1"/>
  <c r="J19" i="4" l="1"/>
  <c r="J23" i="4"/>
  <c r="J17" i="4"/>
  <c r="J20" i="4"/>
  <c r="L20" i="4" s="1"/>
  <c r="T60" i="2" s="1"/>
  <c r="U60" i="2" s="1"/>
  <c r="J24" i="4"/>
  <c r="L24" i="4" s="1"/>
  <c r="T64" i="2" s="1"/>
  <c r="U64" i="2" s="1"/>
  <c r="K43" i="7"/>
  <c r="D44" i="7" s="1"/>
  <c r="H43" i="7"/>
  <c r="L17" i="4" l="1"/>
  <c r="K44" i="7"/>
  <c r="D45" i="7" s="1"/>
  <c r="H44" i="7"/>
  <c r="J25" i="4"/>
  <c r="L23" i="4"/>
  <c r="J21" i="4"/>
  <c r="L19" i="4"/>
  <c r="J29" i="4" l="1"/>
  <c r="L25" i="4"/>
  <c r="T63" i="2"/>
  <c r="H45" i="7"/>
  <c r="K45" i="7"/>
  <c r="D46" i="7" s="1"/>
  <c r="L21" i="4"/>
  <c r="T61" i="2" l="1"/>
  <c r="U59" i="2"/>
  <c r="U61" i="2" s="1"/>
  <c r="K46" i="7"/>
  <c r="D47" i="7" s="1"/>
  <c r="H46" i="7"/>
  <c r="T65" i="2"/>
  <c r="U63" i="2"/>
  <c r="U65" i="2" s="1"/>
  <c r="L29" i="4"/>
  <c r="U69" i="2" l="1"/>
  <c r="K47" i="7"/>
  <c r="D48" i="7" s="1"/>
  <c r="H47" i="7"/>
  <c r="T69" i="2"/>
  <c r="H48" i="7" l="1"/>
  <c r="K48" i="7"/>
  <c r="D49" i="7" s="1"/>
  <c r="H49" i="7" l="1"/>
  <c r="K49" i="7"/>
  <c r="D50" i="7" s="1"/>
  <c r="K50" i="7" l="1"/>
  <c r="D51" i="7" s="1"/>
  <c r="H50" i="7"/>
  <c r="K51" i="7" l="1"/>
  <c r="D52" i="7" s="1"/>
  <c r="H51" i="7"/>
  <c r="K52" i="7" l="1"/>
  <c r="H52" i="7"/>
  <c r="H53" i="7" s="1"/>
</calcChain>
</file>

<file path=xl/comments1.xml><?xml version="1.0" encoding="utf-8"?>
<comments xmlns="http://schemas.openxmlformats.org/spreadsheetml/2006/main">
  <authors>
    <author>Mary Williamson</author>
    <author>Jim Martin</author>
  </authors>
  <commentList>
    <comment ref="D9" authorId="0" shapeId="0">
      <text>
        <r>
          <rPr>
            <i/>
            <sz val="9"/>
            <color indexed="81"/>
            <rFont val="Tahoma"/>
            <family val="2"/>
          </rPr>
          <t>Jim Martin</t>
        </r>
        <r>
          <rPr>
            <b/>
            <sz val="9"/>
            <color indexed="81"/>
            <rFont val="Tahoma"/>
            <family val="2"/>
          </rPr>
          <t xml:space="preserve">
Inputs are from the CY Actuarial Reports (UMWA and Non-UMWA).  </t>
        </r>
      </text>
    </comment>
    <comment ref="E9" authorId="1" shapeId="0">
      <text>
        <r>
          <rPr>
            <b/>
            <sz val="9"/>
            <color indexed="81"/>
            <rFont val="Tahoma"/>
            <family val="2"/>
          </rPr>
          <t>Jim Martin:</t>
        </r>
        <r>
          <rPr>
            <sz val="9"/>
            <color indexed="81"/>
            <rFont val="Tahoma"/>
            <family val="2"/>
          </rPr>
          <t xml:space="preserve">
source - S. Busser affidavit from KCP&amp;L</t>
        </r>
      </text>
    </comment>
    <comment ref="D10" authorId="1" shapeId="0">
      <text>
        <r>
          <rPr>
            <b/>
            <sz val="9"/>
            <color indexed="81"/>
            <rFont val="Tahoma"/>
            <family val="2"/>
          </rPr>
          <t>Jim Martin:</t>
        </r>
        <r>
          <rPr>
            <sz val="9"/>
            <color indexed="81"/>
            <rFont val="Tahoma"/>
            <family val="2"/>
          </rPr>
          <t xml:space="preserve">
ratio of retired to total</t>
        </r>
      </text>
    </comment>
    <comment ref="E10" authorId="1" shapeId="0">
      <text>
        <r>
          <rPr>
            <b/>
            <sz val="9"/>
            <color indexed="81"/>
            <rFont val="Tahoma"/>
            <family val="2"/>
          </rPr>
          <t>Jim Martin:</t>
        </r>
        <r>
          <rPr>
            <sz val="9"/>
            <color indexed="81"/>
            <rFont val="Tahoma"/>
            <family val="2"/>
          </rPr>
          <t xml:space="preserve">
ratio of retired to total</t>
        </r>
      </text>
    </comment>
    <comment ref="E12" authorId="1" shapeId="0">
      <text>
        <r>
          <rPr>
            <b/>
            <sz val="9"/>
            <color indexed="81"/>
            <rFont val="Tahoma"/>
            <family val="2"/>
          </rPr>
          <t>Jim Martin:</t>
        </r>
        <r>
          <rPr>
            <sz val="9"/>
            <color indexed="81"/>
            <rFont val="Tahoma"/>
            <family val="2"/>
          </rPr>
          <t xml:space="preserve">
excludes wolf creek nuclear</t>
        </r>
      </text>
    </comment>
  </commentList>
</comments>
</file>

<file path=xl/sharedStrings.xml><?xml version="1.0" encoding="utf-8"?>
<sst xmlns="http://schemas.openxmlformats.org/spreadsheetml/2006/main" count="1607" uniqueCount="932">
  <si>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</si>
  <si>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</si>
  <si>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</si>
  <si>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</si>
  <si>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</si>
  <si>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</si>
  <si>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</si>
  <si>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</si>
  <si>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</si>
  <si>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</si>
  <si>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</si>
  <si>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</si>
  <si>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</si>
  <si>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</si>
  <si>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</si>
  <si>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</si>
  <si>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</si>
  <si>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</si>
  <si>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</si>
  <si>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</si>
  <si>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</si>
  <si>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</si>
  <si>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</si>
  <si>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</si>
  <si>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</si>
  <si>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</si>
  <si>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</si>
  <si>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</si>
  <si>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</si>
  <si>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</si>
  <si>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</si>
  <si>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</si>
  <si>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</si>
  <si>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</si>
  <si>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</si>
  <si>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</si>
  <si>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</si>
  <si>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</si>
  <si>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</si>
  <si>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</si>
  <si>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</si>
  <si>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</si>
  <si>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</si>
  <si>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</si>
  <si>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</si>
  <si>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</si>
  <si>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</si>
  <si>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</si>
  <si>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</si>
  <si>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</si>
  <si>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</si>
  <si>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</si>
  <si>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</si>
  <si>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</si>
  <si>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</si>
  <si>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</si>
  <si>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</si>
  <si>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</si>
  <si>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</si>
  <si>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</si>
  <si>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</si>
  <si>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</si>
  <si>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</si>
  <si>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</si>
  <si>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</si>
  <si>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</si>
  <si>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</si>
  <si>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</si>
  <si>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</si>
  <si>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</si>
  <si>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</si>
  <si>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</si>
  <si>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</si>
  <si>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</si>
  <si>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</si>
  <si>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</si>
  <si>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</si>
  <si>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</si>
  <si>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</si>
  <si>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</si>
  <si>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</si>
  <si>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</si>
  <si>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</si>
  <si>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</si>
  <si>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</si>
  <si>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</si>
  <si>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</si>
  <si>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</si>
  <si>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</si>
  <si>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</si>
  <si>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</si>
  <si>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</si>
  <si>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</si>
  <si>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</si>
  <si>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</si>
  <si>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</si>
  <si>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</si>
  <si>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</si>
  <si>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</si>
  <si>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</si>
  <si>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</si>
  <si>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</si>
  <si>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</si>
  <si>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</si>
  <si>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</si>
  <si>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</si>
  <si>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</si>
  <si>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</si>
  <si>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</si>
  <si>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</si>
  <si>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</si>
  <si>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</si>
  <si>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</si>
  <si>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</si>
  <si>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</si>
  <si>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</si>
  <si>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</si>
  <si>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</si>
  <si>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</si>
  <si>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</si>
  <si>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</si>
  <si>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</si>
  <si>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</si>
  <si>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</si>
  <si>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</si>
  <si>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</si>
  <si>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</si>
  <si>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</si>
  <si>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</si>
  <si>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</si>
  <si>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</si>
  <si>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</si>
  <si>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</si>
  <si>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</si>
  <si>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</si>
  <si>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</si>
  <si>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</si>
  <si>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</si>
  <si>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</si>
  <si>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</si>
  <si>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</si>
  <si>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</si>
  <si>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</si>
  <si>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</si>
  <si>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</si>
  <si>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</si>
  <si>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</si>
  <si>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</si>
  <si>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</si>
  <si>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</si>
  <si>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</si>
  <si>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</si>
  <si>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</si>
  <si>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</si>
  <si>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</si>
  <si>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</si>
  <si>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</si>
  <si>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</si>
  <si>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</si>
  <si>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</si>
  <si>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</si>
  <si>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</si>
  <si>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</si>
  <si>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</si>
  <si>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</si>
  <si>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</si>
  <si>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</si>
  <si>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</si>
  <si>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</si>
  <si>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</si>
  <si>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</si>
  <si>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</si>
  <si>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</si>
  <si>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</si>
  <si>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</si>
  <si>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</si>
  <si>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</si>
  <si>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</si>
  <si>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</si>
  <si>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</si>
  <si>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</si>
  <si>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</si>
  <si>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</si>
  <si>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</si>
  <si>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</si>
  <si>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</si>
  <si>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</si>
  <si>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</si>
  <si>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</si>
  <si>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</si>
  <si>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</si>
  <si>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</si>
  <si>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</si>
  <si>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</si>
  <si>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</si>
  <si>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</si>
  <si>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</si>
  <si>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</si>
  <si>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</si>
  <si>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</si>
  <si>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</si>
  <si>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</si>
  <si>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</si>
  <si>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</si>
  <si>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</si>
  <si>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</si>
  <si>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</si>
  <si>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</si>
  <si>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</si>
  <si>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</si>
  <si>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</si>
  <si>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</si>
  <si>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</si>
  <si>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</si>
  <si>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</si>
  <si>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</si>
  <si>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</si>
  <si>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</si>
  <si>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</si>
  <si>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</si>
  <si>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</si>
  <si>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</si>
  <si>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</si>
  <si>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</si>
  <si>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</si>
  <si>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</si>
  <si>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</si>
  <si>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</si>
  <si>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</si>
  <si>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</si>
  <si>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</si>
  <si>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</si>
  <si>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</si>
  <si>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</si>
  <si>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</si>
  <si>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</si>
  <si>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</si>
  <si>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</si>
  <si>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</si>
  <si>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</si>
  <si>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</si>
  <si>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</si>
  <si>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</si>
  <si>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</si>
  <si>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</si>
  <si>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</si>
  <si>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</si>
  <si>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</si>
  <si>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</si>
  <si>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</si>
  <si>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</si>
  <si>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</si>
  <si>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</si>
  <si>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</si>
  <si>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</si>
  <si>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</si>
  <si>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</si>
  <si>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</si>
  <si>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</si>
  <si>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</si>
  <si>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</si>
  <si>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</si>
  <si>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</si>
  <si>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</si>
  <si>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</si>
  <si>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</si>
  <si>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</si>
  <si>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</si>
  <si>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</si>
  <si>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</si>
  <si>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</si>
  <si>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</si>
  <si>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</si>
  <si>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</si>
  <si>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</si>
  <si>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</si>
  <si>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</si>
  <si>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</si>
  <si>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</si>
  <si>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</si>
  <si>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</si>
  <si>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</si>
  <si>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</si>
  <si>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</si>
  <si>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</si>
  <si>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</si>
  <si>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</si>
  <si>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</si>
  <si>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</si>
  <si>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</si>
  <si>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</si>
  <si>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</si>
  <si>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</si>
  <si>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</si>
  <si>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</si>
  <si>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</si>
  <si>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</si>
  <si>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</si>
  <si>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</si>
  <si>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</si>
  <si>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</si>
  <si>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</si>
  <si>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</si>
  <si>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</si>
  <si>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</si>
  <si>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</si>
  <si>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</si>
  <si>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</si>
  <si>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</si>
  <si>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</si>
  <si>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</si>
  <si>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</si>
  <si>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</si>
  <si>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</si>
  <si>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</si>
  <si>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</si>
  <si>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</si>
  <si>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</si>
  <si>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</si>
  <si>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</si>
  <si>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</si>
  <si>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</si>
  <si>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</si>
  <si>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</si>
  <si>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</si>
  <si>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</si>
  <si>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</si>
  <si>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</si>
  <si>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</si>
  <si>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</si>
  <si>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</si>
  <si>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</si>
  <si>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</si>
  <si>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</si>
  <si>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</si>
  <si>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</si>
  <si>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</si>
  <si>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</si>
  <si>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</si>
  <si>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</si>
  <si>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</si>
  <si>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</si>
  <si>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</si>
  <si>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</si>
  <si>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</si>
  <si>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</si>
  <si>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</si>
  <si>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</si>
  <si>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</si>
  <si>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</si>
  <si>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</si>
  <si>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</si>
  <si>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</si>
  <si>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</si>
  <si>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</si>
  <si>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</si>
  <si>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</si>
  <si>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</si>
  <si>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</si>
  <si>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</si>
  <si>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</si>
  <si>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</si>
  <si>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</si>
  <si>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</si>
  <si>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</si>
  <si>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</si>
  <si>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</si>
  <si>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</si>
  <si>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</si>
  <si>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</si>
  <si>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</si>
  <si>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</si>
  <si>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</si>
  <si>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</si>
  <si>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</si>
  <si>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</si>
  <si>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</si>
  <si>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</si>
  <si>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</si>
  <si>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</si>
  <si>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</si>
  <si>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</si>
  <si>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</si>
  <si>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</si>
  <si>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</si>
  <si>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</si>
  <si>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</si>
  <si>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</si>
  <si>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</si>
  <si>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</si>
  <si>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</si>
  <si>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</si>
  <si>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</si>
  <si>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</si>
  <si>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</si>
  <si>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</si>
  <si>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</si>
  <si>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</si>
  <si>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</si>
  <si>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</si>
  <si>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</si>
  <si>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</si>
  <si>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</si>
  <si>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</si>
  <si>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</si>
  <si>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</si>
  <si>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</si>
  <si>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</si>
  <si>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</si>
  <si>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</si>
  <si>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</si>
  <si>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</si>
  <si>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</si>
  <si>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</si>
  <si>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</si>
  <si>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</si>
  <si>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</si>
  <si>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</si>
  <si>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</si>
  <si>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</si>
  <si>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</si>
  <si>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</si>
  <si>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</si>
  <si>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</si>
  <si>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</si>
  <si>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</si>
  <si>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</si>
  <si>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</si>
  <si>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</si>
  <si>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</si>
  <si>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</si>
  <si>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</si>
  <si>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</si>
  <si>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</si>
  <si>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</si>
  <si>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</si>
  <si>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</si>
  <si>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</si>
  <si>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</si>
  <si>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</si>
  <si>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</si>
  <si>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</si>
  <si>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</si>
  <si>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</si>
  <si>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</si>
  <si>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</si>
  <si>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</si>
  <si>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</si>
  <si>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</si>
  <si>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</si>
  <si>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</si>
  <si>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</si>
  <si>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</si>
  <si>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</si>
  <si>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</si>
  <si>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</si>
  <si>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</si>
  <si>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</si>
  <si>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</si>
  <si>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</si>
  <si>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</si>
  <si>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</si>
  <si>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</si>
  <si>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</si>
  <si>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</si>
  <si>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</si>
  <si>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</si>
  <si>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</si>
  <si>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</si>
  <si>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</si>
  <si>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</si>
  <si>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</si>
  <si>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</si>
  <si>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</si>
  <si>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</si>
  <si>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</si>
  <si>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</si>
  <si>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</si>
  <si>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</si>
  <si>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</si>
  <si>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</si>
  <si>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</si>
  <si>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</si>
  <si>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</si>
  <si>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</si>
  <si>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</si>
  <si>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</si>
  <si>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</si>
  <si>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</si>
  <si>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</si>
  <si>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</si>
  <si>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</si>
  <si>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</si>
  <si>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</si>
  <si>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</si>
  <si>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</si>
  <si>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</si>
  <si>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</si>
  <si>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</si>
  <si>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</si>
  <si>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</si>
  <si>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</si>
  <si>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</si>
  <si>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</si>
  <si>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</si>
  <si>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</si>
  <si>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</si>
  <si>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</si>
  <si>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</si>
  <si>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</si>
  <si>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</si>
  <si>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</si>
  <si>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</si>
  <si>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(d) (Note D)</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</si>
  <si>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</si>
  <si>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</si>
  <si>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</si>
  <si>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</si>
  <si>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</si>
  <si>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</si>
  <si>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</si>
  <si>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</si>
  <si>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</si>
  <si>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</si>
  <si>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</si>
  <si>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</si>
  <si>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</si>
  <si>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</si>
  <si>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</si>
  <si>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</si>
  <si>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</si>
  <si>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</si>
  <si>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</si>
  <si>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</si>
  <si>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</si>
  <si>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</si>
  <si>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</si>
  <si>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</si>
  <si>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</si>
  <si>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</si>
  <si>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</si>
  <si>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</si>
  <si>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</si>
  <si>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</si>
  <si>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</si>
  <si>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</si>
  <si>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</si>
  <si>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</si>
  <si>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</si>
  <si>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</si>
  <si>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</si>
  <si>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</si>
  <si>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</si>
  <si>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</si>
  <si>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</si>
  <si>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</si>
  <si>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</si>
  <si>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</si>
  <si>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</si>
  <si>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</si>
  <si>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</si>
  <si>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</si>
  <si>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</si>
  <si>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</si>
  <si>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</si>
  <si>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</si>
  <si>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</si>
  <si>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</si>
  <si>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</si>
  <si>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</si>
  <si>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</si>
  <si>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</si>
  <si>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</si>
  <si>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</si>
  <si>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</si>
  <si>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</si>
  <si>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</si>
  <si>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</si>
  <si>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</si>
  <si>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</si>
  <si>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</si>
  <si>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</si>
  <si>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</si>
  <si>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</si>
  <si>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</si>
  <si>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</si>
  <si>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</si>
  <si>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</si>
  <si>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</si>
  <si>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</si>
  <si>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</si>
  <si>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</si>
  <si>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</si>
  <si>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</si>
  <si>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</si>
  <si>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</si>
  <si>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</si>
  <si>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</si>
  <si>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</si>
  <si>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</si>
  <si>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</si>
  <si>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</si>
  <si>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</si>
  <si>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</si>
  <si>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</si>
  <si>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</si>
  <si>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</si>
  <si>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</si>
  <si>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</si>
  <si>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</si>
  <si>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</si>
  <si>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</si>
  <si>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</si>
  <si>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</si>
  <si>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</si>
  <si>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</si>
  <si>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</si>
  <si>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</si>
  <si>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</si>
  <si>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</si>
  <si>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</si>
  <si>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</si>
  <si>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</si>
  <si>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</si>
  <si>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</si>
  <si>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</si>
  <si>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</si>
  <si>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</si>
  <si>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</si>
  <si>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</si>
  <si>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</si>
  <si>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</si>
  <si>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</si>
  <si>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</si>
  <si>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</si>
  <si>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</si>
  <si>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</si>
  <si>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</si>
  <si>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</si>
  <si>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</si>
  <si>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</si>
  <si>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</si>
  <si>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</si>
  <si>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</si>
  <si>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</si>
  <si>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</si>
  <si>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</si>
  <si>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</si>
  <si>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</si>
  <si>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</si>
  <si>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</si>
  <si>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</si>
  <si>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</si>
  <si>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</si>
  <si>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</si>
  <si>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</si>
  <si>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</si>
  <si>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</si>
  <si>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</si>
  <si>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</si>
  <si>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</si>
  <si>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</si>
  <si>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</si>
  <si>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</si>
  <si>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</si>
  <si>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</si>
  <si>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</si>
  <si>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</si>
  <si>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</si>
  <si>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</si>
  <si>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</si>
  <si>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</si>
  <si>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</si>
  <si>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</si>
  <si>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</si>
  <si>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</si>
  <si>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</si>
  <si>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</si>
  <si>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</si>
  <si>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</si>
  <si>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</si>
  <si>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</si>
  <si>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</si>
  <si>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</si>
  <si>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</si>
  <si>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</si>
  <si>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</si>
  <si>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</si>
  <si>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</si>
  <si>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</si>
  <si>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</si>
  <si>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</si>
  <si>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</si>
  <si>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</si>
  <si>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</si>
  <si>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</si>
  <si>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</si>
  <si>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</si>
  <si>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</si>
  <si>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</si>
  <si>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</si>
  <si>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</si>
  <si>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</si>
  <si>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</si>
  <si>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</si>
  <si>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</si>
  <si>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</si>
  <si>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</si>
  <si>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</si>
  <si>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</si>
  <si>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</si>
  <si>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</si>
  <si>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</si>
  <si>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</si>
  <si>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</si>
  <si>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</si>
  <si>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</si>
  <si>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</si>
  <si>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</si>
  <si>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</si>
  <si>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</si>
  <si>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</si>
  <si>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</si>
  <si>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</si>
  <si>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</si>
  <si>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</si>
  <si>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</si>
  <si>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</si>
  <si>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</si>
  <si>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</si>
  <si>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</si>
  <si>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</si>
  <si>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</si>
  <si>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</si>
  <si>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</si>
  <si>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</si>
  <si>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</si>
  <si>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</si>
  <si>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</si>
  <si>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</si>
  <si>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</si>
  <si>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</si>
  <si>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</si>
  <si>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 xml:space="preserve">
(Note H)</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</si>
  <si>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</si>
  <si>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</si>
  <si>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</si>
  <si>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</si>
  <si>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</si>
  <si>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</si>
  <si>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</si>
  <si>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</si>
  <si>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</si>
  <si>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</si>
  <si>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</si>
  <si>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</si>
  <si>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</si>
  <si>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</si>
  <si>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</si>
  <si>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</si>
  <si>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</si>
  <si>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</si>
  <si>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</si>
  <si>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Beginning Balance</t>
  </si>
  <si>
    <t>Ending Balance</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</si>
  <si>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</si>
  <si>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</si>
  <si>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</si>
  <si>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</si>
  <si>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</si>
  <si>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</si>
  <si>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</si>
  <si>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</si>
  <si>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</si>
  <si>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</si>
  <si>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</si>
  <si>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</si>
  <si>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</si>
  <si>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</si>
  <si>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</si>
  <si>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ADIT- 282</t>
  </si>
  <si>
    <t>ADIT-190</t>
  </si>
  <si>
    <t>Wages &amp; Salary Allocator</t>
  </si>
  <si>
    <t>Net Plant Allocator</t>
  </si>
  <si>
    <t>Justification</t>
  </si>
  <si>
    <t>Instructions for Account 190:</t>
  </si>
  <si>
    <t>3.  ADIT items related to Plant and not in Columns C &amp; D are included in Column E</t>
  </si>
  <si>
    <t>ADIT- 283</t>
  </si>
  <si>
    <t>Attachment 4b - Accumulated Deferred Income Taxes (ADIT) Worksheet (End of Year)</t>
  </si>
  <si>
    <t xml:space="preserve">Dissimilar items with amounts exceeding $100,000 will be listed separately.  </t>
  </si>
  <si>
    <t>Annual forecasted change</t>
  </si>
  <si>
    <t>Monthly forecasted change</t>
  </si>
  <si>
    <t>(A)</t>
  </si>
  <si>
    <t>(B)</t>
  </si>
  <si>
    <t>(C )</t>
  </si>
  <si>
    <t>(D)</t>
  </si>
  <si>
    <t>(E)</t>
  </si>
  <si>
    <t>(F)</t>
  </si>
  <si>
    <t>(G)</t>
  </si>
  <si>
    <t>(H)</t>
  </si>
  <si>
    <t>Future Test Period</t>
  </si>
  <si>
    <t>Prorated Item</t>
  </si>
  <si>
    <t>or Excluded</t>
  </si>
  <si>
    <t>Non-Electric</t>
  </si>
  <si>
    <t>1.  ADIT items related only to Non-Electric Utility Operations and excluded items are directly assigned to Column C</t>
  </si>
  <si>
    <t>Calculation of Account 282 monthly forecasted activity for Proratable balances</t>
  </si>
  <si>
    <t>Proratable Deferred Tax Activity</t>
  </si>
  <si>
    <r>
      <t xml:space="preserve">Deferred Tax </t>
    </r>
    <r>
      <rPr>
        <sz val="10"/>
        <color indexed="8"/>
        <rFont val="Arial"/>
        <family val="2"/>
      </rPr>
      <t>Balance</t>
    </r>
  </si>
  <si>
    <r>
      <t xml:space="preserve">Days in </t>
    </r>
    <r>
      <rPr>
        <sz val="10"/>
        <color indexed="8"/>
        <rFont val="Arial"/>
        <family val="2"/>
      </rPr>
      <t>Month</t>
    </r>
  </si>
  <si>
    <r>
      <t xml:space="preserve">Number of Days Left in </t>
    </r>
    <r>
      <rPr>
        <sz val="10"/>
        <color indexed="8"/>
        <rFont val="Arial"/>
        <family val="2"/>
      </rPr>
      <t>Period</t>
    </r>
  </si>
  <si>
    <r>
      <t xml:space="preserve">Proration </t>
    </r>
    <r>
      <rPr>
        <sz val="10"/>
        <color indexed="8"/>
        <rFont val="Arial"/>
        <family val="2"/>
      </rPr>
      <t>Amount</t>
    </r>
  </si>
  <si>
    <r>
      <t xml:space="preserve">Prorated </t>
    </r>
    <r>
      <rPr>
        <sz val="10"/>
        <color indexed="8"/>
        <rFont val="Arial"/>
        <family val="2"/>
      </rPr>
      <t>Balance</t>
    </r>
  </si>
  <si>
    <t>Rate Year ending balance</t>
  </si>
  <si>
    <t>Rate Year beginning balance</t>
  </si>
  <si>
    <t>January (line 4)</t>
  </si>
  <si>
    <t>4.  ADIT items related to Labor and not in Columns C &amp; D are included in Column F</t>
  </si>
  <si>
    <t>Attachment 4a - Accumulated Deferred Income Taxes (ADIT) Worksheet</t>
  </si>
  <si>
    <t>Beginning of Rate Year and Rate Year Average</t>
  </si>
  <si>
    <t>Attachment 4c - Proration of Property-Related Accumulated Deferred Income Taxes</t>
  </si>
  <si>
    <t>Subtotal - Form 1 p234, line 8, column ( c )</t>
  </si>
  <si>
    <t xml:space="preserve">Subtotal - Form 1 p275, line 2, column (k) </t>
  </si>
  <si>
    <t xml:space="preserve">Subtotal - Form 1 p277, line 9, column (k)  </t>
  </si>
  <si>
    <t xml:space="preserve">Subtotal - Form 1 p276, line 9, column (b)  </t>
  </si>
  <si>
    <t xml:space="preserve">Subtotal - Form 1 p274, line 2, column (b) </t>
  </si>
  <si>
    <t>Subtotal - Form 1 p234, line 8, column (b)</t>
  </si>
  <si>
    <t>Overpayments of Income Taxes shall be excluded from Prepayments if the overpayments are not used to reduce future tax liability.</t>
  </si>
  <si>
    <t>Unfunded Reserves    (Notes A and F through H)</t>
  </si>
  <si>
    <t>A description of each item and justification for the exclusion from or allocation to the Transmission function will be listed below.</t>
  </si>
  <si>
    <t>2.  ADIT items related only to Transmission other than Plant-related items are directly assigned to Column D</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</si>
  <si>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</si>
  <si>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</si>
  <si>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</si>
  <si>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</si>
  <si>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 xml:space="preserve">Excess / (Deficit) Deferred Income Taxes </t>
  </si>
  <si>
    <t xml:space="preserve">Excess / (Deficit) Deferred Income Tax Adjustment </t>
  </si>
  <si>
    <t>Company Books and Records - Note O</t>
  </si>
  <si>
    <t>Project Net Plant is the Project Gross Plant Identified in Column 3 less the associated Accumulated Depreciation plus CWIP in rate base, if applicable and Unamortized Abandoned Plant, if applicable.</t>
  </si>
  <si>
    <t>Less: CWIP Excluded from Rate Base</t>
  </si>
  <si>
    <t>Less: AFUDC Excluded from Rate Base</t>
  </si>
  <si>
    <t>( d )= (a) - (b) - ( c )</t>
  </si>
  <si>
    <t xml:space="preserve">Less Preferred Stock (line 25 (b)) </t>
  </si>
  <si>
    <t>Total - sum cols. D-G</t>
  </si>
  <si>
    <t>Instructions for Account 281/282/283:</t>
  </si>
  <si>
    <t>ADIT- 281</t>
  </si>
  <si>
    <t xml:space="preserve">Subtotal - Form 1 p273, line 8, column (k) </t>
  </si>
  <si>
    <t xml:space="preserve">Subtotal - Form 1 p272, line 8, column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</si>
  <si>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</si>
  <si>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</si>
  <si>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</si>
  <si>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</si>
  <si>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</si>
  <si>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</si>
  <si>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</si>
  <si>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</si>
  <si>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Attachment 4, Line 28, Col. (e) (Note D)</t>
  </si>
  <si>
    <t xml:space="preserve">  Account No. 283 (enter negative)</t>
  </si>
  <si>
    <t>Attachment 4, Line 28, Col. (f) (Note D)</t>
  </si>
  <si>
    <t xml:space="preserve">  Account No. 190 </t>
  </si>
  <si>
    <t>Attachment 4, Line 28, Col. (g) (Note D)</t>
  </si>
  <si>
    <t>Attachment 4, Line 28, Col. (h) (Note D)</t>
  </si>
  <si>
    <t>Subtotal - sum cols. D-G</t>
  </si>
  <si>
    <t>W</t>
  </si>
  <si>
    <t>Attachment 4, Line 14, Col. (d) (Note W)</t>
  </si>
  <si>
    <t>Note: This workpaper documents the calculation of the rate base adjustment to prorate forecasted activity in ADIT resulting from the use of accelerated tax depreciation on additions to plant in service required by IRS regulation Section1.167(I)-I(h)(6)(ii) when preparing forecasted rates. This worksheet is not used during Annual True-Ups. The adjustment on line 21 is included on Attachment 4b as a reduction to the ending forecasted ADIT balance of ADIT Account 282.</t>
  </si>
  <si>
    <t>Less: IRS Proration Adjustment - Att. 4C, line 19</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</si>
  <si>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</si>
  <si>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</si>
  <si>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</si>
  <si>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the ADIT calculation will include a proration of accelerated tax depreciation-related deferred taxes in accordance with Section 1.167(l)-1(h)(6)(ii) of the IRS regulations.</t>
  </si>
  <si>
    <t xml:space="preserve">ADIT is computed using the average of the beginning of the year and the end of the year balances. Attachments 4a and 4b are used to populate the beginning and ending ADIT balances on lines 15 and 27 above. ADIT calculations will be  prorated to the extent required by Section 1.167(l)-1(h)(6)(ii) of the IRS regulations. Rate Projections will use Attachment 4c to calculate the proration adjustment. </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</si>
  <si>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</si>
  <si>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To be completed in conjunction with Attachment H-30A.</t>
  </si>
  <si>
    <t>Attachment H-30A</t>
  </si>
  <si>
    <t>Attach H-30A, p 3, line 17 col. 5, less line 14 col. 5</t>
  </si>
  <si>
    <t>Attach H-30A, p 3, line 20, col 5 (Note C)</t>
  </si>
  <si>
    <t>Attach H-30A, p 3, line 32 col 5</t>
  </si>
  <si>
    <t>Attach H-30A, p 1, line 6 col 5</t>
  </si>
  <si>
    <t>Attach H-30A, p 3, line 46 col 5</t>
  </si>
  <si>
    <t>Attach H-30A, p 3, line 48 col 5</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</si>
  <si>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H-30A will not be entered on this schedule. </t>
  </si>
  <si>
    <t>Gross Transmission Plant is that identified on page 2 line 2 of Attachment H-30A inclusive of any CWIP included in rate base when authorized by FERC order.</t>
  </si>
  <si>
    <t>Net Plant is that identified on page 2 line 14 of Attachment H-30A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</si>
  <si>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H-30A, page 3, line 19, plus amortization of Abandoned Plant at Attachment H-30A, page 3, line 21, if applicable.</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</si>
  <si>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H-30A.</t>
  </si>
  <si>
    <t xml:space="preserve">This Attachment 8 is to be utilized to determine the cost of debt prior to issuing non-construction financing.  Once non-construction financing is issued the cost of debt shall be determined using the methodology described in Note Q on Attachment H-30A. </t>
  </si>
  <si>
    <t>Note A - Projected ATRR for the true-up year from Page 1, Line 1 of Projection Attachment H-30A minus Line 6 of Projection Attachment H-30A.</t>
  </si>
  <si>
    <t>Note B - Actual Net ATRR for the true-up year from Page 1, Line 10 of True-Up Attachment H-30A.</t>
  </si>
  <si>
    <t>Line 25 (a), Note A and Attachment H-30A Note Q</t>
  </si>
  <si>
    <t>Line 25 (b), Note B and Attachment H-30A Note Q</t>
  </si>
  <si>
    <t>Line 7, Note C  and Attachment H-30A Notes Q and T</t>
  </si>
  <si>
    <t>Remaining Attachment H-30A</t>
  </si>
  <si>
    <t>(Notes Q &amp; R from Attachment H-30A)</t>
  </si>
  <si>
    <t>(Notes Q, R, &amp; T from Attachment H-30A)</t>
  </si>
  <si>
    <t>Cost = Attachment H-30A, page 4, Line 17, Cost plus 100 bp</t>
  </si>
  <si>
    <t xml:space="preserve">       and FIT, SIT &amp; p are as given in Attachment H-30A footnote N.</t>
  </si>
  <si>
    <t>Attachment H-30A, Page 3, Line 39</t>
  </si>
  <si>
    <t>Attachment H-30A, Page 3, Line 40</t>
  </si>
  <si>
    <t>Attachment H-30A, Page 3, Line 41</t>
  </si>
  <si>
    <t>Return    (Attach. H-30A, page 3 line 48 col 5)</t>
  </si>
  <si>
    <t>Income Tax    (Attach. H-30A, page 3 line 46 col 5)</t>
  </si>
  <si>
    <t xml:space="preserve"> in Attachment H-30A that are not the result of a timing difference.</t>
  </si>
  <si>
    <t>Rate Formula Template - Attachment H-30A</t>
  </si>
  <si>
    <t>Transource Maryland, LLC</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</si>
  <si>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H-30A that are not the result of a timing difference, including but not limited to depreciation related to capitalized AFUDC equity and meals and entertainment deductions.</t>
  </si>
  <si>
    <t>PJM Market Efficiency Project 9A</t>
  </si>
  <si>
    <t>b2743.5, b2752.5</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</si>
  <si>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</si>
  <si>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</si>
  <si>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</si>
  <si>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</si>
  <si>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For  the 12 months ended 12/31/20</t>
  </si>
  <si>
    <t>520A  Provision for Possible Revenue Refunds</t>
  </si>
  <si>
    <t>Revenue Refund Timing Differences</t>
  </si>
  <si>
    <t>601E- INSURANCE PREMIUMS ACCRUED</t>
  </si>
  <si>
    <t>Book Accrual Timing Differences</t>
  </si>
  <si>
    <t>612Y  Accrued Companywide Incentive Plan</t>
  </si>
  <si>
    <t>911Q-DSIT  DSIT Entry-Normalized</t>
  </si>
  <si>
    <t>Federal taxable loss</t>
  </si>
  <si>
    <t>014C-MD - NOL-State C/F-Deferred Tax Asset</t>
  </si>
  <si>
    <t xml:space="preserve">Maryland taxable loss </t>
  </si>
  <si>
    <t>712K  Capitalized Software Cost</t>
  </si>
  <si>
    <t>Related to Capitalized Software Timing Differences</t>
  </si>
  <si>
    <t>310A AOFUDC</t>
  </si>
  <si>
    <t>Related to Capitalized Interest Timing Differences</t>
  </si>
  <si>
    <t>960F-XS Exess ADFIT 282.1 - Protected</t>
  </si>
  <si>
    <t>Related to Excess ADIT on Plant Timing Differences</t>
  </si>
  <si>
    <t>DFIT on Maryland State NOL carryforward in 190</t>
  </si>
  <si>
    <t>Electric operations DSIT</t>
  </si>
  <si>
    <t>671S Reg Asset - Pre Construction</t>
  </si>
  <si>
    <t>Book Deferral Timing Differences</t>
  </si>
  <si>
    <t>960F-XS Excess ADFIT 283.1 - Unprotected</t>
  </si>
  <si>
    <t>Related to Excess ADIT on Non-Plant Timing Differences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</si>
</sst>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_(&quot;$&quot;* #,##0.000_);_(&quot;$&quot;* \(#,##0.000\);_(&quot;$&quot;* &quot;-&quot;??_);_(@_)"/>
  </numFmts>
  <fonts count="17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i/>
      <sz val="9"/>
      <color indexed="81"/>
      <name val="Tahoma"/>
      <family val="2"/>
    </font>
    <font>
      <b/>
      <sz val="9"/>
      <color indexed="81"/>
      <name val="Tahoma"/>
      <family val="2"/>
    </font>
    <font>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sz val="12"/>
      <color theme="1"/>
      <name val="Times New Roman"/>
      <family val="1"/>
    </font>
    <font>
      <u/>
      <sz val="10"/>
      <name val="Arial"/>
      <family val="2"/>
    </font>
    <font>
      <b/>
      <sz val="12"/>
      <color theme="1"/>
      <name val="Times New Roman"/>
      <family val="1"/>
    </font>
    <font>
      <u/>
      <sz val="12"/>
      <color theme="1"/>
      <name val="Times New Roman"/>
      <family val="2"/>
    </font>
  </fonts>
  <fills count="7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9820">
    <xf numFmtId="174" fontId="0" fillId="0" borderId="0" applyProtection="0"/>
    <xf numFmtId="0" fontId="17" fillId="0" borderId="0"/>
    <xf numFmtId="185"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190" fontId="55" fillId="0" borderId="0" applyFont="0" applyFill="0" applyBorder="0" applyAlignment="0" applyProtection="0"/>
    <xf numFmtId="0" fontId="25" fillId="0" borderId="0"/>
    <xf numFmtId="191" fontId="17" fillId="2" borderId="0" applyNumberFormat="0" applyFill="0" applyBorder="0" applyAlignment="0" applyProtection="0">
      <alignment horizontal="right" vertical="center"/>
    </xf>
    <xf numFmtId="191" fontId="49" fillId="0" borderId="0" applyNumberFormat="0" applyFill="0" applyBorder="0" applyAlignment="0" applyProtection="0"/>
    <xf numFmtId="0" fontId="17" fillId="0" borderId="1" applyNumberFormat="0" applyFont="0" applyFill="0" applyAlignment="0" applyProtection="0"/>
    <xf numFmtId="192" fontId="47" fillId="0" borderId="0" applyFont="0" applyFill="0" applyBorder="0" applyAlignment="0" applyProtection="0"/>
    <xf numFmtId="193" fontId="55" fillId="0" borderId="0" applyFont="0" applyFill="0" applyBorder="0" applyProtection="0">
      <alignment horizontal="left"/>
    </xf>
    <xf numFmtId="194" fontId="55" fillId="0" borderId="0" applyFont="0" applyFill="0" applyBorder="0" applyProtection="0">
      <alignment horizontal="left"/>
    </xf>
    <xf numFmtId="195" fontId="55" fillId="0" borderId="0" applyFont="0" applyFill="0" applyBorder="0" applyProtection="0">
      <alignment horizontal="left"/>
    </xf>
    <xf numFmtId="37" fontId="56" fillId="0" borderId="0" applyFont="0" applyFill="0" applyBorder="0" applyAlignment="0" applyProtection="0">
      <alignment vertical="center"/>
      <protection locked="0"/>
    </xf>
    <xf numFmtId="196" fontId="57" fillId="0" borderId="0" applyFont="0" applyFill="0" applyBorder="0" applyAlignment="0" applyProtection="0"/>
    <xf numFmtId="0" fontId="58" fillId="0" borderId="0"/>
    <xf numFmtId="0" fontId="58" fillId="0" borderId="0"/>
    <xf numFmtId="174" fontId="15" fillId="0" borderId="0" applyFill="0"/>
    <xf numFmtId="174" fontId="15" fillId="0" borderId="0">
      <alignment horizontal="center"/>
    </xf>
    <xf numFmtId="0" fontId="15" fillId="0" borderId="0" applyFill="0">
      <alignment horizontal="center"/>
    </xf>
    <xf numFmtId="174" fontId="16" fillId="0" borderId="2"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3"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0" fontId="1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179" fontId="59" fillId="0" borderId="0" applyFont="0" applyFill="0" applyBorder="0" applyAlignment="0" applyProtection="0">
      <protection locked="0"/>
    </xf>
    <xf numFmtId="197" fontId="59" fillId="0" borderId="0" applyFont="0" applyFill="0" applyBorder="0" applyAlignment="0" applyProtection="0">
      <protection locked="0"/>
    </xf>
    <xf numFmtId="39" fontId="17" fillId="0" borderId="0" applyFont="0" applyFill="0" applyBorder="0" applyAlignment="0" applyProtection="0"/>
    <xf numFmtId="198" fontId="60" fillId="0" borderId="0" applyFont="0" applyFill="0" applyBorder="0" applyAlignment="0" applyProtection="0"/>
    <xf numFmtId="182" fontId="57" fillId="0" borderId="0" applyFont="0" applyFill="0" applyBorder="0" applyAlignment="0" applyProtection="0"/>
    <xf numFmtId="0" fontId="17" fillId="0" borderId="1" applyNumberFormat="0" applyFont="0" applyFill="0" applyBorder="0" applyProtection="0">
      <alignment horizontal="centerContinuous" vertical="center"/>
    </xf>
    <xf numFmtId="0" fontId="41" fillId="0" borderId="0" applyFill="0" applyBorder="0" applyProtection="0">
      <alignment horizontal="center"/>
      <protection locked="0"/>
    </xf>
    <xf numFmtId="43" fontId="17" fillId="0" borderId="0" applyFont="0" applyFill="0" applyBorder="0" applyAlignment="0" applyProtection="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1" fontId="17"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3" fillId="0" borderId="0" applyFont="0" applyFill="0" applyBorder="0" applyAlignment="0" applyProtection="0"/>
    <xf numFmtId="203" fontId="62" fillId="0" borderId="0" applyFont="0" applyFill="0" applyBorder="0" applyAlignment="0" applyProtection="0"/>
    <xf numFmtId="204" fontId="62" fillId="0" borderId="0" applyFont="0" applyFill="0" applyBorder="0" applyAlignment="0" applyProtection="0"/>
    <xf numFmtId="205" fontId="20" fillId="0" borderId="0" applyFont="0" applyFill="0" applyBorder="0" applyAlignment="0" applyProtection="0">
      <protection locked="0"/>
    </xf>
    <xf numFmtId="43" fontId="13"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96" fillId="0" borderId="0" applyFont="0" applyFill="0" applyBorder="0" applyAlignment="0" applyProtection="0"/>
    <xf numFmtId="37" fontId="63" fillId="0" borderId="0" applyFill="0" applyBorder="0" applyAlignment="0" applyProtection="0"/>
    <xf numFmtId="3" fontId="17" fillId="0" borderId="0" applyFont="0" applyFill="0" applyBorder="0" applyAlignment="0" applyProtection="0"/>
    <xf numFmtId="0" fontId="16" fillId="0" borderId="0" applyFill="0" applyBorder="0" applyAlignment="0" applyProtection="0">
      <protection locked="0"/>
    </xf>
    <xf numFmtId="0" fontId="17" fillId="0" borderId="4"/>
    <xf numFmtId="44" fontId="17" fillId="0" borderId="0" applyFont="0" applyFill="0" applyBorder="0" applyAlignment="0" applyProtection="0"/>
    <xf numFmtId="206"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9" fontId="62" fillId="0" borderId="0" applyFont="0" applyFill="0" applyBorder="0" applyAlignment="0" applyProtection="0"/>
    <xf numFmtId="210" fontId="62" fillId="0" borderId="0" applyFont="0" applyFill="0" applyBorder="0" applyAlignment="0" applyProtection="0"/>
    <xf numFmtId="211" fontId="62" fillId="0" borderId="0" applyFont="0" applyFill="0" applyBorder="0" applyAlignment="0" applyProtection="0"/>
    <xf numFmtId="212" fontId="20" fillId="0" borderId="0" applyFont="0" applyFill="0" applyBorder="0" applyAlignment="0" applyProtection="0">
      <protection locked="0"/>
    </xf>
    <xf numFmtId="44" fontId="2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63"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213" fontId="57" fillId="0" borderId="0" applyFont="0" applyFill="0" applyBorder="0" applyAlignment="0" applyProtection="0"/>
    <xf numFmtId="181" fontId="17" fillId="0" borderId="0" applyFont="0" applyFill="0" applyBorder="0" applyAlignment="0" applyProtection="0"/>
    <xf numFmtId="214" fontId="59" fillId="0" borderId="0" applyFont="0" applyFill="0" applyBorder="0" applyAlignment="0" applyProtection="0">
      <protection locked="0"/>
    </xf>
    <xf numFmtId="7" fontId="15" fillId="0" borderId="0" applyFont="0" applyFill="0" applyBorder="0" applyAlignment="0" applyProtection="0"/>
    <xf numFmtId="215" fontId="60" fillId="0" borderId="0" applyFont="0" applyFill="0" applyBorder="0" applyAlignment="0" applyProtection="0"/>
    <xf numFmtId="180" fontId="64" fillId="0" borderId="0" applyFont="0" applyFill="0" applyBorder="0" applyAlignment="0" applyProtection="0"/>
    <xf numFmtId="0" fontId="65" fillId="3" borderId="5" applyNumberFormat="0" applyFont="0" applyFill="0" applyAlignment="0" applyProtection="0">
      <alignment horizontal="left" indent="1"/>
    </xf>
    <xf numFmtId="14" fontId="17" fillId="0" borderId="0" applyFont="0" applyFill="0" applyBorder="0" applyAlignment="0" applyProtection="0"/>
    <xf numFmtId="216" fontId="55" fillId="0" borderId="0" applyFont="0" applyFill="0" applyBorder="0" applyProtection="0"/>
    <xf numFmtId="217" fontId="55" fillId="0" borderId="0" applyFont="0" applyFill="0" applyBorder="0" applyProtection="0"/>
    <xf numFmtId="218" fontId="55"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66" fillId="0" borderId="0" applyFont="0" applyFill="0" applyBorder="0" applyAlignment="0" applyProtection="0"/>
    <xf numFmtId="5" fontId="67" fillId="0" borderId="0" applyBorder="0"/>
    <xf numFmtId="181" fontId="67" fillId="0" borderId="0" applyBorder="0"/>
    <xf numFmtId="7" fontId="67" fillId="0" borderId="0" applyBorder="0"/>
    <xf numFmtId="37" fontId="67" fillId="0" borderId="0" applyBorder="0"/>
    <xf numFmtId="179" fontId="67" fillId="0" borderId="0" applyBorder="0"/>
    <xf numFmtId="222" fontId="67" fillId="0" borderId="0" applyBorder="0"/>
    <xf numFmtId="39" fontId="67" fillId="0" borderId="0" applyBorder="0"/>
    <xf numFmtId="223" fontId="67" fillId="0" borderId="0" applyBorder="0"/>
    <xf numFmtId="7" fontId="17" fillId="0" borderId="0" applyFont="0" applyFill="0" applyBorder="0" applyAlignment="0" applyProtection="0"/>
    <xf numFmtId="224" fontId="57" fillId="0" borderId="0" applyFont="0" applyFill="0" applyBorder="0" applyAlignment="0" applyProtection="0"/>
    <xf numFmtId="225" fontId="57" fillId="0" borderId="0" applyFont="0" applyFill="0" applyAlignment="0" applyProtection="0"/>
    <xf numFmtId="224" fontId="57" fillId="0" borderId="0" applyFont="0" applyFill="0" applyBorder="0" applyAlignment="0" applyProtection="0"/>
    <xf numFmtId="226" fontId="15" fillId="0" borderId="0" applyFont="0" applyFill="0" applyBorder="0" applyAlignment="0" applyProtection="0"/>
    <xf numFmtId="2" fontId="17" fillId="0" borderId="0" applyFont="0" applyFill="0" applyBorder="0" applyAlignment="0" applyProtection="0"/>
    <xf numFmtId="0" fontId="68" fillId="0" borderId="0"/>
    <xf numFmtId="179" fontId="69" fillId="0" borderId="0" applyNumberFormat="0" applyFill="0" applyBorder="0" applyAlignment="0" applyProtection="0"/>
    <xf numFmtId="0" fontId="15" fillId="0" borderId="0" applyFont="0" applyFill="0" applyBorder="0" applyAlignment="0" applyProtection="0"/>
    <xf numFmtId="0" fontId="55" fillId="0" borderId="0" applyFont="0" applyFill="0" applyBorder="0" applyProtection="0">
      <alignment horizontal="center" wrapText="1"/>
    </xf>
    <xf numFmtId="227" fontId="55" fillId="0" borderId="0" applyFont="0" applyFill="0" applyBorder="0" applyProtection="0">
      <alignment horizontal="right"/>
    </xf>
    <xf numFmtId="0" fontId="69" fillId="0" borderId="0" applyNumberFormat="0" applyFill="0" applyBorder="0" applyAlignment="0" applyProtection="0"/>
    <xf numFmtId="0" fontId="70" fillId="4" borderId="0" applyNumberFormat="0" applyFill="0" applyBorder="0" applyAlignment="0" applyProtection="0"/>
    <xf numFmtId="0" fontId="19" fillId="0" borderId="6" applyNumberFormat="0" applyAlignment="0" applyProtection="0">
      <alignment horizontal="left" vertical="center"/>
    </xf>
    <xf numFmtId="0" fontId="19" fillId="0" borderId="7">
      <alignment horizontal="left" vertical="center"/>
    </xf>
    <xf numFmtId="14" fontId="42" fillId="5" borderId="8">
      <alignment horizontal="center" vertical="center" wrapText="1"/>
    </xf>
    <xf numFmtId="0" fontId="33"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41" fillId="0" borderId="0" applyFill="0" applyAlignment="0" applyProtection="0">
      <protection locked="0"/>
    </xf>
    <xf numFmtId="0" fontId="41" fillId="0" borderId="1" applyFill="0" applyAlignment="0" applyProtection="0">
      <protection locked="0"/>
    </xf>
    <xf numFmtId="0" fontId="35" fillId="0" borderId="8"/>
    <xf numFmtId="0" fontId="36" fillId="0" borderId="0"/>
    <xf numFmtId="0" fontId="71" fillId="0" borderId="1" applyNumberFormat="0" applyFill="0" applyAlignment="0" applyProtection="0"/>
    <xf numFmtId="0" fontId="66" fillId="6" borderId="0" applyNumberFormat="0" applyFont="0" applyBorder="0" applyAlignment="0" applyProtection="0"/>
    <xf numFmtId="0" fontId="72" fillId="0" borderId="0" applyNumberFormat="0" applyFill="0" applyBorder="0" applyAlignment="0" applyProtection="0">
      <alignment vertical="top"/>
      <protection locked="0"/>
    </xf>
    <xf numFmtId="0" fontId="52" fillId="7" borderId="9" applyNumberFormat="0" applyAlignment="0" applyProtection="0"/>
    <xf numFmtId="228" fontId="55" fillId="0" borderId="0" applyFont="0" applyFill="0" applyBorder="0" applyProtection="0">
      <alignment horizontal="left"/>
    </xf>
    <xf numFmtId="229" fontId="55" fillId="0" borderId="0" applyFont="0" applyFill="0" applyBorder="0" applyProtection="0">
      <alignment horizontal="left"/>
    </xf>
    <xf numFmtId="230" fontId="55" fillId="0" borderId="0" applyFont="0" applyFill="0" applyBorder="0" applyProtection="0">
      <alignment horizontal="left"/>
    </xf>
    <xf numFmtId="231" fontId="55" fillId="0" borderId="0" applyFont="0" applyFill="0" applyBorder="0" applyProtection="0">
      <alignment horizontal="left"/>
    </xf>
    <xf numFmtId="10" fontId="15" fillId="8" borderId="9" applyNumberFormat="0" applyBorder="0" applyAlignment="0" applyProtection="0"/>
    <xf numFmtId="5" fontId="73" fillId="0" borderId="0" applyBorder="0"/>
    <xf numFmtId="181" fontId="73" fillId="0" borderId="0" applyBorder="0"/>
    <xf numFmtId="7" fontId="73" fillId="0" borderId="0" applyBorder="0"/>
    <xf numFmtId="37" fontId="73" fillId="0" borderId="0" applyBorder="0"/>
    <xf numFmtId="179" fontId="73" fillId="0" borderId="0" applyBorder="0"/>
    <xf numFmtId="222" fontId="73" fillId="0" borderId="0" applyBorder="0"/>
    <xf numFmtId="39" fontId="73" fillId="0" borderId="0" applyBorder="0"/>
    <xf numFmtId="223" fontId="73" fillId="0" borderId="0" applyBorder="0"/>
    <xf numFmtId="0" fontId="66" fillId="0" borderId="10" applyNumberFormat="0" applyFont="0" applyFill="0" applyAlignment="0" applyProtection="0"/>
    <xf numFmtId="0" fontId="74" fillId="0" borderId="0"/>
    <xf numFmtId="0" fontId="15" fillId="9" borderId="0"/>
    <xf numFmtId="232" fontId="17" fillId="0" borderId="0" applyFont="0" applyFill="0" applyBorder="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alignment horizontal="right"/>
    </xf>
    <xf numFmtId="236" fontId="17" fillId="0" borderId="0" applyFont="0" applyFill="0" applyBorder="0" applyAlignment="0" applyProtection="0"/>
    <xf numFmtId="37" fontId="75" fillId="0" borderId="0"/>
    <xf numFmtId="0" fontId="57" fillId="0" borderId="0"/>
    <xf numFmtId="0" fontId="99" fillId="0" borderId="0"/>
    <xf numFmtId="7" fontId="97" fillId="0" borderId="0"/>
    <xf numFmtId="0" fontId="17" fillId="0" borderId="0"/>
    <xf numFmtId="0" fontId="53" fillId="0" borderId="0"/>
    <xf numFmtId="0" fontId="27" fillId="0" borderId="0"/>
    <xf numFmtId="0" fontId="17" fillId="0" borderId="0"/>
    <xf numFmtId="0" fontId="17" fillId="0" borderId="0"/>
    <xf numFmtId="0" fontId="51" fillId="0" borderId="0"/>
    <xf numFmtId="0" fontId="17" fillId="0" borderId="0"/>
    <xf numFmtId="0" fontId="17"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7" fillId="0" borderId="0" applyProtection="0"/>
    <xf numFmtId="0" fontId="99" fillId="0" borderId="0"/>
    <xf numFmtId="0" fontId="99" fillId="0" borderId="0"/>
    <xf numFmtId="0" fontId="99" fillId="0" borderId="0"/>
    <xf numFmtId="0" fontId="99" fillId="0" borderId="0"/>
    <xf numFmtId="0" fontId="37" fillId="0" borderId="0" applyProtection="0"/>
    <xf numFmtId="174" fontId="37" fillId="0" borderId="0" applyProtection="0"/>
    <xf numFmtId="174" fontId="37" fillId="0" borderId="0" applyProtection="0"/>
    <xf numFmtId="174" fontId="37" fillId="0" borderId="0" applyProtection="0"/>
    <xf numFmtId="174" fontId="37" fillId="0" borderId="0" applyProtection="0"/>
    <xf numFmtId="0" fontId="17" fillId="0" borderId="0"/>
    <xf numFmtId="0" fontId="47" fillId="10" borderId="0" applyNumberFormat="0" applyFont="0" applyBorder="0" applyAlignment="0"/>
    <xf numFmtId="237" fontId="17" fillId="0" borderId="0" applyFont="0" applyFill="0" applyBorder="0" applyAlignment="0" applyProtection="0"/>
    <xf numFmtId="238" fontId="76"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xf numFmtId="240" fontId="57" fillId="0" borderId="0"/>
    <xf numFmtId="240" fontId="57" fillId="0" borderId="0"/>
    <xf numFmtId="238" fontId="76" fillId="0" borderId="0"/>
    <xf numFmtId="0" fontId="57" fillId="0" borderId="0"/>
    <xf numFmtId="238" fontId="63" fillId="0" borderId="0"/>
    <xf numFmtId="239" fontId="17" fillId="0" borderId="0"/>
    <xf numFmtId="240" fontId="57" fillId="0" borderId="0"/>
    <xf numFmtId="240" fontId="57" fillId="0" borderId="0"/>
    <xf numFmtId="0" fontId="57" fillId="0" borderId="0"/>
    <xf numFmtId="0" fontId="57"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0" fontId="57"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76" fillId="0" borderId="0"/>
    <xf numFmtId="238" fontId="76" fillId="0" borderId="0"/>
    <xf numFmtId="237" fontId="17" fillId="0" borderId="0" applyFont="0" applyFill="0" applyBorder="0" applyAlignment="0" applyProtection="0"/>
    <xf numFmtId="238" fontId="76" fillId="0" borderId="0"/>
    <xf numFmtId="238" fontId="76"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244" fontId="25" fillId="11" borderId="0" applyFont="0" applyFill="0" applyBorder="0" applyAlignment="0" applyProtection="0"/>
    <xf numFmtId="245" fontId="25" fillId="11" borderId="0" applyFont="0" applyFill="0" applyBorder="0" applyAlignment="0" applyProtection="0"/>
    <xf numFmtId="246" fontId="17" fillId="0" borderId="0" applyFont="0" applyFill="0" applyBorder="0" applyAlignment="0" applyProtection="0"/>
    <xf numFmtId="9" fontId="17" fillId="0" borderId="0" applyFont="0" applyFill="0" applyBorder="0" applyAlignment="0" applyProtection="0"/>
    <xf numFmtId="247" fontId="62" fillId="0" borderId="0" applyFont="0" applyFill="0" applyBorder="0" applyAlignment="0" applyProtection="0"/>
    <xf numFmtId="248" fontId="53" fillId="0" borderId="0" applyFont="0" applyFill="0" applyBorder="0" applyAlignment="0" applyProtection="0"/>
    <xf numFmtId="249" fontId="17"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4" fontId="62" fillId="0" borderId="0" applyFont="0" applyFill="0" applyBorder="0" applyAlignment="0" applyProtection="0"/>
    <xf numFmtId="255" fontId="53" fillId="0" borderId="0" applyFont="0" applyFill="0" applyBorder="0" applyAlignment="0" applyProtection="0"/>
    <xf numFmtId="256" fontId="62" fillId="0" borderId="0" applyFont="0" applyFill="0" applyBorder="0" applyAlignment="0" applyProtection="0"/>
    <xf numFmtId="257" fontId="53" fillId="0" borderId="0" applyFont="0" applyFill="0" applyBorder="0" applyAlignment="0" applyProtection="0"/>
    <xf numFmtId="258" fontId="62" fillId="0" borderId="0" applyFont="0" applyFill="0" applyBorder="0" applyAlignment="0" applyProtection="0"/>
    <xf numFmtId="259" fontId="53" fillId="0" borderId="0" applyFont="0" applyFill="0" applyBorder="0" applyAlignment="0" applyProtection="0"/>
    <xf numFmtId="260" fontId="20" fillId="0" borderId="0" applyFont="0" applyFill="0" applyBorder="0" applyAlignment="0" applyProtection="0">
      <protection locked="0"/>
    </xf>
    <xf numFmtId="261"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91" fontId="63" fillId="0" borderId="0" applyFill="0" applyBorder="0" applyAlignment="0" applyProtection="0"/>
    <xf numFmtId="9" fontId="67" fillId="0" borderId="0" applyBorder="0"/>
    <xf numFmtId="171" fontId="67" fillId="0" borderId="0" applyBorder="0"/>
    <xf numFmtId="10" fontId="67"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7" fillId="0" borderId="0">
      <alignment horizontal="left" vertical="top"/>
    </xf>
    <xf numFmtId="0" fontId="39" fillId="0" borderId="8">
      <alignment horizontal="center"/>
    </xf>
    <xf numFmtId="3" fontId="38" fillId="0" borderId="0" applyFont="0" applyFill="0" applyBorder="0" applyAlignment="0" applyProtection="0"/>
    <xf numFmtId="0" fontId="38" fillId="12" borderId="0" applyNumberFormat="0" applyFont="0" applyBorder="0" applyAlignment="0" applyProtection="0"/>
    <xf numFmtId="3" fontId="17" fillId="0" borderId="0">
      <alignment horizontal="right" vertical="top"/>
    </xf>
    <xf numFmtId="41" fontId="24" fillId="9" borderId="11" applyFill="0"/>
    <xf numFmtId="0" fontId="40" fillId="0" borderId="0">
      <alignment horizontal="left" indent="7"/>
    </xf>
    <xf numFmtId="41" fontId="24" fillId="0" borderId="11" applyFill="0">
      <alignment horizontal="left" indent="2"/>
    </xf>
    <xf numFmtId="174" fontId="41" fillId="0" borderId="1" applyFill="0">
      <alignment horizontal="right"/>
    </xf>
    <xf numFmtId="0" fontId="42" fillId="0" borderId="9" applyNumberFormat="0" applyFont="0" applyBorder="0">
      <alignment horizontal="right"/>
    </xf>
    <xf numFmtId="0" fontId="43" fillId="0" borderId="0" applyFill="0"/>
    <xf numFmtId="0" fontId="19" fillId="0" borderId="0" applyFill="0"/>
    <xf numFmtId="4" fontId="41" fillId="0" borderId="1" applyFill="0"/>
    <xf numFmtId="0" fontId="17" fillId="0" borderId="0" applyNumberFormat="0" applyFont="0" applyBorder="0" applyAlignment="0"/>
    <xf numFmtId="0" fontId="22" fillId="0" borderId="0" applyFill="0">
      <alignment horizontal="left" indent="1"/>
    </xf>
    <xf numFmtId="0" fontId="44"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5" fillId="0" borderId="0">
      <alignment horizontal="left" indent="3"/>
    </xf>
    <xf numFmtId="0" fontId="46"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0" fontId="1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12" applyNumberFormat="0" applyFont="0" applyFill="0" applyAlignment="0" applyProtection="0"/>
    <xf numFmtId="0" fontId="77" fillId="0" borderId="0" applyNumberFormat="0" applyFill="0" applyBorder="0" applyAlignment="0" applyProtection="0"/>
    <xf numFmtId="0" fontId="78" fillId="0" borderId="0"/>
    <xf numFmtId="0" fontId="78" fillId="0" borderId="0"/>
    <xf numFmtId="0" fontId="54" fillId="0" borderId="8">
      <alignment horizontal="right"/>
    </xf>
    <xf numFmtId="0" fontId="16" fillId="13" borderId="0"/>
    <xf numFmtId="262" fontId="64" fillId="0" borderId="0">
      <alignment horizontal="center"/>
    </xf>
    <xf numFmtId="263" fontId="79" fillId="0" borderId="0">
      <alignment horizontal="center"/>
    </xf>
    <xf numFmtId="0" fontId="80" fillId="0" borderId="0" applyNumberFormat="0" applyFill="0" applyBorder="0" applyAlignment="0" applyProtection="0"/>
    <xf numFmtId="0" fontId="81" fillId="0" borderId="0" applyNumberFormat="0" applyBorder="0" applyAlignment="0"/>
    <xf numFmtId="0" fontId="50" fillId="0" borderId="0" applyNumberFormat="0" applyBorder="0" applyAlignment="0"/>
    <xf numFmtId="0" fontId="17" fillId="9" borderId="4" applyNumberFormat="0" applyFont="0" applyAlignment="0"/>
    <xf numFmtId="0" fontId="66" fillId="3" borderId="0" applyNumberFormat="0" applyFont="0" applyBorder="0" applyAlignment="0" applyProtection="0"/>
    <xf numFmtId="244" fontId="82" fillId="0" borderId="7" applyNumberFormat="0" applyFont="0" applyFill="0" applyAlignment="0" applyProtection="0"/>
    <xf numFmtId="0" fontId="48" fillId="0" borderId="0" applyFill="0" applyBorder="0" applyProtection="0">
      <alignment horizontal="left" vertical="top"/>
    </xf>
    <xf numFmtId="0" fontId="83" fillId="0" borderId="0" applyAlignment="0">
      <alignment horizontal="centerContinuous"/>
    </xf>
    <xf numFmtId="0" fontId="17" fillId="0" borderId="3" applyNumberFormat="0" applyFont="0" applyFill="0" applyAlignment="0" applyProtection="0"/>
    <xf numFmtId="0" fontId="17" fillId="0" borderId="0" applyFont="0" applyFill="0" applyBorder="0" applyAlignment="0" applyProtection="0"/>
    <xf numFmtId="0" fontId="84" fillId="0" borderId="0" applyNumberFormat="0" applyFill="0" applyBorder="0" applyAlignment="0" applyProtection="0"/>
    <xf numFmtId="264" fontId="53" fillId="0" borderId="0" applyFont="0" applyFill="0" applyBorder="0" applyAlignment="0" applyProtection="0"/>
    <xf numFmtId="265" fontId="53" fillId="0" borderId="0" applyFont="0" applyFill="0" applyBorder="0" applyAlignment="0" applyProtection="0"/>
    <xf numFmtId="266" fontId="53" fillId="0" borderId="0" applyFont="0" applyFill="0" applyBorder="0" applyAlignment="0" applyProtection="0"/>
    <xf numFmtId="267" fontId="53" fillId="0" borderId="0" applyFont="0" applyFill="0" applyBorder="0" applyAlignment="0" applyProtection="0"/>
    <xf numFmtId="268" fontId="53" fillId="0" borderId="0" applyFont="0" applyFill="0" applyBorder="0" applyAlignment="0" applyProtection="0"/>
    <xf numFmtId="269" fontId="53" fillId="0" borderId="0" applyFont="0" applyFill="0" applyBorder="0" applyAlignment="0" applyProtection="0"/>
    <xf numFmtId="270" fontId="53" fillId="0" borderId="0" applyFont="0" applyFill="0" applyBorder="0" applyAlignment="0" applyProtection="0"/>
    <xf numFmtId="271" fontId="53" fillId="0" borderId="0" applyFont="0" applyFill="0" applyBorder="0" applyAlignment="0" applyProtection="0"/>
    <xf numFmtId="272" fontId="85" fillId="3" borderId="13" applyFont="0" applyFill="0" applyBorder="0" applyAlignment="0" applyProtection="0"/>
    <xf numFmtId="272" fontId="57" fillId="0" borderId="0" applyFont="0" applyFill="0" applyBorder="0" applyAlignment="0" applyProtection="0"/>
    <xf numFmtId="273" fontId="60" fillId="0" borderId="0" applyFont="0" applyFill="0" applyBorder="0" applyAlignment="0" applyProtection="0"/>
    <xf numFmtId="274" fontId="64" fillId="0" borderId="7" applyFont="0" applyFill="0" applyBorder="0" applyAlignment="0" applyProtection="0">
      <alignment horizontal="right"/>
      <protection locked="0"/>
    </xf>
    <xf numFmtId="43" fontId="13" fillId="0" borderId="0" applyFont="0" applyFill="0" applyBorder="0" applyAlignment="0" applyProtection="0"/>
    <xf numFmtId="0" fontId="101" fillId="0" borderId="0"/>
    <xf numFmtId="43" fontId="8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0" borderId="0"/>
    <xf numFmtId="0" fontId="11" fillId="0" borderId="0"/>
    <xf numFmtId="0" fontId="11" fillId="0" borderId="0"/>
    <xf numFmtId="0" fontId="11"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38"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19" borderId="0" applyNumberFormat="0" applyBorder="0" applyAlignment="0" applyProtection="0"/>
    <xf numFmtId="0" fontId="105" fillId="22"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33" borderId="0" applyNumberFormat="0" applyBorder="0" applyAlignment="0" applyProtection="0"/>
    <xf numFmtId="0" fontId="107" fillId="17" borderId="0" applyNumberFormat="0" applyBorder="0" applyAlignment="0" applyProtection="0"/>
    <xf numFmtId="0" fontId="108" fillId="34" borderId="25" applyNumberFormat="0" applyAlignment="0" applyProtection="0"/>
    <xf numFmtId="0" fontId="109" fillId="35" borderId="26" applyNumberFormat="0" applyAlignment="0" applyProtection="0"/>
    <xf numFmtId="9"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0" fillId="0" borderId="0" applyNumberFormat="0" applyFill="0" applyBorder="0" applyAlignment="0" applyProtection="0"/>
    <xf numFmtId="0" fontId="111" fillId="18" borderId="0" applyNumberFormat="0" applyBorder="0" applyAlignment="0" applyProtection="0"/>
    <xf numFmtId="43" fontId="38" fillId="0" borderId="0" applyFont="0" applyFill="0" applyBorder="0" applyAlignment="0" applyProtection="0"/>
    <xf numFmtId="0" fontId="112" fillId="0" borderId="27" applyNumberFormat="0" applyFill="0" applyAlignment="0" applyProtection="0"/>
    <xf numFmtId="0" fontId="112" fillId="0" borderId="0" applyNumberFormat="0" applyFill="0" applyBorder="0" applyAlignment="0" applyProtection="0"/>
    <xf numFmtId="0" fontId="113" fillId="21" borderId="25" applyNumberFormat="0" applyAlignment="0" applyProtection="0"/>
    <xf numFmtId="0" fontId="114" fillId="0" borderId="28" applyNumberFormat="0" applyFill="0" applyAlignment="0" applyProtection="0"/>
    <xf numFmtId="0" fontId="115" fillId="36" borderId="0" applyNumberFormat="0" applyBorder="0" applyAlignment="0" applyProtection="0"/>
    <xf numFmtId="43" fontId="10" fillId="0" borderId="0" applyFont="0" applyFill="0" applyBorder="0" applyAlignment="0" applyProtection="0"/>
    <xf numFmtId="0" fontId="17" fillId="0" borderId="0"/>
    <xf numFmtId="0" fontId="17" fillId="0" borderId="0"/>
    <xf numFmtId="0" fontId="17" fillId="0" borderId="0"/>
    <xf numFmtId="43" fontId="10" fillId="0" borderId="0" applyFont="0" applyFill="0" applyBorder="0" applyAlignment="0" applyProtection="0"/>
    <xf numFmtId="0" fontId="37" fillId="37" borderId="29" applyNumberFormat="0" applyFont="0" applyAlignment="0" applyProtection="0"/>
    <xf numFmtId="0" fontId="116" fillId="34" borderId="3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 fillId="0" borderId="0"/>
    <xf numFmtId="0" fontId="10" fillId="0" borderId="0"/>
    <xf numFmtId="0" fontId="17" fillId="0" borderId="0"/>
    <xf numFmtId="0" fontId="98" fillId="0" borderId="0">
      <alignment vertical="top"/>
    </xf>
    <xf numFmtId="0" fontId="10" fillId="0" borderId="0"/>
    <xf numFmtId="174" fontId="37" fillId="0" borderId="0" applyProtection="0"/>
    <xf numFmtId="174" fontId="37" fillId="0" borderId="0" applyProtection="0"/>
    <xf numFmtId="0" fontId="17" fillId="0" borderId="0"/>
    <xf numFmtId="44" fontId="37" fillId="0" borderId="0" applyFont="0" applyFill="0" applyBorder="0" applyAlignment="0" applyProtection="0"/>
    <xf numFmtId="0" fontId="10" fillId="0" borderId="0"/>
    <xf numFmtId="9" fontId="3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9" fillId="0" borderId="0"/>
    <xf numFmtId="0" fontId="9" fillId="0" borderId="0"/>
    <xf numFmtId="0" fontId="9" fillId="0" borderId="0"/>
    <xf numFmtId="0" fontId="9" fillId="0" borderId="0"/>
    <xf numFmtId="9" fontId="37" fillId="0" borderId="0" applyFont="0" applyFill="0" applyBorder="0" applyAlignment="0" applyProtection="0"/>
    <xf numFmtId="0" fontId="119" fillId="0" borderId="0"/>
    <xf numFmtId="9" fontId="119" fillId="0" borderId="0" applyFont="0" applyFill="0" applyBorder="0" applyAlignment="0" applyProtection="0"/>
    <xf numFmtId="0" fontId="113" fillId="21" borderId="25"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3" fontId="119" fillId="0" borderId="0" applyFont="0" applyFill="0" applyBorder="0" applyAlignment="0" applyProtection="0"/>
    <xf numFmtId="0" fontId="113" fillId="21" borderId="25" applyNumberFormat="0" applyAlignment="0" applyProtection="0"/>
    <xf numFmtId="0" fontId="119" fillId="0" borderId="0"/>
    <xf numFmtId="9" fontId="119" fillId="0" borderId="0" applyFont="0" applyFill="0" applyBorder="0" applyAlignment="0" applyProtection="0"/>
    <xf numFmtId="9" fontId="119" fillId="0" borderId="0" applyFont="0" applyFill="0" applyBorder="0" applyAlignment="0" applyProtection="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 fillId="0" borderId="0"/>
    <xf numFmtId="0" fontId="7" fillId="0" borderId="0"/>
    <xf numFmtId="0" fontId="7" fillId="0" borderId="0"/>
    <xf numFmtId="44" fontId="37" fillId="0" borderId="0" applyFont="0" applyFill="0" applyBorder="0" applyAlignment="0" applyProtection="0"/>
    <xf numFmtId="0" fontId="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05" fillId="1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05" fillId="1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05" fillId="1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05" fillId="20"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05" fillId="21"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05" fillId="23"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05" fillId="24"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05" fillId="25"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06" fillId="26" borderId="0" applyNumberFormat="0" applyBorder="0" applyAlignment="0" applyProtection="0"/>
    <xf numFmtId="0" fontId="146" fillId="48"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06" fillId="23" borderId="0" applyNumberFormat="0" applyBorder="0" applyAlignment="0" applyProtection="0"/>
    <xf numFmtId="0" fontId="146" fillId="52"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06" fillId="24" borderId="0" applyNumberFormat="0" applyBorder="0" applyAlignment="0" applyProtection="0"/>
    <xf numFmtId="0" fontId="146" fillId="56"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60"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4"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06" fillId="29" borderId="0" applyNumberFormat="0" applyBorder="0" applyAlignment="0" applyProtection="0"/>
    <xf numFmtId="0" fontId="146" fillId="68"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06" fillId="30" borderId="0" applyNumberFormat="0" applyBorder="0" applyAlignment="0" applyProtection="0"/>
    <xf numFmtId="0" fontId="146" fillId="45"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06" fillId="31" borderId="0" applyNumberFormat="0" applyBorder="0" applyAlignment="0" applyProtection="0"/>
    <xf numFmtId="0" fontId="146" fillId="49"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06" fillId="32" borderId="0" applyNumberFormat="0" applyBorder="0" applyAlignment="0" applyProtection="0"/>
    <xf numFmtId="0" fontId="146" fillId="53"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5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1"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06" fillId="33" borderId="0" applyNumberFormat="0" applyBorder="0" applyAlignment="0" applyProtection="0"/>
    <xf numFmtId="0" fontId="146" fillId="65"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07" fillId="17" borderId="0" applyNumberFormat="0" applyBorder="0" applyAlignment="0" applyProtection="0"/>
    <xf numFmtId="0" fontId="137" fillId="39"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50" fillId="34" borderId="25" applyNumberFormat="0" applyAlignment="0" applyProtection="0"/>
    <xf numFmtId="0" fontId="150" fillId="34" borderId="25" applyNumberFormat="0" applyAlignment="0" applyProtection="0"/>
    <xf numFmtId="0" fontId="108" fillId="34" borderId="25" applyNumberFormat="0" applyAlignment="0" applyProtection="0"/>
    <xf numFmtId="0" fontId="141" fillId="42" borderId="36"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51" fillId="35" borderId="26" applyNumberFormat="0" applyAlignment="0" applyProtection="0"/>
    <xf numFmtId="0" fontId="151" fillId="35" borderId="26" applyNumberFormat="0" applyAlignment="0" applyProtection="0"/>
    <xf numFmtId="0" fontId="109" fillId="35" borderId="26" applyNumberFormat="0" applyAlignment="0" applyProtection="0"/>
    <xf numFmtId="0" fontId="143" fillId="43" borderId="39"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40" fontId="38" fillId="0" borderId="0" applyFont="0" applyFill="0" applyBorder="0" applyAlignment="0" applyProtection="0"/>
    <xf numFmtId="40"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3" fontId="104"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3"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8" fontId="152" fillId="0" borderId="0" applyFont="0" applyFill="0" applyBorder="0" applyAlignment="0" applyProtection="0"/>
    <xf numFmtId="0" fontId="152"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10" fillId="0" borderId="0" applyNumberFormat="0" applyFill="0" applyBorder="0" applyAlignment="0" applyProtection="0"/>
    <xf numFmtId="0" fontId="14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2" fontId="152" fillId="0" borderId="0" applyFont="0" applyFill="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11" fillId="18" borderId="0" applyNumberFormat="0" applyBorder="0" applyAlignment="0" applyProtection="0"/>
    <xf numFmtId="0" fontId="136" fillId="3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33"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0" borderId="0" applyFont="0" applyFill="0" applyBorder="0" applyAlignment="0" applyProtection="0"/>
    <xf numFmtId="0" fontId="156" fillId="0" borderId="44" applyNumberFormat="0" applyFill="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9" fillId="0" borderId="0" applyFont="0" applyFill="0" applyBorder="0" applyAlignment="0" applyProtection="0"/>
    <xf numFmtId="0" fontId="158" fillId="0" borderId="45"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12" fillId="0" borderId="27" applyNumberFormat="0" applyFill="0" applyAlignment="0" applyProtection="0"/>
    <xf numFmtId="0" fontId="135" fillId="0" borderId="35"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2" fillId="0" borderId="0" applyNumberFormat="0" applyFill="0" applyBorder="0" applyAlignment="0" applyProtection="0"/>
    <xf numFmtId="0" fontId="13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60" fillId="21" borderId="25" applyNumberFormat="0" applyAlignment="0" applyProtection="0"/>
    <xf numFmtId="0" fontId="139" fillId="41" borderId="36"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61" fillId="0" borderId="28" applyNumberFormat="0" applyFill="0" applyAlignment="0" applyProtection="0"/>
    <xf numFmtId="0" fontId="161" fillId="0" borderId="28" applyNumberFormat="0" applyFill="0" applyAlignment="0" applyProtection="0"/>
    <xf numFmtId="0" fontId="114" fillId="0" borderId="28" applyNumberFormat="0" applyFill="0" applyAlignment="0" applyProtection="0"/>
    <xf numFmtId="0" fontId="142" fillId="0" borderId="3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62" fillId="36" borderId="0" applyNumberFormat="0" applyBorder="0" applyAlignment="0" applyProtection="0"/>
    <xf numFmtId="0" fontId="162" fillId="36" borderId="0" applyNumberFormat="0" applyBorder="0" applyAlignment="0" applyProtection="0"/>
    <xf numFmtId="0" fontId="115" fillId="36" borderId="0" applyNumberFormat="0" applyBorder="0" applyAlignment="0" applyProtection="0"/>
    <xf numFmtId="0" fontId="138" fillId="40"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0" borderId="0"/>
    <xf numFmtId="0" fontId="38" fillId="0" borderId="0"/>
    <xf numFmtId="0" fontId="17" fillId="0" borderId="0"/>
    <xf numFmtId="0" fontId="38" fillId="0" borderId="0"/>
    <xf numFmtId="174" fontId="37" fillId="0" borderId="0" applyProtection="0"/>
    <xf numFmtId="0" fontId="38" fillId="0" borderId="0"/>
    <xf numFmtId="0" fontId="38" fillId="0" borderId="0"/>
    <xf numFmtId="174" fontId="37" fillId="0" borderId="0" applyProtection="0"/>
    <xf numFmtId="174" fontId="37" fillId="0" borderId="0" applyProtection="0"/>
    <xf numFmtId="0" fontId="38" fillId="0" borderId="0"/>
    <xf numFmtId="0" fontId="38" fillId="0" borderId="0"/>
    <xf numFmtId="0" fontId="38" fillId="0" borderId="0"/>
    <xf numFmtId="0" fontId="17" fillId="0" borderId="0"/>
    <xf numFmtId="0" fontId="17" fillId="0" borderId="0"/>
    <xf numFmtId="0" fontId="17" fillId="0" borderId="0"/>
    <xf numFmtId="0" fontId="163" fillId="0" borderId="0"/>
    <xf numFmtId="0" fontId="38" fillId="0" borderId="0"/>
    <xf numFmtId="0" fontId="164" fillId="0" borderId="0"/>
    <xf numFmtId="0" fontId="38" fillId="0" borderId="0"/>
    <xf numFmtId="0" fontId="164" fillId="0" borderId="0"/>
    <xf numFmtId="0" fontId="17" fillId="0" borderId="0"/>
    <xf numFmtId="0" fontId="1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37" borderId="29" applyNumberFormat="0" applyFont="0" applyAlignment="0" applyProtection="0"/>
    <xf numFmtId="0" fontId="17" fillId="37" borderId="29" applyNumberFormat="0" applyFont="0" applyAlignment="0" applyProtection="0"/>
    <xf numFmtId="0" fontId="37" fillId="37" borderId="29"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165" fillId="34" borderId="30" applyNumberFormat="0" applyAlignment="0" applyProtection="0"/>
    <xf numFmtId="0" fontId="165" fillId="34" borderId="30" applyNumberFormat="0" applyAlignment="0" applyProtection="0"/>
    <xf numFmtId="0" fontId="116" fillId="34" borderId="30" applyNumberFormat="0" applyAlignment="0" applyProtection="0"/>
    <xf numFmtId="0" fontId="140" fillId="42" borderId="37"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164"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164"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166"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164"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64"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17" fillId="0" borderId="0" applyNumberFormat="0" applyFill="0" applyBorder="0" applyAlignment="0" applyProtection="0"/>
    <xf numFmtId="0" fontId="13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 fillId="0" borderId="0" applyFont="0" applyFill="0" applyBorder="0" applyAlignment="0" applyProtection="0"/>
    <xf numFmtId="0" fontId="152" fillId="0" borderId="2" applyNumberFormat="0" applyFont="0" applyFill="0" applyAlignment="0" applyProtection="0"/>
    <xf numFmtId="0" fontId="152" fillId="0" borderId="2" applyNumberFormat="0" applyFont="0" applyFill="0" applyAlignment="0" applyProtection="0"/>
    <xf numFmtId="0" fontId="17" fillId="0" borderId="0" applyFont="0" applyFill="0" applyBorder="0" applyAlignment="0" applyProtection="0"/>
    <xf numFmtId="0" fontId="167" fillId="0" borderId="46"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18" fillId="0" borderId="0" applyNumberFormat="0" applyFill="0" applyBorder="0" applyAlignment="0" applyProtection="0"/>
    <xf numFmtId="0" fontId="14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3" fontId="17" fillId="0" borderId="0"/>
    <xf numFmtId="14" fontId="42" fillId="5" borderId="34">
      <alignment horizontal="center" vertical="center" wrapText="1"/>
    </xf>
    <xf numFmtId="0" fontId="35" fillId="0" borderId="3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34">
      <alignment horizontal="center"/>
    </xf>
    <xf numFmtId="0" fontId="54" fillId="0" borderId="3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7" fillId="0" borderId="0"/>
  </cellStyleXfs>
  <cellXfs count="1038">
    <xf numFmtId="174" fontId="0" fillId="0" borderId="0" xfId="0" applyAlignment="1"/>
    <xf numFmtId="0" fontId="57" fillId="0" borderId="0" xfId="211" applyFont="1"/>
    <xf numFmtId="0" fontId="64" fillId="0" borderId="0" xfId="211" applyFont="1" applyAlignment="1">
      <alignment horizontal="centerContinuous"/>
    </xf>
    <xf numFmtId="0" fontId="64" fillId="0" borderId="0" xfId="211" applyFont="1" applyAlignment="1">
      <alignment horizontal="center" wrapText="1"/>
    </xf>
    <xf numFmtId="0" fontId="64" fillId="0" borderId="0" xfId="206" applyFont="1" applyFill="1" applyBorder="1" applyAlignment="1">
      <alignment horizontal="center" wrapText="1"/>
    </xf>
    <xf numFmtId="0" fontId="57" fillId="0" borderId="0" xfId="211" quotePrefix="1" applyFont="1" applyAlignment="1">
      <alignment horizontal="left"/>
    </xf>
    <xf numFmtId="41" fontId="57" fillId="14" borderId="0" xfId="211" applyNumberFormat="1" applyFont="1" applyFill="1"/>
    <xf numFmtId="0" fontId="57" fillId="0" borderId="0" xfId="211" applyFont="1" applyAlignment="1">
      <alignment horizontal="right"/>
    </xf>
    <xf numFmtId="37" fontId="57" fillId="0" borderId="0" xfId="211" applyNumberFormat="1" applyFont="1"/>
    <xf numFmtId="0" fontId="64" fillId="0" borderId="0" xfId="211" applyFont="1" applyAlignment="1">
      <alignment horizontal="centerContinuous" wrapText="1"/>
    </xf>
    <xf numFmtId="0" fontId="64" fillId="0" borderId="0" xfId="211" applyFont="1" applyAlignment="1">
      <alignment horizontal="center"/>
    </xf>
    <xf numFmtId="174" fontId="57" fillId="0" borderId="0" xfId="0" applyFont="1" applyAlignment="1">
      <alignment wrapText="1"/>
    </xf>
    <xf numFmtId="0" fontId="87" fillId="0" borderId="0" xfId="0" applyNumberFormat="1" applyFont="1" applyAlignment="1">
      <alignment horizontal="center"/>
    </xf>
    <xf numFmtId="174" fontId="87" fillId="0" borderId="0" xfId="0" applyFont="1" applyAlignment="1"/>
    <xf numFmtId="174" fontId="57" fillId="0" borderId="0" xfId="0" applyFont="1" applyAlignment="1"/>
    <xf numFmtId="174" fontId="57" fillId="0" borderId="0" xfId="207" applyFont="1" applyAlignment="1"/>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0" fontId="57" fillId="14" borderId="0" xfId="201" applyNumberFormat="1" applyFont="1" applyFill="1" applyAlignment="1">
      <alignment horizontal="right"/>
    </xf>
    <xf numFmtId="3" fontId="57" fillId="0" borderId="0" xfId="201" applyNumberFormat="1" applyFont="1" applyFill="1" applyBorder="1" applyAlignment="1"/>
    <xf numFmtId="3" fontId="57" fillId="0" borderId="0" xfId="201" applyNumberFormat="1" applyFont="1" applyFill="1" applyBorder="1" applyAlignment="1">
      <alignment horizontal="center"/>
    </xf>
    <xf numFmtId="0" fontId="57" fillId="0" borderId="0" xfId="201" applyNumberFormat="1" applyFont="1" applyFill="1" applyBorder="1" applyProtection="1">
      <protection locked="0"/>
    </xf>
    <xf numFmtId="174" fontId="57" fillId="0" borderId="0" xfId="201" applyFont="1" applyFill="1" applyBorder="1" applyAlignment="1"/>
    <xf numFmtId="0" fontId="57" fillId="0" borderId="0" xfId="201" applyNumberFormat="1" applyFont="1" applyFill="1" applyBorder="1"/>
    <xf numFmtId="43" fontId="57" fillId="0" borderId="0" xfId="59" applyFont="1" applyAlignment="1"/>
    <xf numFmtId="0" fontId="57" fillId="0" borderId="0" xfId="210" applyNumberFormat="1" applyFont="1" applyAlignment="1" applyProtection="1">
      <protection locked="0"/>
    </xf>
    <xf numFmtId="3" fontId="57" fillId="0" borderId="0" xfId="210" applyNumberFormat="1" applyFont="1" applyAlignment="1"/>
    <xf numFmtId="3" fontId="57" fillId="0" borderId="8" xfId="210" applyNumberFormat="1" applyFont="1" applyBorder="1" applyAlignment="1">
      <alignment horizontal="center"/>
    </xf>
    <xf numFmtId="0" fontId="57" fillId="0" borderId="0" xfId="210" applyNumberFormat="1" applyFont="1" applyAlignment="1"/>
    <xf numFmtId="3" fontId="57" fillId="0" borderId="0" xfId="210" applyNumberFormat="1" applyFont="1" applyAlignment="1">
      <alignment horizontal="center"/>
    </xf>
    <xf numFmtId="0" fontId="57" fillId="0" borderId="8" xfId="210" applyNumberFormat="1" applyFont="1" applyBorder="1" applyAlignment="1" applyProtection="1">
      <alignment horizontal="center"/>
      <protection locked="0"/>
    </xf>
    <xf numFmtId="174" fontId="57" fillId="0" borderId="0" xfId="210" applyFont="1" applyFill="1" applyAlignment="1"/>
    <xf numFmtId="169" fontId="57" fillId="0" borderId="0" xfId="210" applyNumberFormat="1" applyFont="1" applyAlignment="1"/>
    <xf numFmtId="174" fontId="57" fillId="0" borderId="0" xfId="210" applyFont="1" applyAlignment="1"/>
    <xf numFmtId="3" fontId="57" fillId="0" borderId="0" xfId="210" applyNumberFormat="1" applyFont="1" applyFill="1" applyAlignment="1"/>
    <xf numFmtId="166" fontId="57" fillId="0" borderId="0" xfId="210" applyNumberFormat="1" applyFont="1" applyAlignment="1">
      <alignment horizontal="center"/>
    </xf>
    <xf numFmtId="164" fontId="57" fillId="0" borderId="0" xfId="210" applyNumberFormat="1" applyFont="1" applyAlignment="1">
      <alignment horizontal="left"/>
    </xf>
    <xf numFmtId="0" fontId="57" fillId="0" borderId="0" xfId="210" applyNumberFormat="1" applyFont="1" applyFill="1" applyAlignment="1"/>
    <xf numFmtId="164" fontId="57" fillId="0" borderId="0" xfId="210" applyNumberFormat="1" applyFont="1" applyFill="1" applyAlignment="1">
      <alignment horizontal="left"/>
    </xf>
    <xf numFmtId="175" fontId="57" fillId="0" borderId="0" xfId="59" applyNumberFormat="1" applyFont="1" applyBorder="1" applyAlignment="1"/>
    <xf numFmtId="10" fontId="57" fillId="0" borderId="0" xfId="210" applyNumberFormat="1" applyFont="1" applyFill="1" applyAlignment="1">
      <alignment horizontal="left"/>
    </xf>
    <xf numFmtId="3" fontId="57" fillId="0" borderId="0" xfId="188" applyNumberFormat="1" applyFont="1" applyAlignment="1"/>
    <xf numFmtId="166" fontId="57" fillId="0" borderId="0" xfId="188" applyNumberFormat="1" applyFont="1" applyAlignment="1"/>
    <xf numFmtId="0" fontId="57" fillId="0" borderId="0" xfId="188" applyFont="1" applyAlignment="1"/>
    <xf numFmtId="164" fontId="57" fillId="0" borderId="0" xfId="210" applyNumberFormat="1" applyFont="1" applyFill="1" applyAlignment="1" applyProtection="1">
      <alignment horizontal="left"/>
      <protection locked="0"/>
    </xf>
    <xf numFmtId="174" fontId="57" fillId="0" borderId="1" xfId="201" applyFont="1" applyFill="1" applyBorder="1" applyAlignment="1"/>
    <xf numFmtId="175" fontId="57" fillId="0" borderId="0" xfId="59" applyNumberFormat="1" applyFont="1" applyFill="1" applyBorder="1" applyAlignment="1"/>
    <xf numFmtId="43" fontId="57" fillId="0" borderId="0" xfId="59" applyFont="1" applyFill="1" applyBorder="1" applyAlignment="1"/>
    <xf numFmtId="174" fontId="88" fillId="0" borderId="0" xfId="201" applyFont="1" applyFill="1" applyBorder="1" applyAlignment="1"/>
    <xf numFmtId="174" fontId="57" fillId="0" borderId="0" xfId="201" applyFont="1" applyFill="1" applyBorder="1" applyAlignment="1">
      <alignment horizontal="center"/>
    </xf>
    <xf numFmtId="174" fontId="57" fillId="0" borderId="0" xfId="201" applyFont="1" applyFill="1" applyBorder="1" applyAlignment="1">
      <alignment horizontal="right"/>
    </xf>
    <xf numFmtId="0" fontId="57" fillId="0" borderId="0" xfId="188" applyFont="1" applyFill="1"/>
    <xf numFmtId="0" fontId="57" fillId="0" borderId="0" xfId="201" applyNumberFormat="1" applyFont="1" applyFill="1" applyAlignment="1">
      <alignment horizontal="right"/>
    </xf>
    <xf numFmtId="0" fontId="89" fillId="0" borderId="0" xfId="201" applyNumberFormat="1" applyFont="1" applyFill="1" applyBorder="1"/>
    <xf numFmtId="0" fontId="89" fillId="0" borderId="0" xfId="201" applyNumberFormat="1" applyFont="1" applyFill="1" applyBorder="1" applyAlignment="1">
      <alignment horizontal="center"/>
    </xf>
    <xf numFmtId="49" fontId="57" fillId="0" borderId="0" xfId="201" applyNumberFormat="1" applyFont="1" applyFill="1" applyBorder="1"/>
    <xf numFmtId="3" fontId="57" fillId="0" borderId="0" xfId="201" applyNumberFormat="1" applyFont="1" applyFill="1" applyBorder="1"/>
    <xf numFmtId="0" fontId="57" fillId="0" borderId="0" xfId="201" applyNumberFormat="1" applyFont="1" applyFill="1" applyBorder="1" applyAlignment="1">
      <alignment horizontal="center"/>
    </xf>
    <xf numFmtId="49" fontId="57" fillId="0" borderId="0" xfId="201" applyNumberFormat="1" applyFont="1" applyFill="1" applyBorder="1" applyAlignment="1">
      <alignment horizontal="center"/>
    </xf>
    <xf numFmtId="0" fontId="57" fillId="0" borderId="0" xfId="201" applyNumberFormat="1" applyFont="1" applyFill="1" applyBorder="1" applyAlignment="1"/>
    <xf numFmtId="3" fontId="64" fillId="0" borderId="0" xfId="201" applyNumberFormat="1" applyFont="1" applyFill="1" applyBorder="1" applyAlignment="1">
      <alignment horizontal="center"/>
    </xf>
    <xf numFmtId="174" fontId="64" fillId="0" borderId="0" xfId="201" applyFont="1" applyFill="1" applyBorder="1" applyAlignment="1">
      <alignment horizontal="center"/>
    </xf>
    <xf numFmtId="0" fontId="64" fillId="0" borderId="0" xfId="201" applyNumberFormat="1" applyFont="1" applyFill="1" applyBorder="1" applyAlignment="1" applyProtection="1">
      <alignment horizontal="center"/>
      <protection locked="0"/>
    </xf>
    <xf numFmtId="0" fontId="64" fillId="0" borderId="0" xfId="201" applyNumberFormat="1" applyFont="1" applyFill="1" applyBorder="1" applyAlignment="1">
      <alignment horizontal="center"/>
    </xf>
    <xf numFmtId="0" fontId="64" fillId="0" borderId="0" xfId="201" applyNumberFormat="1" applyFont="1" applyFill="1" applyBorder="1" applyAlignment="1"/>
    <xf numFmtId="0" fontId="90"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alignment horizontal="left"/>
    </xf>
    <xf numFmtId="10" fontId="91" fillId="0" borderId="0" xfId="265" applyNumberFormat="1" applyFont="1" applyFill="1" applyBorder="1" applyAlignment="1"/>
    <xf numFmtId="10" fontId="64" fillId="0" borderId="0" xfId="201" applyNumberFormat="1" applyFont="1" applyFill="1" applyBorder="1" applyAlignment="1"/>
    <xf numFmtId="3" fontId="64" fillId="0" borderId="0" xfId="201" applyNumberFormat="1" applyFont="1" applyFill="1" applyBorder="1" applyAlignment="1"/>
    <xf numFmtId="165" fontId="64" fillId="0" borderId="0" xfId="201" applyNumberFormat="1" applyFont="1" applyFill="1" applyBorder="1" applyAlignment="1"/>
    <xf numFmtId="10" fontId="57" fillId="0" borderId="0" xfId="201" applyNumberFormat="1" applyFont="1" applyFill="1" applyBorder="1" applyAlignment="1"/>
    <xf numFmtId="49" fontId="64" fillId="0" borderId="0" xfId="201" applyNumberFormat="1" applyFont="1" applyFill="1" applyBorder="1" applyAlignment="1">
      <alignment horizontal="center"/>
    </xf>
    <xf numFmtId="174" fontId="64" fillId="0" borderId="0" xfId="201" applyFont="1" applyFill="1" applyBorder="1" applyAlignment="1"/>
    <xf numFmtId="3" fontId="64" fillId="0" borderId="0" xfId="201" applyNumberFormat="1" applyFont="1" applyFill="1" applyBorder="1" applyAlignment="1">
      <alignment horizontal="left"/>
    </xf>
    <xf numFmtId="10" fontId="64" fillId="0" borderId="0" xfId="265" applyNumberFormat="1" applyFont="1" applyFill="1" applyBorder="1" applyAlignment="1"/>
    <xf numFmtId="0" fontId="57" fillId="0" borderId="0" xfId="201" applyNumberFormat="1" applyFont="1" applyFill="1" applyBorder="1" applyAlignment="1">
      <alignment horizontal="fill"/>
    </xf>
    <xf numFmtId="174" fontId="92" fillId="0" borderId="0" xfId="201" applyFont="1" applyFill="1" applyBorder="1" applyAlignment="1"/>
    <xf numFmtId="3" fontId="92" fillId="0" borderId="0" xfId="201" applyNumberFormat="1" applyFont="1" applyFill="1" applyBorder="1" applyAlignment="1"/>
    <xf numFmtId="164" fontId="57" fillId="0" borderId="0" xfId="201" applyNumberFormat="1" applyFont="1" applyFill="1" applyBorder="1" applyAlignment="1">
      <alignment horizontal="left"/>
    </xf>
    <xf numFmtId="164" fontId="57" fillId="0" borderId="0" xfId="201" applyNumberFormat="1" applyFont="1" applyFill="1" applyBorder="1" applyAlignment="1">
      <alignment horizontal="center"/>
    </xf>
    <xf numFmtId="170" fontId="57" fillId="0" borderId="0" xfId="201" applyNumberFormat="1" applyFont="1" applyFill="1" applyBorder="1" applyAlignment="1"/>
    <xf numFmtId="0" fontId="92" fillId="0" borderId="0" xfId="201" applyNumberFormat="1" applyFont="1" applyFill="1" applyBorder="1"/>
    <xf numFmtId="177" fontId="64" fillId="0" borderId="0" xfId="201" applyNumberFormat="1" applyFont="1" applyFill="1" applyBorder="1" applyAlignment="1">
      <alignment horizontal="center"/>
    </xf>
    <xf numFmtId="174" fontId="64" fillId="0" borderId="7" xfId="201" applyFont="1" applyFill="1" applyBorder="1" applyAlignment="1"/>
    <xf numFmtId="0" fontId="64" fillId="0" borderId="7" xfId="201" applyNumberFormat="1" applyFont="1" applyFill="1" applyBorder="1" applyAlignment="1">
      <alignment horizontal="center" wrapText="1"/>
    </xf>
    <xf numFmtId="174" fontId="64" fillId="0" borderId="9" xfId="201" applyFont="1" applyFill="1" applyBorder="1" applyAlignment="1">
      <alignment horizontal="center" wrapText="1"/>
    </xf>
    <xf numFmtId="3" fontId="64" fillId="0" borderId="9" xfId="201" applyNumberFormat="1" applyFont="1" applyFill="1" applyBorder="1" applyAlignment="1">
      <alignment horizontal="center" wrapText="1"/>
    </xf>
    <xf numFmtId="0" fontId="57" fillId="0" borderId="7" xfId="201" applyNumberFormat="1" applyFont="1" applyFill="1" applyBorder="1"/>
    <xf numFmtId="0" fontId="57" fillId="0" borderId="7" xfId="201" applyNumberFormat="1" applyFont="1" applyFill="1" applyBorder="1" applyAlignment="1">
      <alignment horizontal="center"/>
    </xf>
    <xf numFmtId="0" fontId="57" fillId="0" borderId="9" xfId="201" applyNumberFormat="1" applyFont="1" applyFill="1" applyBorder="1" applyAlignment="1">
      <alignment horizontal="center"/>
    </xf>
    <xf numFmtId="3" fontId="57" fillId="0" borderId="9" xfId="201" applyNumberFormat="1" applyFont="1" applyFill="1" applyBorder="1" applyAlignment="1">
      <alignment horizontal="center" wrapText="1"/>
    </xf>
    <xf numFmtId="3" fontId="57" fillId="0" borderId="7" xfId="201" applyNumberFormat="1" applyFont="1" applyFill="1" applyBorder="1" applyAlignment="1">
      <alignment horizontal="center"/>
    </xf>
    <xf numFmtId="0" fontId="57" fillId="0" borderId="11" xfId="201" applyNumberFormat="1" applyFont="1" applyFill="1" applyBorder="1"/>
    <xf numFmtId="3" fontId="57" fillId="0" borderId="11" xfId="201" applyNumberFormat="1" applyFont="1" applyFill="1" applyBorder="1" applyAlignment="1"/>
    <xf numFmtId="174" fontId="57" fillId="0" borderId="0" xfId="209"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49" fontId="87" fillId="0" borderId="0" xfId="0" applyNumberFormat="1" applyFont="1" applyAlignment="1">
      <alignment horizontal="center"/>
    </xf>
    <xf numFmtId="3" fontId="87" fillId="0" borderId="0" xfId="210" applyNumberFormat="1" applyFont="1" applyAlignment="1"/>
    <xf numFmtId="0" fontId="57" fillId="0" borderId="0" xfId="192" applyFont="1"/>
    <xf numFmtId="43" fontId="57" fillId="0" borderId="0" xfId="192" applyNumberFormat="1" applyFont="1"/>
    <xf numFmtId="0" fontId="57" fillId="0" borderId="0" xfId="188" applyFont="1"/>
    <xf numFmtId="0" fontId="57" fillId="0" borderId="0" xfId="188" applyFont="1" applyAlignment="1">
      <alignment horizontal="right"/>
    </xf>
    <xf numFmtId="0" fontId="57" fillId="0" borderId="0" xfId="210" applyNumberFormat="1" applyFont="1" applyAlignment="1" applyProtection="1">
      <alignment horizontal="center"/>
      <protection locked="0"/>
    </xf>
    <xf numFmtId="0" fontId="57" fillId="0" borderId="0" xfId="210" applyNumberFormat="1" applyFont="1" applyFill="1" applyAlignment="1" applyProtection="1">
      <protection locked="0"/>
    </xf>
    <xf numFmtId="0" fontId="57" fillId="0" borderId="0" xfId="210" applyNumberFormat="1" applyFont="1" applyFill="1" applyProtection="1">
      <protection locked="0"/>
    </xf>
    <xf numFmtId="0" fontId="57" fillId="14" borderId="0" xfId="188" applyFont="1" applyFill="1"/>
    <xf numFmtId="0" fontId="57" fillId="0" borderId="0" xfId="210" applyNumberFormat="1" applyFont="1" applyProtection="1">
      <protection locked="0"/>
    </xf>
    <xf numFmtId="0" fontId="57" fillId="0" borderId="0" xfId="210" applyNumberFormat="1" applyFont="1"/>
    <xf numFmtId="0" fontId="94" fillId="0" borderId="0" xfId="210" applyNumberFormat="1" applyFont="1"/>
    <xf numFmtId="49" fontId="57" fillId="0" borderId="0" xfId="210" applyNumberFormat="1" applyFont="1" applyAlignment="1"/>
    <xf numFmtId="49" fontId="57" fillId="0" borderId="0" xfId="210" applyNumberFormat="1" applyFont="1" applyAlignment="1">
      <alignment horizontal="center"/>
    </xf>
    <xf numFmtId="0" fontId="57" fillId="0" borderId="0" xfId="210" applyNumberFormat="1" applyFont="1" applyAlignment="1">
      <alignment horizontal="center"/>
    </xf>
    <xf numFmtId="49" fontId="57" fillId="0" borderId="0" xfId="210" applyNumberFormat="1" applyFont="1"/>
    <xf numFmtId="3" fontId="57" fillId="0" borderId="0" xfId="210" applyNumberFormat="1" applyFont="1"/>
    <xf numFmtId="42" fontId="57" fillId="0" borderId="0" xfId="188" applyNumberFormat="1" applyFont="1"/>
    <xf numFmtId="0" fontId="57" fillId="0" borderId="0" xfId="210" applyNumberFormat="1" applyFont="1" applyFill="1"/>
    <xf numFmtId="0" fontId="57" fillId="0" borderId="8" xfId="210" applyNumberFormat="1" applyFont="1" applyBorder="1" applyAlignment="1" applyProtection="1">
      <alignment horizontal="centerContinuous"/>
      <protection locked="0"/>
    </xf>
    <xf numFmtId="3" fontId="57" fillId="0" borderId="0" xfId="210" applyNumberFormat="1" applyFont="1" applyFill="1" applyBorder="1"/>
    <xf numFmtId="3" fontId="57" fillId="0" borderId="0" xfId="210" applyNumberFormat="1" applyFont="1" applyAlignment="1">
      <alignment horizontal="left"/>
    </xf>
    <xf numFmtId="166" fontId="57" fillId="0" borderId="0" xfId="210" applyNumberFormat="1" applyFont="1" applyAlignment="1"/>
    <xf numFmtId="174" fontId="88" fillId="0" borderId="0" xfId="0" applyFont="1" applyAlignment="1"/>
    <xf numFmtId="0" fontId="57" fillId="0" borderId="0" xfId="206" applyNumberFormat="1" applyFont="1" applyAlignment="1" applyProtection="1">
      <alignment horizontal="center"/>
      <protection locked="0"/>
    </xf>
    <xf numFmtId="0" fontId="57" fillId="0" borderId="0" xfId="206" applyNumberFormat="1" applyFont="1" applyAlignment="1"/>
    <xf numFmtId="0" fontId="57" fillId="0" borderId="0" xfId="206" applyNumberFormat="1" applyFont="1"/>
    <xf numFmtId="0" fontId="57" fillId="0" borderId="0" xfId="206" applyNumberFormat="1" applyFont="1" applyBorder="1" applyAlignment="1"/>
    <xf numFmtId="0" fontId="57" fillId="0" borderId="0" xfId="210" applyNumberFormat="1" applyFont="1" applyFill="1" applyBorder="1"/>
    <xf numFmtId="0" fontId="57" fillId="0" borderId="0" xfId="206" applyFont="1" applyAlignment="1"/>
    <xf numFmtId="3" fontId="57" fillId="0" borderId="0" xfId="206" applyNumberFormat="1" applyFont="1" applyAlignment="1"/>
    <xf numFmtId="42" fontId="57" fillId="0" borderId="18" xfId="206" applyNumberFormat="1" applyFont="1" applyBorder="1" applyAlignment="1" applyProtection="1">
      <alignment horizontal="right"/>
      <protection locked="0"/>
    </xf>
    <xf numFmtId="0" fontId="57" fillId="0" borderId="0" xfId="210" applyNumberFormat="1" applyFont="1" applyFill="1" applyBorder="1" applyAlignment="1" applyProtection="1">
      <alignment horizontal="center"/>
      <protection locked="0"/>
    </xf>
    <xf numFmtId="174" fontId="57" fillId="0" borderId="0" xfId="210" applyFont="1" applyFill="1" applyBorder="1" applyAlignment="1"/>
    <xf numFmtId="0" fontId="57" fillId="0" borderId="0" xfId="210" applyNumberFormat="1" applyFont="1" applyFill="1" applyBorder="1" applyProtection="1">
      <protection locked="0"/>
    </xf>
    <xf numFmtId="173" fontId="57" fillId="0" borderId="0" xfId="210" applyNumberFormat="1" applyFont="1" applyFill="1" applyProtection="1">
      <protection locked="0"/>
    </xf>
    <xf numFmtId="173" fontId="57" fillId="0" borderId="0" xfId="210" applyNumberFormat="1" applyFont="1" applyProtection="1">
      <protection locked="0"/>
    </xf>
    <xf numFmtId="169" fontId="57" fillId="0" borderId="0" xfId="210" applyNumberFormat="1" applyFont="1"/>
    <xf numFmtId="0" fontId="57" fillId="0" borderId="0" xfId="210" applyNumberFormat="1" applyFont="1" applyAlignment="1">
      <alignment horizontal="right"/>
    </xf>
    <xf numFmtId="0" fontId="86" fillId="0" borderId="0" xfId="210" applyNumberFormat="1" applyFont="1" applyAlignment="1"/>
    <xf numFmtId="3" fontId="64" fillId="0" borderId="0" xfId="210" applyNumberFormat="1" applyFont="1" applyAlignment="1">
      <alignment horizontal="center"/>
    </xf>
    <xf numFmtId="0" fontId="64" fillId="0" borderId="0" xfId="210" applyNumberFormat="1" applyFont="1" applyAlignment="1" applyProtection="1">
      <alignment horizontal="center"/>
      <protection locked="0"/>
    </xf>
    <xf numFmtId="174" fontId="64" fillId="0" borderId="0" xfId="210" applyFont="1" applyAlignment="1">
      <alignment horizontal="center"/>
    </xf>
    <xf numFmtId="3" fontId="64" fillId="0" borderId="0" xfId="210" applyNumberFormat="1" applyFont="1" applyAlignment="1"/>
    <xf numFmtId="0" fontId="64" fillId="0" borderId="0" xfId="210" applyNumberFormat="1" applyFont="1" applyAlignment="1"/>
    <xf numFmtId="175" fontId="57" fillId="14" borderId="0" xfId="59" applyNumberFormat="1" applyFont="1" applyFill="1" applyAlignment="1"/>
    <xf numFmtId="175" fontId="57" fillId="14" borderId="8" xfId="59" applyNumberFormat="1" applyFont="1" applyFill="1" applyBorder="1" applyAlignment="1"/>
    <xf numFmtId="175" fontId="57" fillId="0" borderId="8" xfId="59" applyNumberFormat="1" applyFont="1" applyBorder="1" applyAlignment="1"/>
    <xf numFmtId="43" fontId="57" fillId="0" borderId="0" xfId="59" applyFont="1" applyAlignment="1">
      <alignment horizontal="center"/>
    </xf>
    <xf numFmtId="164" fontId="57" fillId="0" borderId="0" xfId="210" applyNumberFormat="1" applyFont="1" applyAlignment="1">
      <alignment horizontal="center"/>
    </xf>
    <xf numFmtId="175" fontId="57" fillId="14" borderId="0" xfId="59" applyNumberFormat="1" applyFont="1" applyFill="1" applyBorder="1" applyAlignment="1"/>
    <xf numFmtId="184" fontId="57" fillId="0" borderId="0" xfId="59" applyNumberFormat="1" applyFont="1" applyAlignment="1"/>
    <xf numFmtId="3" fontId="57" fillId="0" borderId="0" xfId="206" applyNumberFormat="1" applyFont="1" applyBorder="1" applyAlignment="1"/>
    <xf numFmtId="3" fontId="57" fillId="0" borderId="0" xfId="206" applyNumberFormat="1" applyFont="1" applyFill="1" applyBorder="1" applyAlignment="1"/>
    <xf numFmtId="0" fontId="57" fillId="0" borderId="0" xfId="206" applyFont="1" applyFill="1" applyBorder="1" applyAlignment="1"/>
    <xf numFmtId="3" fontId="57" fillId="0" borderId="0" xfId="206" applyNumberFormat="1" applyFont="1" applyFill="1" applyAlignment="1"/>
    <xf numFmtId="184" fontId="57" fillId="0" borderId="0" xfId="59" applyNumberFormat="1" applyFont="1" applyBorder="1" applyAlignment="1"/>
    <xf numFmtId="3" fontId="57" fillId="0" borderId="0" xfId="210" quotePrefix="1" applyNumberFormat="1" applyFont="1" applyAlignment="1">
      <alignment horizontal="left"/>
    </xf>
    <xf numFmtId="175" fontId="57" fillId="0" borderId="0" xfId="59" applyNumberFormat="1" applyFont="1" applyFill="1" applyAlignment="1"/>
    <xf numFmtId="3" fontId="57" fillId="0" borderId="0" xfId="188" applyNumberFormat="1" applyFont="1" applyFill="1" applyAlignment="1"/>
    <xf numFmtId="0" fontId="57" fillId="0" borderId="0" xfId="188" applyNumberFormat="1" applyFont="1"/>
    <xf numFmtId="175" fontId="57" fillId="0" borderId="18" xfId="59" applyNumberFormat="1" applyFont="1" applyBorder="1" applyAlignment="1"/>
    <xf numFmtId="164" fontId="57" fillId="0" borderId="0" xfId="188" applyNumberFormat="1" applyFont="1" applyAlignment="1">
      <alignment horizontal="center"/>
    </xf>
    <xf numFmtId="3" fontId="57" fillId="0" borderId="0" xfId="188" applyNumberFormat="1" applyFont="1" applyBorder="1" applyAlignment="1"/>
    <xf numFmtId="3" fontId="57" fillId="0" borderId="0" xfId="210" applyNumberFormat="1" applyFont="1" applyAlignment="1">
      <alignment horizontal="right"/>
    </xf>
    <xf numFmtId="0" fontId="57" fillId="0" borderId="0" xfId="206" applyNumberFormat="1" applyFont="1" applyFill="1" applyAlignment="1"/>
    <xf numFmtId="172" fontId="57" fillId="0" borderId="0" xfId="210" applyNumberFormat="1" applyFont="1" applyFill="1" applyAlignment="1">
      <alignment horizontal="left"/>
    </xf>
    <xf numFmtId="183" fontId="57" fillId="0" borderId="0" xfId="59" applyNumberFormat="1" applyFont="1" applyAlignment="1"/>
    <xf numFmtId="183" fontId="57" fillId="0" borderId="0" xfId="59" applyNumberFormat="1" applyFont="1" applyFill="1" applyAlignment="1"/>
    <xf numFmtId="183" fontId="57" fillId="0" borderId="0" xfId="59" applyNumberFormat="1" applyFont="1" applyFill="1" applyBorder="1" applyAlignment="1"/>
    <xf numFmtId="175" fontId="57" fillId="0" borderId="8" xfId="59" applyNumberFormat="1" applyFont="1" applyFill="1" applyBorder="1" applyAlignment="1"/>
    <xf numFmtId="0" fontId="57" fillId="0" borderId="0" xfId="210" applyNumberFormat="1" applyFont="1" applyAlignment="1">
      <alignment wrapText="1"/>
    </xf>
    <xf numFmtId="0" fontId="57" fillId="0" borderId="0" xfId="210" quotePrefix="1" applyNumberFormat="1" applyFont="1" applyAlignment="1">
      <alignment horizontal="left"/>
    </xf>
    <xf numFmtId="175" fontId="57" fillId="0" borderId="0" xfId="59" applyNumberFormat="1" applyFont="1" applyFill="1" applyAlignment="1">
      <alignment horizontal="right"/>
    </xf>
    <xf numFmtId="167" fontId="57" fillId="0" borderId="0" xfId="210" applyNumberFormat="1" applyFont="1" applyAlignment="1"/>
    <xf numFmtId="166" fontId="57" fillId="0" borderId="0" xfId="188" applyNumberFormat="1" applyFont="1" applyAlignment="1">
      <alignment horizontal="center"/>
    </xf>
    <xf numFmtId="164" fontId="57" fillId="0" borderId="0" xfId="210" applyNumberFormat="1" applyFont="1" applyAlignment="1" applyProtection="1">
      <alignment horizontal="left"/>
      <protection locked="0"/>
    </xf>
    <xf numFmtId="175" fontId="57" fillId="0" borderId="14" xfId="59" applyNumberFormat="1" applyFont="1" applyBorder="1" applyAlignment="1"/>
    <xf numFmtId="174" fontId="57" fillId="0" borderId="0" xfId="210" applyFont="1" applyAlignment="1">
      <alignment horizontal="right"/>
    </xf>
    <xf numFmtId="0" fontId="87" fillId="0" borderId="0" xfId="210" applyNumberFormat="1" applyFont="1" applyAlignment="1" applyProtection="1">
      <alignment horizontal="center"/>
      <protection locked="0"/>
    </xf>
    <xf numFmtId="0" fontId="57" fillId="0" borderId="8" xfId="210" applyNumberFormat="1" applyFont="1" applyFill="1" applyBorder="1" applyProtection="1">
      <protection locked="0"/>
    </xf>
    <xf numFmtId="0" fontId="57" fillId="0" borderId="8" xfId="210" applyNumberFormat="1" applyFont="1" applyFill="1" applyBorder="1"/>
    <xf numFmtId="3" fontId="57" fillId="0" borderId="0" xfId="210" applyNumberFormat="1" applyFont="1" applyFill="1" applyAlignment="1">
      <alignment horizontal="center"/>
    </xf>
    <xf numFmtId="49" fontId="57" fillId="0" borderId="0" xfId="210" applyNumberFormat="1" applyFont="1" applyFill="1"/>
    <xf numFmtId="49" fontId="57" fillId="0" borderId="0" xfId="210" applyNumberFormat="1" applyFont="1" applyFill="1" applyAlignment="1"/>
    <xf numFmtId="49" fontId="57" fillId="0" borderId="0" xfId="210" applyNumberFormat="1" applyFont="1" applyFill="1" applyAlignment="1">
      <alignment horizontal="center"/>
    </xf>
    <xf numFmtId="183" fontId="57" fillId="0" borderId="0" xfId="59" applyNumberFormat="1" applyFont="1" applyFill="1" applyAlignment="1">
      <alignment horizontal="right"/>
    </xf>
    <xf numFmtId="3" fontId="57" fillId="0" borderId="8" xfId="210" applyNumberFormat="1" applyFont="1" applyBorder="1" applyAlignment="1"/>
    <xf numFmtId="43" fontId="57" fillId="0" borderId="0" xfId="59" applyNumberFormat="1" applyFont="1" applyAlignment="1"/>
    <xf numFmtId="4" fontId="57" fillId="0" borderId="0" xfId="210" applyNumberFormat="1" applyFont="1" applyAlignment="1"/>
    <xf numFmtId="3" fontId="57" fillId="0" borderId="0" xfId="188" applyNumberFormat="1" applyFont="1" applyBorder="1" applyAlignment="1">
      <alignment horizontal="center"/>
    </xf>
    <xf numFmtId="0" fontId="57" fillId="0" borderId="8" xfId="188" applyNumberFormat="1" applyFont="1" applyBorder="1" applyAlignment="1">
      <alignment horizontal="center"/>
    </xf>
    <xf numFmtId="0" fontId="57" fillId="0" borderId="0" xfId="188" applyNumberFormat="1" applyFont="1" applyAlignment="1">
      <alignment horizontal="center"/>
    </xf>
    <xf numFmtId="3" fontId="57" fillId="0" borderId="0" xfId="210" quotePrefix="1" applyNumberFormat="1" applyFont="1" applyAlignment="1"/>
    <xf numFmtId="175" fontId="57" fillId="0" borderId="0" xfId="59" applyNumberFormat="1" applyFont="1" applyFill="1" applyAlignment="1">
      <alignment horizontal="center"/>
    </xf>
    <xf numFmtId="170" fontId="57" fillId="0" borderId="0" xfId="210" applyNumberFormat="1" applyFont="1" applyFill="1" applyBorder="1" applyProtection="1"/>
    <xf numFmtId="168" fontId="57" fillId="0" borderId="0" xfId="210" applyNumberFormat="1" applyFont="1" applyProtection="1">
      <protection locked="0"/>
    </xf>
    <xf numFmtId="1" fontId="57" fillId="0" borderId="0" xfId="210" applyNumberFormat="1" applyFont="1" applyFill="1" applyProtection="1"/>
    <xf numFmtId="1" fontId="57" fillId="0" borderId="0" xfId="210" applyNumberFormat="1" applyFont="1" applyFill="1" applyAlignment="1" applyProtection="1"/>
    <xf numFmtId="0" fontId="57" fillId="0" borderId="0" xfId="210" applyNumberFormat="1" applyFont="1" applyAlignment="1" applyProtection="1">
      <alignment horizontal="left"/>
      <protection locked="0"/>
    </xf>
    <xf numFmtId="3" fontId="57" fillId="0" borderId="0" xfId="210" applyNumberFormat="1" applyFont="1" applyFill="1" applyAlignment="1" applyProtection="1"/>
    <xf numFmtId="174" fontId="57" fillId="0" borderId="0" xfId="210" applyNumberFormat="1" applyFont="1" applyAlignment="1" applyProtection="1">
      <protection locked="0"/>
    </xf>
    <xf numFmtId="170" fontId="57" fillId="0" borderId="0" xfId="210" applyNumberFormat="1" applyFont="1" applyFill="1" applyBorder="1" applyAlignment="1" applyProtection="1"/>
    <xf numFmtId="170" fontId="57" fillId="0" borderId="0" xfId="210" applyNumberFormat="1" applyFont="1" applyAlignment="1" applyProtection="1">
      <alignment horizontal="right"/>
      <protection locked="0"/>
    </xf>
    <xf numFmtId="170" fontId="57" fillId="0" borderId="0" xfId="210" applyNumberFormat="1" applyFont="1" applyProtection="1">
      <protection locked="0"/>
    </xf>
    <xf numFmtId="3" fontId="57" fillId="0" borderId="0" xfId="210" applyNumberFormat="1" applyFont="1" applyAlignment="1">
      <alignment vertical="top" wrapText="1"/>
    </xf>
    <xf numFmtId="0" fontId="57" fillId="0" borderId="0" xfId="210" applyNumberFormat="1" applyFont="1" applyAlignment="1" applyProtection="1">
      <alignment vertical="top" wrapText="1"/>
      <protection locked="0"/>
    </xf>
    <xf numFmtId="174" fontId="86" fillId="0" borderId="15" xfId="201" applyFont="1" applyFill="1" applyBorder="1" applyAlignment="1"/>
    <xf numFmtId="174" fontId="86" fillId="0" borderId="1" xfId="201" applyFont="1" applyFill="1" applyBorder="1" applyAlignment="1"/>
    <xf numFmtId="177" fontId="64" fillId="0" borderId="0" xfId="201" quotePrefix="1" applyNumberFormat="1" applyFont="1" applyFill="1" applyBorder="1" applyAlignment="1">
      <alignment horizontal="center"/>
    </xf>
    <xf numFmtId="174" fontId="57" fillId="0" borderId="0" xfId="210" applyFont="1" applyAlignment="1">
      <alignment horizontal="center"/>
    </xf>
    <xf numFmtId="174" fontId="57" fillId="0" borderId="0" xfId="201" applyFont="1" applyFill="1" applyBorder="1" applyAlignment="1">
      <alignment horizontal="left"/>
    </xf>
    <xf numFmtId="0" fontId="57" fillId="0" borderId="0" xfId="210" applyNumberFormat="1" applyFont="1" applyFill="1" applyAlignment="1">
      <alignment horizontal="center"/>
    </xf>
    <xf numFmtId="10" fontId="57" fillId="0" borderId="0" xfId="265" applyNumberFormat="1" applyFont="1" applyAlignment="1"/>
    <xf numFmtId="0" fontId="57" fillId="0" borderId="0" xfId="187" applyFont="1" applyFill="1" applyBorder="1" applyAlignment="1">
      <alignment horizontal="center"/>
    </xf>
    <xf numFmtId="174" fontId="57" fillId="0" borderId="0" xfId="0" applyFont="1" applyFill="1" applyAlignment="1"/>
    <xf numFmtId="174" fontId="57" fillId="0" borderId="0" xfId="0" applyFont="1" applyAlignment="1">
      <alignment horizontal="center"/>
    </xf>
    <xf numFmtId="174" fontId="57" fillId="0" borderId="0" xfId="0" applyFont="1" applyAlignment="1">
      <alignment horizontal="right"/>
    </xf>
    <xf numFmtId="0" fontId="57" fillId="0" borderId="0" xfId="0" applyNumberFormat="1" applyFont="1" applyAlignment="1">
      <alignment horizontal="center"/>
    </xf>
    <xf numFmtId="0" fontId="57" fillId="0" borderId="0" xfId="0" applyNumberFormat="1" applyFont="1" applyAlignment="1">
      <alignment horizontal="center" wrapText="1"/>
    </xf>
    <xf numFmtId="0" fontId="86" fillId="0" borderId="0" xfId="0" applyNumberFormat="1" applyFont="1" applyAlignment="1">
      <alignment horizontal="center"/>
    </xf>
    <xf numFmtId="174" fontId="86" fillId="0" borderId="0" xfId="0" applyFont="1" applyAlignment="1">
      <alignment horizontal="center"/>
    </xf>
    <xf numFmtId="44" fontId="86" fillId="0" borderId="0" xfId="0" applyNumberFormat="1" applyFont="1" applyBorder="1" applyAlignment="1"/>
    <xf numFmtId="0" fontId="57" fillId="0" borderId="22" xfId="201" applyNumberFormat="1" applyFont="1" applyFill="1" applyBorder="1"/>
    <xf numFmtId="0" fontId="57" fillId="0" borderId="7" xfId="201" applyNumberFormat="1" applyFont="1" applyFill="1" applyBorder="1" applyAlignment="1">
      <alignment horizontal="center" wrapText="1"/>
    </xf>
    <xf numFmtId="174" fontId="47" fillId="0" borderId="0" xfId="0" applyFont="1" applyAlignment="1"/>
    <xf numFmtId="43" fontId="47" fillId="0" borderId="0" xfId="59" applyFont="1" applyAlignment="1"/>
    <xf numFmtId="175" fontId="47" fillId="0" borderId="0" xfId="59" applyNumberFormat="1" applyFont="1" applyAlignment="1" applyProtection="1">
      <alignment horizontal="center"/>
      <protection locked="0"/>
    </xf>
    <xf numFmtId="0" fontId="47" fillId="0" borderId="0" xfId="210" applyNumberFormat="1" applyFont="1" applyAlignment="1" applyProtection="1">
      <protection locked="0"/>
    </xf>
    <xf numFmtId="3" fontId="47" fillId="0" borderId="0" xfId="210" applyNumberFormat="1" applyFont="1" applyAlignment="1"/>
    <xf numFmtId="3" fontId="47" fillId="0" borderId="8" xfId="210" applyNumberFormat="1" applyFont="1" applyBorder="1" applyAlignment="1">
      <alignment horizontal="center"/>
    </xf>
    <xf numFmtId="170" fontId="47" fillId="0" borderId="0" xfId="0" applyNumberFormat="1" applyFont="1" applyAlignment="1"/>
    <xf numFmtId="0" fontId="47" fillId="0" borderId="0" xfId="210" applyNumberFormat="1" applyFont="1" applyAlignment="1"/>
    <xf numFmtId="3" fontId="47" fillId="0" borderId="0" xfId="210" applyNumberFormat="1" applyFont="1" applyAlignment="1">
      <alignment horizontal="center"/>
    </xf>
    <xf numFmtId="0" fontId="47" fillId="0" borderId="8" xfId="210" applyNumberFormat="1" applyFont="1" applyBorder="1" applyAlignment="1" applyProtection="1">
      <alignment horizontal="center"/>
      <protection locked="0"/>
    </xf>
    <xf numFmtId="174" fontId="47" fillId="0" borderId="0" xfId="210" applyFont="1" applyFill="1" applyAlignment="1"/>
    <xf numFmtId="174" fontId="47" fillId="0" borderId="0" xfId="210" applyFont="1" applyAlignment="1"/>
    <xf numFmtId="43" fontId="47" fillId="0" borderId="0" xfId="59" applyFont="1" applyFill="1" applyAlignment="1">
      <alignment horizontal="center"/>
    </xf>
    <xf numFmtId="3" fontId="47" fillId="0" borderId="0" xfId="210" applyNumberFormat="1" applyFont="1" applyFill="1" applyAlignment="1"/>
    <xf numFmtId="166" fontId="47" fillId="0" borderId="0" xfId="210" applyNumberFormat="1" applyFont="1" applyAlignment="1">
      <alignment horizontal="center"/>
    </xf>
    <xf numFmtId="164" fontId="47" fillId="0" borderId="0" xfId="210" applyNumberFormat="1" applyFont="1" applyAlignment="1">
      <alignment horizontal="left"/>
    </xf>
    <xf numFmtId="0" fontId="47" fillId="0" borderId="0" xfId="210" applyNumberFormat="1" applyFont="1" applyFill="1" applyAlignment="1"/>
    <xf numFmtId="164" fontId="47" fillId="0" borderId="0" xfId="210" applyNumberFormat="1" applyFont="1" applyFill="1" applyAlignment="1">
      <alignment horizontal="left"/>
    </xf>
    <xf numFmtId="43" fontId="47" fillId="0" borderId="0" xfId="59" applyFont="1" applyFill="1" applyAlignment="1">
      <alignment horizontal="right"/>
    </xf>
    <xf numFmtId="175" fontId="47" fillId="0" borderId="0" xfId="59" applyNumberFormat="1" applyFont="1" applyBorder="1" applyAlignment="1"/>
    <xf numFmtId="10" fontId="47" fillId="0" borderId="0" xfId="210" applyNumberFormat="1" applyFont="1" applyFill="1" applyAlignment="1">
      <alignment horizontal="left"/>
    </xf>
    <xf numFmtId="3" fontId="47" fillId="0" borderId="0" xfId="188" applyNumberFormat="1" applyFont="1" applyAlignment="1"/>
    <xf numFmtId="166" fontId="47" fillId="0" borderId="0" xfId="188" applyNumberFormat="1" applyFont="1" applyAlignment="1"/>
    <xf numFmtId="0" fontId="47" fillId="0" borderId="0" xfId="188" applyFont="1" applyAlignment="1"/>
    <xf numFmtId="164" fontId="47" fillId="0" borderId="0" xfId="210" applyNumberFormat="1" applyFont="1" applyFill="1" applyAlignment="1" applyProtection="1">
      <alignment horizontal="left"/>
      <protection locked="0"/>
    </xf>
    <xf numFmtId="0" fontId="57" fillId="0" borderId="0" xfId="211" applyFont="1" applyAlignment="1">
      <alignment horizontal="center"/>
    </xf>
    <xf numFmtId="49" fontId="57" fillId="0" borderId="0" xfId="0" applyNumberFormat="1" applyFont="1" applyAlignment="1">
      <alignment horizontal="center"/>
    </xf>
    <xf numFmtId="0" fontId="57" fillId="0" borderId="0" xfId="210" applyNumberFormat="1" applyFont="1" applyFill="1" applyAlignment="1" applyProtection="1">
      <alignment vertical="top"/>
      <protection locked="0"/>
    </xf>
    <xf numFmtId="0" fontId="57" fillId="0" borderId="0" xfId="188" applyNumberFormat="1" applyFont="1" applyAlignment="1">
      <alignment vertical="top"/>
    </xf>
    <xf numFmtId="0" fontId="57" fillId="0" borderId="0" xfId="210" applyNumberFormat="1" applyFont="1" applyAlignment="1" applyProtection="1">
      <alignment vertical="top"/>
      <protection locked="0"/>
    </xf>
    <xf numFmtId="170" fontId="57" fillId="0" borderId="0" xfId="210" applyNumberFormat="1" applyFont="1" applyFill="1" applyBorder="1" applyAlignment="1" applyProtection="1">
      <alignment vertical="top"/>
    </xf>
    <xf numFmtId="3" fontId="57" fillId="0" borderId="0" xfId="210" applyNumberFormat="1" applyFont="1" applyFill="1" applyAlignment="1" applyProtection="1">
      <alignment vertical="top"/>
    </xf>
    <xf numFmtId="174" fontId="57" fillId="0" borderId="0" xfId="0" applyFont="1" applyAlignment="1">
      <alignment vertical="top"/>
    </xf>
    <xf numFmtId="1" fontId="57" fillId="0" borderId="0" xfId="0" applyNumberFormat="1" applyFont="1" applyFill="1" applyAlignment="1">
      <alignment horizontal="center"/>
    </xf>
    <xf numFmtId="49" fontId="57" fillId="0" borderId="0" xfId="0" applyNumberFormat="1" applyFont="1" applyFill="1" applyAlignment="1">
      <alignment horizontal="center"/>
    </xf>
    <xf numFmtId="175" fontId="47" fillId="0" borderId="0" xfId="59" applyNumberFormat="1" applyFont="1" applyAlignment="1"/>
    <xf numFmtId="175" fontId="57" fillId="0" borderId="0" xfId="59" applyNumberFormat="1" applyFont="1" applyAlignment="1">
      <alignment horizontal="right"/>
    </xf>
    <xf numFmtId="175" fontId="57" fillId="0" borderId="8" xfId="59" applyNumberFormat="1" applyFont="1" applyBorder="1" applyAlignment="1">
      <alignment horizontal="right"/>
    </xf>
    <xf numFmtId="43" fontId="47" fillId="0" borderId="0" xfId="59" applyFont="1" applyAlignment="1">
      <alignment horizontal="right"/>
    </xf>
    <xf numFmtId="174" fontId="57" fillId="0" borderId="0" xfId="0" applyFont="1" applyFill="1" applyAlignment="1">
      <alignment horizontal="center"/>
    </xf>
    <xf numFmtId="175" fontId="57" fillId="0" borderId="11" xfId="59" applyNumberFormat="1" applyFont="1" applyFill="1" applyBorder="1" applyAlignment="1"/>
    <xf numFmtId="175" fontId="57" fillId="0" borderId="15" xfId="59" applyNumberFormat="1" applyFont="1" applyFill="1" applyBorder="1" applyAlignment="1"/>
    <xf numFmtId="0" fontId="57" fillId="0" borderId="0" xfId="188" applyNumberFormat="1" applyFont="1" applyFill="1" applyAlignment="1">
      <alignment vertical="top"/>
    </xf>
    <xf numFmtId="0" fontId="57" fillId="0" borderId="0" xfId="0" applyNumberFormat="1" applyFont="1" applyFill="1" applyBorder="1" applyAlignment="1">
      <alignment vertical="top"/>
    </xf>
    <xf numFmtId="3" fontId="57" fillId="0" borderId="0" xfId="210" applyNumberFormat="1" applyFont="1" applyBorder="1" applyAlignment="1">
      <alignment horizontal="center"/>
    </xf>
    <xf numFmtId="3" fontId="47" fillId="0" borderId="0" xfId="0" applyNumberFormat="1" applyFont="1" applyAlignment="1"/>
    <xf numFmtId="3" fontId="47" fillId="0" borderId="0" xfId="0" applyNumberFormat="1" applyFont="1" applyFill="1" applyAlignment="1"/>
    <xf numFmtId="0" fontId="47" fillId="0" borderId="0" xfId="0" applyNumberFormat="1" applyFont="1" applyProtection="1">
      <protection locked="0"/>
    </xf>
    <xf numFmtId="3" fontId="47" fillId="0" borderId="0" xfId="0" applyNumberFormat="1" applyFont="1" applyAlignment="1">
      <alignment horizontal="center"/>
    </xf>
    <xf numFmtId="3" fontId="57" fillId="0" borderId="0" xfId="188" applyNumberFormat="1" applyFont="1" applyAlignment="1">
      <alignment wrapText="1"/>
    </xf>
    <xf numFmtId="174" fontId="47" fillId="0" borderId="0" xfId="210" applyFont="1" applyFill="1" applyAlignment="1">
      <alignment wrapText="1"/>
    </xf>
    <xf numFmtId="175" fontId="47" fillId="0" borderId="0" xfId="59" applyNumberFormat="1" applyFont="1" applyAlignment="1">
      <alignment horizontal="left" indent="2"/>
    </xf>
    <xf numFmtId="183" fontId="47" fillId="0" borderId="0" xfId="59" applyNumberFormat="1" applyFont="1" applyAlignment="1"/>
    <xf numFmtId="174" fontId="57" fillId="0" borderId="0" xfId="0" applyFont="1" applyFill="1" applyBorder="1" applyAlignment="1"/>
    <xf numFmtId="175" fontId="57" fillId="0" borderId="8" xfId="59" applyNumberFormat="1" applyFont="1" applyFill="1" applyBorder="1" applyAlignment="1">
      <alignment horizontal="center"/>
    </xf>
    <xf numFmtId="0" fontId="57" fillId="0" borderId="19" xfId="201" applyNumberFormat="1" applyFont="1" applyFill="1" applyBorder="1"/>
    <xf numFmtId="175" fontId="57" fillId="14" borderId="10" xfId="59" applyNumberFormat="1" applyFont="1" applyFill="1" applyBorder="1" applyAlignment="1"/>
    <xf numFmtId="174" fontId="86" fillId="0" borderId="17" xfId="201" applyFont="1" applyFill="1" applyBorder="1" applyAlignment="1"/>
    <xf numFmtId="0" fontId="57" fillId="0" borderId="9" xfId="201" applyNumberFormat="1" applyFont="1" applyFill="1" applyBorder="1" applyAlignment="1">
      <alignment horizontal="center" wrapText="1"/>
    </xf>
    <xf numFmtId="10" fontId="57" fillId="15" borderId="0" xfId="59" applyNumberFormat="1" applyFont="1" applyFill="1" applyAlignment="1"/>
    <xf numFmtId="0" fontId="57" fillId="0" borderId="0" xfId="0" applyNumberFormat="1" applyFont="1" applyAlignment="1">
      <alignment horizontal="center"/>
    </xf>
    <xf numFmtId="44" fontId="57" fillId="0" borderId="0" xfId="0" applyNumberFormat="1" applyFont="1" applyBorder="1" applyAlignment="1"/>
    <xf numFmtId="44" fontId="57" fillId="0" borderId="0" xfId="0" applyNumberFormat="1" applyFont="1" applyFill="1" applyBorder="1" applyAlignment="1"/>
    <xf numFmtId="0" fontId="57" fillId="0" borderId="0" xfId="187" applyFont="1" applyFill="1" applyBorder="1" applyAlignment="1"/>
    <xf numFmtId="174" fontId="87" fillId="0" borderId="0" xfId="0" applyFont="1" applyBorder="1" applyAlignment="1"/>
    <xf numFmtId="0" fontId="57" fillId="15" borderId="0" xfId="187" applyFont="1" applyFill="1" applyBorder="1" applyAlignment="1"/>
    <xf numFmtId="175" fontId="57" fillId="15" borderId="0" xfId="59" applyNumberFormat="1" applyFont="1" applyFill="1" applyBorder="1" applyAlignment="1">
      <alignment horizontal="center"/>
    </xf>
    <xf numFmtId="175" fontId="57" fillId="0" borderId="0" xfId="59" applyNumberFormat="1" applyFont="1" applyFill="1" applyBorder="1" applyAlignment="1">
      <alignment horizontal="center" wrapText="1"/>
    </xf>
    <xf numFmtId="175" fontId="57" fillId="15" borderId="0" xfId="59" applyNumberFormat="1" applyFont="1" applyFill="1" applyBorder="1"/>
    <xf numFmtId="175" fontId="57" fillId="0" borderId="1" xfId="59" applyNumberFormat="1" applyFont="1" applyFill="1" applyBorder="1" applyAlignment="1">
      <alignment horizontal="center" wrapText="1"/>
    </xf>
    <xf numFmtId="175" fontId="57" fillId="0" borderId="0" xfId="59" applyNumberFormat="1" applyFont="1" applyFill="1" applyBorder="1"/>
    <xf numFmtId="174" fontId="57" fillId="0" borderId="0" xfId="0" applyFont="1" applyBorder="1" applyAlignment="1"/>
    <xf numFmtId="3" fontId="57" fillId="0" borderId="0" xfId="188" applyNumberFormat="1" applyFont="1" applyFill="1" applyAlignment="1">
      <alignment wrapText="1"/>
    </xf>
    <xf numFmtId="0" fontId="64" fillId="0" borderId="0" xfId="211" applyFont="1" applyFill="1" applyAlignment="1">
      <alignment horizontal="center" wrapText="1"/>
    </xf>
    <xf numFmtId="0" fontId="57" fillId="0" borderId="0" xfId="210" applyNumberFormat="1" applyFont="1" applyFill="1" applyAlignment="1" applyProtection="1">
      <alignment horizontal="center"/>
      <protection locked="0"/>
    </xf>
    <xf numFmtId="164" fontId="57" fillId="0" borderId="0" xfId="210" applyNumberFormat="1" applyFont="1" applyFill="1" applyAlignment="1">
      <alignment horizontal="center"/>
    </xf>
    <xf numFmtId="0" fontId="57" fillId="0" borderId="0" xfId="206" applyNumberFormat="1" applyFont="1" applyFill="1" applyAlignment="1">
      <alignment horizontal="left"/>
    </xf>
    <xf numFmtId="0" fontId="57" fillId="0" borderId="0" xfId="187" applyFont="1" applyBorder="1" applyAlignment="1">
      <alignment horizontal="center"/>
    </xf>
    <xf numFmtId="3" fontId="57" fillId="0" borderId="0" xfId="187" applyNumberFormat="1" applyFont="1" applyFill="1" applyBorder="1" applyAlignment="1"/>
    <xf numFmtId="174" fontId="64" fillId="0" borderId="1" xfId="201" applyFont="1" applyBorder="1" applyAlignment="1">
      <alignment horizontal="center" wrapText="1"/>
    </xf>
    <xf numFmtId="0" fontId="57" fillId="0" borderId="0" xfId="204" applyFont="1" applyBorder="1" applyAlignment="1"/>
    <xf numFmtId="180" fontId="57" fillId="0" borderId="0" xfId="205" applyNumberFormat="1" applyFont="1" applyFill="1" applyBorder="1" applyAlignment="1"/>
    <xf numFmtId="174" fontId="57" fillId="0" borderId="0" xfId="201" applyFont="1" applyFill="1" applyBorder="1" applyAlignment="1">
      <alignment vertical="top" wrapText="1"/>
    </xf>
    <xf numFmtId="0" fontId="90" fillId="0" borderId="0" xfId="187" applyFont="1" applyBorder="1" applyAlignment="1">
      <alignment horizontal="left"/>
    </xf>
    <xf numFmtId="0" fontId="57" fillId="0" borderId="0" xfId="187" applyFont="1" applyBorder="1" applyAlignment="1"/>
    <xf numFmtId="174" fontId="64" fillId="0" borderId="0" xfId="201" applyFont="1" applyAlignment="1">
      <alignment horizontal="center"/>
    </xf>
    <xf numFmtId="174" fontId="64" fillId="0" borderId="0" xfId="201" applyFont="1" applyAlignment="1">
      <alignment horizontal="center" wrapText="1"/>
    </xf>
    <xf numFmtId="0" fontId="64" fillId="0" borderId="0" xfId="185" applyFont="1" applyAlignment="1">
      <alignment horizontal="center"/>
    </xf>
    <xf numFmtId="0" fontId="57" fillId="0" borderId="0" xfId="187" applyFont="1" applyBorder="1"/>
    <xf numFmtId="170" fontId="57" fillId="0" borderId="0" xfId="204" applyNumberFormat="1" applyFont="1" applyFill="1" applyBorder="1" applyAlignment="1">
      <alignment horizontal="right"/>
    </xf>
    <xf numFmtId="173" fontId="57" fillId="0" borderId="0" xfId="204" applyNumberFormat="1" applyFont="1" applyFill="1" applyBorder="1" applyAlignment="1"/>
    <xf numFmtId="173" fontId="57" fillId="0" borderId="0" xfId="205" applyNumberFormat="1" applyFont="1" applyFill="1" applyBorder="1" applyAlignment="1"/>
    <xf numFmtId="0" fontId="57" fillId="0" borderId="0" xfId="204" applyFont="1" applyFill="1" applyBorder="1" applyAlignment="1"/>
    <xf numFmtId="175" fontId="57" fillId="0" borderId="0" xfId="364" applyNumberFormat="1" applyFont="1" applyFill="1" applyBorder="1" applyAlignment="1">
      <alignment horizontal="right"/>
    </xf>
    <xf numFmtId="174" fontId="64" fillId="0" borderId="0" xfId="201" applyFont="1" applyFill="1" applyBorder="1" applyAlignment="1">
      <alignment horizontal="center" wrapText="1"/>
    </xf>
    <xf numFmtId="174" fontId="57" fillId="0" borderId="0" xfId="201" applyFont="1" applyFill="1" applyBorder="1" applyAlignment="1">
      <alignment wrapText="1"/>
    </xf>
    <xf numFmtId="174" fontId="57" fillId="0" borderId="0" xfId="0" applyFont="1" applyAlignment="1"/>
    <xf numFmtId="0" fontId="57" fillId="0" borderId="0" xfId="0" applyNumberFormat="1" applyFont="1" applyFill="1" applyAlignment="1">
      <alignment horizontal="center" vertical="top"/>
    </xf>
    <xf numFmtId="3" fontId="57" fillId="0" borderId="0" xfId="188" applyNumberFormat="1" applyFont="1" applyAlignment="1">
      <alignment horizontal="center" wrapText="1"/>
    </xf>
    <xf numFmtId="1" fontId="57" fillId="0" borderId="0" xfId="0" applyNumberFormat="1" applyFont="1" applyFill="1" applyAlignment="1">
      <alignment horizontal="center" vertical="top"/>
    </xf>
    <xf numFmtId="175" fontId="57" fillId="15" borderId="0" xfId="59" applyNumberFormat="1" applyFont="1" applyFill="1" applyAlignment="1"/>
    <xf numFmtId="0" fontId="57" fillId="0" borderId="0" xfId="206" applyNumberFormat="1" applyFont="1" applyFill="1" applyAlignment="1" applyProtection="1">
      <alignment horizontal="center"/>
      <protection locked="0"/>
    </xf>
    <xf numFmtId="0" fontId="57" fillId="0" borderId="8" xfId="210" applyNumberFormat="1" applyFont="1" applyFill="1" applyBorder="1" applyAlignment="1" applyProtection="1">
      <alignment horizontal="center"/>
      <protection locked="0"/>
    </xf>
    <xf numFmtId="3" fontId="57" fillId="0" borderId="0" xfId="210" applyNumberFormat="1" applyFont="1" applyFill="1" applyAlignment="1">
      <alignment horizontal="left"/>
    </xf>
    <xf numFmtId="183" fontId="57" fillId="0" borderId="0" xfId="59" applyNumberFormat="1" applyFont="1" applyBorder="1" applyAlignment="1"/>
    <xf numFmtId="183" fontId="57" fillId="0" borderId="0" xfId="59" applyNumberFormat="1" applyFont="1" applyAlignment="1">
      <alignment horizontal="center"/>
    </xf>
    <xf numFmtId="183" fontId="57" fillId="0" borderId="0" xfId="210" applyNumberFormat="1" applyFont="1" applyAlignment="1">
      <alignment horizontal="center"/>
    </xf>
    <xf numFmtId="10" fontId="57" fillId="0" borderId="8" xfId="265" applyNumberFormat="1" applyFont="1" applyBorder="1" applyAlignment="1"/>
    <xf numFmtId="0" fontId="57" fillId="0" borderId="0" xfId="187" applyFont="1" applyFill="1"/>
    <xf numFmtId="0" fontId="57" fillId="0" borderId="0" xfId="187" applyFont="1" applyFill="1" applyBorder="1"/>
    <xf numFmtId="0" fontId="64" fillId="0" borderId="0" xfId="187" applyFont="1" applyFill="1" applyBorder="1" applyAlignment="1">
      <alignment horizontal="center"/>
    </xf>
    <xf numFmtId="43" fontId="57" fillId="0" borderId="0" xfId="187" applyNumberFormat="1" applyFont="1" applyFill="1" applyBorder="1"/>
    <xf numFmtId="0" fontId="64" fillId="0" borderId="0" xfId="187" applyFont="1" applyFill="1" applyBorder="1"/>
    <xf numFmtId="0" fontId="64" fillId="0" borderId="0" xfId="187" quotePrefix="1" applyFont="1" applyFill="1" applyBorder="1" applyAlignment="1">
      <alignment horizontal="center"/>
    </xf>
    <xf numFmtId="164" fontId="64" fillId="0" borderId="0" xfId="187" applyNumberFormat="1" applyFont="1" applyFill="1" applyBorder="1" applyAlignment="1">
      <alignment horizontal="center"/>
    </xf>
    <xf numFmtId="175" fontId="57" fillId="0" borderId="0" xfId="187" applyNumberFormat="1" applyFont="1" applyFill="1" applyBorder="1"/>
    <xf numFmtId="10" fontId="57" fillId="0" borderId="0" xfId="187" applyNumberFormat="1" applyFont="1" applyFill="1" applyBorder="1"/>
    <xf numFmtId="175" fontId="88" fillId="0" borderId="0" xfId="187" applyNumberFormat="1" applyFont="1" applyFill="1" applyBorder="1"/>
    <xf numFmtId="3" fontId="57" fillId="0" borderId="0" xfId="187" applyNumberFormat="1" applyFont="1" applyFill="1" applyBorder="1"/>
    <xf numFmtId="164" fontId="57" fillId="0" borderId="0" xfId="265" applyNumberFormat="1" applyFont="1" applyFill="1" applyBorder="1"/>
    <xf numFmtId="164" fontId="57" fillId="0" borderId="0" xfId="282" applyNumberFormat="1" applyFont="1" applyFill="1" applyBorder="1"/>
    <xf numFmtId="0" fontId="57" fillId="0" borderId="0" xfId="187" applyFont="1" applyAlignment="1">
      <alignment horizontal="center"/>
    </xf>
    <xf numFmtId="0" fontId="57" fillId="0" borderId="0" xfId="187" applyFont="1"/>
    <xf numFmtId="0" fontId="57" fillId="0" borderId="0" xfId="187" applyFont="1" applyFill="1" applyAlignment="1">
      <alignment wrapText="1"/>
    </xf>
    <xf numFmtId="0" fontId="57" fillId="0" borderId="0" xfId="187" applyFont="1" applyFill="1" applyBorder="1" applyAlignment="1">
      <alignment wrapText="1"/>
    </xf>
    <xf numFmtId="10" fontId="57" fillId="0" borderId="0" xfId="265" applyNumberFormat="1" applyFont="1" applyFill="1" applyBorder="1"/>
    <xf numFmtId="0" fontId="57" fillId="0" borderId="3" xfId="187" applyFont="1" applyFill="1" applyBorder="1"/>
    <xf numFmtId="176" fontId="57" fillId="0" borderId="0" xfId="102" applyNumberFormat="1" applyFont="1" applyFill="1" applyBorder="1" applyAlignment="1">
      <alignment horizontal="center"/>
    </xf>
    <xf numFmtId="174" fontId="57" fillId="0" borderId="0" xfId="0" applyFont="1" applyBorder="1" applyAlignment="1"/>
    <xf numFmtId="10" fontId="57" fillId="0" borderId="3" xfId="187" applyNumberFormat="1" applyFont="1" applyFill="1" applyBorder="1"/>
    <xf numFmtId="0" fontId="64" fillId="0" borderId="3" xfId="187" applyFont="1" applyFill="1" applyBorder="1"/>
    <xf numFmtId="10" fontId="64" fillId="0" borderId="3" xfId="187" applyNumberFormat="1" applyFont="1" applyFill="1" applyBorder="1"/>
    <xf numFmtId="0" fontId="57" fillId="0" borderId="1" xfId="187" applyFont="1" applyFill="1" applyBorder="1" applyAlignment="1">
      <alignment horizontal="center"/>
    </xf>
    <xf numFmtId="0" fontId="57" fillId="0" borderId="0" xfId="187" applyFont="1" applyFill="1" applyAlignment="1"/>
    <xf numFmtId="0" fontId="57" fillId="0" borderId="1" xfId="187" applyFont="1" applyFill="1" applyBorder="1" applyAlignment="1">
      <alignment horizontal="center" wrapText="1"/>
    </xf>
    <xf numFmtId="175" fontId="57" fillId="0" borderId="3" xfId="59" applyNumberFormat="1" applyFont="1" applyFill="1" applyBorder="1"/>
    <xf numFmtId="164" fontId="57" fillId="0" borderId="3" xfId="282" applyNumberFormat="1" applyFont="1" applyFill="1" applyBorder="1"/>
    <xf numFmtId="0" fontId="57" fillId="0" borderId="0" xfId="187" quotePrefix="1" applyFont="1" applyFill="1" applyBorder="1" applyAlignment="1">
      <alignment horizontal="center"/>
    </xf>
    <xf numFmtId="175" fontId="57" fillId="0" borderId="0" xfId="59" applyNumberFormat="1" applyFont="1" applyFill="1"/>
    <xf numFmtId="0" fontId="64" fillId="0" borderId="0" xfId="211" applyFont="1" applyBorder="1" applyAlignment="1">
      <alignment horizontal="center" wrapText="1"/>
    </xf>
    <xf numFmtId="0" fontId="64" fillId="0" borderId="0" xfId="211" applyFont="1" applyBorder="1" applyAlignment="1">
      <alignment horizontal="center"/>
    </xf>
    <xf numFmtId="10" fontId="64" fillId="0" borderId="0" xfId="187" applyNumberFormat="1" applyFont="1" applyFill="1" applyBorder="1"/>
    <xf numFmtId="175" fontId="57" fillId="0" borderId="23" xfId="59" applyNumberFormat="1" applyFont="1" applyBorder="1" applyAlignment="1"/>
    <xf numFmtId="10" fontId="57" fillId="0" borderId="0" xfId="265" applyNumberFormat="1" applyFont="1" applyFill="1" applyAlignment="1"/>
    <xf numFmtId="171" fontId="57" fillId="14" borderId="0" xfId="265" applyNumberFormat="1" applyFont="1" applyFill="1" applyAlignment="1">
      <alignment horizontal="right"/>
    </xf>
    <xf numFmtId="49" fontId="102" fillId="0" borderId="0" xfId="0" applyNumberFormat="1" applyFont="1" applyAlignment="1">
      <alignment horizontal="center"/>
    </xf>
    <xf numFmtId="1" fontId="60" fillId="0" borderId="0" xfId="0" applyNumberFormat="1" applyFont="1" applyFill="1" applyAlignment="1">
      <alignment horizontal="center"/>
    </xf>
    <xf numFmtId="0" fontId="60" fillId="0" borderId="1" xfId="187" applyFont="1" applyFill="1" applyBorder="1" applyAlignment="1">
      <alignment horizontal="right"/>
    </xf>
    <xf numFmtId="0" fontId="60" fillId="0" borderId="0" xfId="187" applyFont="1" applyFill="1" applyBorder="1"/>
    <xf numFmtId="0" fontId="60" fillId="0" borderId="0" xfId="187" applyFont="1" applyBorder="1" applyAlignment="1">
      <alignment horizontal="left"/>
    </xf>
    <xf numFmtId="0" fontId="60" fillId="0" borderId="0" xfId="187" applyNumberFormat="1" applyFont="1" applyFill="1" applyBorder="1" applyAlignment="1">
      <alignment horizontal="left"/>
    </xf>
    <xf numFmtId="0" fontId="60" fillId="0" borderId="0" xfId="187" applyFont="1" applyBorder="1"/>
    <xf numFmtId="0" fontId="57" fillId="0" borderId="1" xfId="187" applyFont="1" applyBorder="1" applyAlignment="1">
      <alignment horizontal="center" wrapText="1"/>
    </xf>
    <xf numFmtId="174" fontId="57" fillId="0" borderId="0" xfId="0" quotePrefix="1" applyFont="1" applyAlignment="1">
      <alignment horizontal="center"/>
    </xf>
    <xf numFmtId="174" fontId="0" fillId="0" borderId="0" xfId="0" applyAlignment="1"/>
    <xf numFmtId="0" fontId="64" fillId="0" borderId="0" xfId="211" applyFont="1" applyAlignment="1">
      <alignment horizontal="center"/>
    </xf>
    <xf numFmtId="0" fontId="57" fillId="0" borderId="0" xfId="187" applyFont="1" applyFill="1" applyBorder="1" applyAlignment="1">
      <alignment horizontal="left"/>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0" applyNumberFormat="1" applyFont="1" applyAlignment="1">
      <alignment horizontal="center"/>
    </xf>
    <xf numFmtId="3" fontId="47" fillId="0" borderId="8" xfId="0" quotePrefix="1" applyNumberFormat="1" applyFont="1" applyBorder="1" applyAlignment="1">
      <alignment horizontal="center"/>
    </xf>
    <xf numFmtId="1" fontId="57" fillId="0" borderId="0" xfId="0" applyNumberFormat="1" applyFont="1" applyAlignment="1">
      <alignment horizontal="center"/>
    </xf>
    <xf numFmtId="171" fontId="57" fillId="14" borderId="0" xfId="265" applyNumberFormat="1" applyFont="1" applyFill="1" applyAlignment="1" applyProtection="1">
      <alignment vertical="top"/>
      <protection locked="0"/>
    </xf>
    <xf numFmtId="10" fontId="57" fillId="0" borderId="0" xfId="265" applyNumberFormat="1" applyFont="1" applyFill="1" applyAlignment="1">
      <alignment horizontal="right"/>
    </xf>
    <xf numFmtId="171" fontId="57" fillId="0" borderId="0" xfId="265" applyNumberFormat="1" applyFont="1" applyFill="1" applyBorder="1" applyAlignment="1"/>
    <xf numFmtId="276" fontId="57" fillId="0" borderId="0" xfId="59" applyNumberFormat="1" applyFont="1" applyFill="1" applyBorder="1" applyAlignment="1"/>
    <xf numFmtId="276" fontId="91" fillId="0" borderId="0" xfId="59" applyNumberFormat="1" applyFont="1" applyFill="1" applyBorder="1" applyAlignment="1"/>
    <xf numFmtId="276" fontId="64" fillId="0" borderId="0" xfId="59" applyNumberFormat="1" applyFont="1" applyFill="1" applyBorder="1" applyAlignment="1"/>
    <xf numFmtId="3" fontId="57" fillId="0" borderId="8" xfId="0" applyNumberFormat="1" applyFont="1" applyBorder="1" applyAlignment="1">
      <alignment horizontal="center"/>
    </xf>
    <xf numFmtId="175" fontId="57" fillId="0" borderId="0" xfId="59" applyNumberFormat="1" applyFont="1" applyFill="1" applyAlignment="1" applyProtection="1">
      <protection locked="0"/>
    </xf>
    <xf numFmtId="1" fontId="57" fillId="0" borderId="0" xfId="0" applyNumberFormat="1" applyFont="1" applyFill="1" applyBorder="1" applyAlignment="1">
      <alignment horizontal="center"/>
    </xf>
    <xf numFmtId="0" fontId="57" fillId="0" borderId="0" xfId="210" applyNumberFormat="1" applyFont="1" applyBorder="1" applyAlignment="1" applyProtection="1">
      <protection locked="0"/>
    </xf>
    <xf numFmtId="0" fontId="64" fillId="0" borderId="0" xfId="211" applyFont="1" applyFill="1" applyBorder="1" applyAlignment="1">
      <alignment horizontal="center" wrapText="1"/>
    </xf>
    <xf numFmtId="0" fontId="57" fillId="0" borderId="1" xfId="187" applyFont="1" applyFill="1" applyBorder="1"/>
    <xf numFmtId="175" fontId="57" fillId="0" borderId="3" xfId="59" applyNumberFormat="1" applyFont="1" applyBorder="1" applyAlignment="1">
      <alignment horizontal="left"/>
    </xf>
    <xf numFmtId="0" fontId="57" fillId="0" borderId="0" xfId="187" applyFont="1" applyFill="1" applyAlignment="1">
      <alignment horizontal="right"/>
    </xf>
    <xf numFmtId="0" fontId="57" fillId="0" borderId="0" xfId="211" applyFont="1" applyAlignment="1">
      <alignment horizontal="center" wrapText="1"/>
    </xf>
    <xf numFmtId="174" fontId="57" fillId="0" borderId="0" xfId="0" applyFont="1" applyFill="1" applyAlignment="1">
      <alignment wrapText="1"/>
    </xf>
    <xf numFmtId="174" fontId="64" fillId="0" borderId="7" xfId="201" applyFont="1" applyFill="1" applyBorder="1" applyAlignment="1">
      <alignment horizontal="center" wrapText="1"/>
    </xf>
    <xf numFmtId="174" fontId="57" fillId="0" borderId="9" xfId="201" applyFont="1" applyFill="1" applyBorder="1" applyAlignment="1">
      <alignment horizontal="center"/>
    </xf>
    <xf numFmtId="43" fontId="57" fillId="15" borderId="10" xfId="59" applyFont="1" applyFill="1" applyBorder="1" applyAlignment="1">
      <alignment horizontal="left"/>
    </xf>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0" fontId="57" fillId="0" borderId="0" xfId="201" applyNumberFormat="1" applyFont="1" applyFill="1" applyBorder="1" applyProtection="1">
      <protection locked="0"/>
    </xf>
    <xf numFmtId="174" fontId="57" fillId="0" borderId="0" xfId="201" applyFont="1" applyFill="1" applyBorder="1" applyAlignment="1"/>
    <xf numFmtId="43" fontId="57" fillId="0" borderId="0" xfId="59" applyFont="1" applyAlignment="1"/>
    <xf numFmtId="174" fontId="57" fillId="0" borderId="15" xfId="201" applyFont="1" applyFill="1" applyBorder="1" applyAlignment="1"/>
    <xf numFmtId="0" fontId="57" fillId="0" borderId="0" xfId="210" applyNumberFormat="1" applyFont="1" applyFill="1" applyAlignment="1">
      <alignment horizontal="center"/>
    </xf>
    <xf numFmtId="174" fontId="57" fillId="0" borderId="0" xfId="0" applyFont="1"/>
    <xf numFmtId="174" fontId="57" fillId="0" borderId="0" xfId="0" applyFont="1" applyFill="1"/>
    <xf numFmtId="175" fontId="57" fillId="0" borderId="15" xfId="59" applyNumberFormat="1" applyFont="1" applyFill="1" applyBorder="1" applyAlignment="1"/>
    <xf numFmtId="174" fontId="98" fillId="0" borderId="0" xfId="201" applyFont="1" applyFill="1" applyBorder="1" applyAlignment="1"/>
    <xf numFmtId="0" fontId="57" fillId="0" borderId="0" xfId="208" applyNumberFormat="1" applyFont="1" applyFill="1" applyBorder="1" applyAlignment="1" applyProtection="1">
      <alignment horizontal="center"/>
      <protection locked="0"/>
    </xf>
    <xf numFmtId="174" fontId="57" fillId="0" borderId="19" xfId="0" applyFont="1" applyBorder="1"/>
    <xf numFmtId="174" fontId="57" fillId="0" borderId="20" xfId="0" applyFont="1" applyBorder="1"/>
    <xf numFmtId="174" fontId="57" fillId="0" borderId="22" xfId="0" applyFont="1" applyBorder="1" applyAlignment="1">
      <alignment horizontal="center"/>
    </xf>
    <xf numFmtId="174" fontId="57" fillId="0" borderId="3" xfId="0" applyFont="1" applyBorder="1"/>
    <xf numFmtId="174" fontId="57" fillId="0" borderId="15" xfId="0" applyFont="1" applyBorder="1" applyAlignment="1">
      <alignment horizontal="center"/>
    </xf>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43" fontId="57" fillId="0" borderId="0" xfId="59" applyFont="1"/>
    <xf numFmtId="174" fontId="57" fillId="0" borderId="0" xfId="201" applyFont="1" applyAlignment="1"/>
    <xf numFmtId="174" fontId="57" fillId="0" borderId="19" xfId="201" applyFont="1" applyFill="1" applyBorder="1" applyAlignment="1">
      <alignment horizontal="center"/>
    </xf>
    <xf numFmtId="174" fontId="57" fillId="0" borderId="22"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0" fontId="57" fillId="0" borderId="0" xfId="59" applyNumberFormat="1" applyFont="1" applyFill="1" applyAlignment="1">
      <alignment horizontal="center"/>
    </xf>
    <xf numFmtId="0" fontId="57" fillId="0" borderId="0" xfId="59" applyNumberFormat="1" applyFont="1" applyFill="1" applyBorder="1" applyAlignment="1">
      <alignment horizontal="center"/>
    </xf>
    <xf numFmtId="0" fontId="57" fillId="0" borderId="0" xfId="59" applyNumberFormat="1" applyFont="1" applyAlignment="1">
      <alignment horizontal="center"/>
    </xf>
    <xf numFmtId="174" fontId="57" fillId="0" borderId="10" xfId="0" applyFont="1" applyBorder="1" applyAlignment="1">
      <alignment horizontal="center"/>
    </xf>
    <xf numFmtId="0" fontId="64" fillId="0" borderId="0" xfId="59" applyNumberFormat="1" applyFont="1" applyFill="1" applyBorder="1" applyAlignment="1">
      <alignment horizontal="left"/>
    </xf>
    <xf numFmtId="174" fontId="57" fillId="0" borderId="19" xfId="0" applyFont="1" applyBorder="1" applyAlignment="1">
      <alignment horizontal="center"/>
    </xf>
    <xf numFmtId="174" fontId="98" fillId="0" borderId="15" xfId="201" applyFont="1" applyFill="1" applyBorder="1" applyAlignment="1">
      <alignment horizontal="center"/>
    </xf>
    <xf numFmtId="174" fontId="57" fillId="0" borderId="0" xfId="0"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0" fontId="57" fillId="0" borderId="0" xfId="201" applyNumberFormat="1" applyFont="1" applyFill="1" applyBorder="1" applyAlignment="1" applyProtection="1">
      <alignment horizontal="center"/>
      <protection locked="0"/>
    </xf>
    <xf numFmtId="174" fontId="93" fillId="0" borderId="15" xfId="0" applyNumberFormat="1" applyFont="1" applyFill="1" applyBorder="1" applyAlignment="1" applyProtection="1">
      <alignment horizontal="center"/>
    </xf>
    <xf numFmtId="174" fontId="57" fillId="0" borderId="11" xfId="0" applyNumberFormat="1" applyFont="1" applyFill="1" applyBorder="1" applyAlignment="1" applyProtection="1">
      <alignment horizontal="center"/>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9" xfId="59" applyNumberFormat="1" applyFont="1" applyFill="1" applyBorder="1"/>
    <xf numFmtId="175" fontId="57" fillId="15" borderId="10" xfId="59" applyNumberFormat="1" applyFont="1" applyFill="1" applyBorder="1"/>
    <xf numFmtId="175" fontId="57" fillId="0" borderId="17" xfId="93" applyNumberFormat="1" applyFont="1" applyFill="1" applyBorder="1"/>
    <xf numFmtId="175" fontId="57" fillId="0" borderId="0" xfId="59" applyNumberFormat="1" applyFont="1"/>
    <xf numFmtId="175" fontId="57" fillId="0" borderId="12" xfId="59" applyNumberFormat="1" applyFont="1" applyBorder="1"/>
    <xf numFmtId="175" fontId="57" fillId="15" borderId="20" xfId="59" applyNumberFormat="1" applyFont="1" applyFill="1" applyBorder="1"/>
    <xf numFmtId="175" fontId="57" fillId="15" borderId="12" xfId="59" applyNumberFormat="1" applyFont="1" applyFill="1" applyBorder="1"/>
    <xf numFmtId="175" fontId="57" fillId="0" borderId="21" xfId="93" applyNumberFormat="1" applyFont="1" applyFill="1" applyBorder="1"/>
    <xf numFmtId="175" fontId="57" fillId="0" borderId="11" xfId="59" applyNumberFormat="1" applyFont="1" applyBorder="1" applyAlignment="1">
      <alignment horizontal="center"/>
    </xf>
    <xf numFmtId="175" fontId="57" fillId="15" borderId="22" xfId="59" applyNumberFormat="1" applyFont="1" applyFill="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22" xfId="265" applyNumberFormat="1" applyFont="1" applyBorder="1"/>
    <xf numFmtId="171" fontId="57" fillId="0" borderId="11" xfId="265" applyNumberFormat="1" applyFont="1" applyBorder="1"/>
    <xf numFmtId="171" fontId="57" fillId="0" borderId="15" xfId="265" applyNumberFormat="1" applyFont="1" applyBorder="1"/>
    <xf numFmtId="171" fontId="57" fillId="0" borderId="0" xfId="265" applyNumberFormat="1" applyFont="1"/>
    <xf numFmtId="174" fontId="57" fillId="15" borderId="11" xfId="0" applyFont="1" applyFill="1" applyBorder="1" applyAlignment="1">
      <alignment horizontal="center"/>
    </xf>
    <xf numFmtId="175" fontId="57" fillId="0" borderId="0" xfId="210" applyNumberFormat="1" applyFont="1" applyAlignment="1"/>
    <xf numFmtId="175" fontId="57" fillId="0" borderId="0" xfId="206" applyNumberFormat="1" applyFont="1" applyAlignment="1"/>
    <xf numFmtId="175" fontId="47" fillId="0" borderId="0" xfId="59" applyNumberFormat="1" applyFont="1" applyFill="1" applyAlignment="1">
      <alignment horizontal="center"/>
    </xf>
    <xf numFmtId="171" fontId="47" fillId="0" borderId="0" xfId="265" applyNumberFormat="1" applyFont="1" applyAlignment="1"/>
    <xf numFmtId="171" fontId="47" fillId="0" borderId="0" xfId="265" applyNumberFormat="1" applyFont="1" applyFill="1" applyAlignment="1">
      <alignment horizontal="right"/>
    </xf>
    <xf numFmtId="43" fontId="47" fillId="0" borderId="0" xfId="59" applyFont="1" applyFill="1" applyAlignment="1"/>
    <xf numFmtId="10" fontId="47" fillId="0" borderId="0" xfId="265" applyNumberFormat="1" applyFont="1" applyAlignment="1"/>
    <xf numFmtId="10" fontId="47" fillId="0" borderId="8" xfId="265" applyNumberFormat="1" applyFont="1" applyBorder="1" applyAlignment="1"/>
    <xf numFmtId="10" fontId="47" fillId="0" borderId="0" xfId="265" applyNumberFormat="1" applyFont="1" applyFill="1" applyAlignment="1">
      <alignment horizontal="right"/>
    </xf>
    <xf numFmtId="174" fontId="0" fillId="0" borderId="0" xfId="0" applyAlignment="1"/>
    <xf numFmtId="0" fontId="57" fillId="0" borderId="0" xfId="210" applyNumberFormat="1" applyFont="1" applyAlignment="1" applyProtection="1">
      <alignment horizontal="center"/>
      <protection locked="0"/>
    </xf>
    <xf numFmtId="175" fontId="57" fillId="0" borderId="24" xfId="59" applyNumberFormat="1" applyFont="1" applyBorder="1" applyAlignment="1">
      <alignment horizontal="fill"/>
    </xf>
    <xf numFmtId="183" fontId="57" fillId="0" borderId="0" xfId="210" applyNumberFormat="1" applyFont="1" applyAlignment="1"/>
    <xf numFmtId="183" fontId="57" fillId="0" borderId="0" xfId="188" applyNumberFormat="1" applyFont="1" applyAlignment="1"/>
    <xf numFmtId="174" fontId="57" fillId="0" borderId="0" xfId="201" applyFont="1" applyFill="1" applyBorder="1" applyAlignment="1">
      <alignment vertical="top"/>
    </xf>
    <xf numFmtId="49" fontId="57" fillId="0" borderId="0" xfId="201" applyNumberFormat="1" applyFont="1" applyFill="1" applyBorder="1" applyAlignment="1">
      <alignment horizontal="center" vertical="top"/>
    </xf>
    <xf numFmtId="175" fontId="86" fillId="0" borderId="15" xfId="59" applyNumberFormat="1" applyFont="1" applyFill="1" applyBorder="1" applyAlignment="1"/>
    <xf numFmtId="175" fontId="47" fillId="0" borderId="0" xfId="210" applyNumberFormat="1" applyFont="1" applyAlignment="1"/>
    <xf numFmtId="175" fontId="47" fillId="0" borderId="0" xfId="0" applyNumberFormat="1" applyFont="1" applyAlignment="1"/>
    <xf numFmtId="175" fontId="47" fillId="0" borderId="0" xfId="59" applyNumberFormat="1" applyFont="1" applyAlignment="1">
      <alignment horizontal="right"/>
    </xf>
    <xf numFmtId="175" fontId="47" fillId="0" borderId="1" xfId="59" applyNumberFormat="1" applyFont="1" applyBorder="1" applyAlignment="1">
      <alignment horizontal="right"/>
    </xf>
    <xf numFmtId="175" fontId="47" fillId="0" borderId="0" xfId="59" applyNumberFormat="1" applyFont="1" applyFill="1" applyAlignment="1">
      <alignment horizontal="right"/>
    </xf>
    <xf numFmtId="0" fontId="57" fillId="0" borderId="0" xfId="188" applyNumberFormat="1" applyFont="1" applyFill="1" applyAlignment="1">
      <alignment vertical="top" wrapText="1"/>
    </xf>
    <xf numFmtId="0" fontId="57" fillId="0" borderId="0" xfId="188" applyNumberFormat="1" applyFont="1" applyFill="1" applyAlignment="1">
      <alignment vertical="top" wrapText="1"/>
    </xf>
    <xf numFmtId="49" fontId="57" fillId="0" borderId="0" xfId="0" applyNumberFormat="1" applyFont="1" applyFill="1" applyBorder="1" applyAlignment="1">
      <alignment horizontal="center" vertical="center" wrapText="1"/>
    </xf>
    <xf numFmtId="0" fontId="57" fillId="0" borderId="0" xfId="0" applyNumberFormat="1" applyFont="1" applyBorder="1" applyAlignment="1">
      <alignment horizontal="center" vertical="center"/>
    </xf>
    <xf numFmtId="174" fontId="57" fillId="0" borderId="1" xfId="201" applyFont="1" applyFill="1" applyBorder="1" applyAlignment="1">
      <alignment horizontal="center"/>
    </xf>
    <xf numFmtId="10" fontId="57" fillId="0" borderId="0" xfId="265" applyNumberFormat="1" applyFont="1" applyFill="1" applyBorder="1" applyAlignment="1">
      <alignment horizontal="right"/>
    </xf>
    <xf numFmtId="10" fontId="57" fillId="0" borderId="0" xfId="265" applyNumberFormat="1" applyFont="1" applyFill="1" applyBorder="1" applyAlignment="1"/>
    <xf numFmtId="170" fontId="57" fillId="15" borderId="0" xfId="201" applyNumberFormat="1" applyFont="1" applyFill="1" applyBorder="1" applyAlignment="1"/>
    <xf numFmtId="0" fontId="57" fillId="0" borderId="0" xfId="206" applyNumberFormat="1" applyFont="1" applyFill="1" applyAlignment="1"/>
    <xf numFmtId="175" fontId="57" fillId="15" borderId="8" xfId="59" applyNumberFormat="1" applyFont="1" applyFill="1" applyBorder="1" applyAlignment="1"/>
    <xf numFmtId="0" fontId="57" fillId="0" borderId="0" xfId="188" quotePrefix="1" applyNumberFormat="1" applyFont="1" applyFill="1" applyAlignment="1">
      <alignment vertical="top"/>
    </xf>
    <xf numFmtId="3" fontId="57" fillId="0" borderId="0" xfId="210" applyNumberFormat="1" applyFont="1" applyFill="1" applyAlignment="1"/>
    <xf numFmtId="0" fontId="57" fillId="0" borderId="0" xfId="210" applyNumberFormat="1" applyFont="1" applyFill="1" applyAlignment="1"/>
    <xf numFmtId="175" fontId="57" fillId="0" borderId="0" xfId="59" applyNumberFormat="1" applyFont="1" applyFill="1" applyBorder="1" applyAlignment="1"/>
    <xf numFmtId="3" fontId="57" fillId="0" borderId="0" xfId="188" applyNumberFormat="1" applyFont="1" applyFill="1" applyAlignment="1"/>
    <xf numFmtId="183" fontId="57" fillId="0" borderId="0" xfId="59" applyNumberFormat="1" applyFont="1" applyFill="1" applyAlignment="1"/>
    <xf numFmtId="174" fontId="57" fillId="0" borderId="0" xfId="0" applyFont="1" applyFill="1" applyAlignment="1"/>
    <xf numFmtId="0" fontId="57" fillId="0" borderId="0" xfId="206" applyNumberFormat="1" applyFont="1" applyFill="1" applyAlignment="1" applyProtection="1">
      <alignment horizontal="center"/>
      <protection locked="0"/>
    </xf>
    <xf numFmtId="175" fontId="57" fillId="0" borderId="1" xfId="59" applyNumberFormat="1" applyFont="1" applyFill="1" applyBorder="1" applyAlignment="1"/>
    <xf numFmtId="276" fontId="57" fillId="0" borderId="3" xfId="59" applyNumberFormat="1" applyFont="1" applyFill="1" applyBorder="1" applyAlignment="1"/>
    <xf numFmtId="175" fontId="57" fillId="0" borderId="22" xfId="59" applyNumberFormat="1" applyFont="1" applyFill="1" applyBorder="1" applyAlignment="1"/>
    <xf numFmtId="174" fontId="57" fillId="0" borderId="10" xfId="209" applyFont="1" applyFill="1" applyBorder="1" applyAlignment="1">
      <alignment horizontal="center"/>
    </xf>
    <xf numFmtId="175" fontId="57" fillId="0" borderId="10" xfId="59" applyNumberFormat="1" applyFont="1" applyFill="1" applyBorder="1" applyAlignment="1"/>
    <xf numFmtId="175" fontId="57" fillId="0" borderId="19" xfId="59" applyNumberFormat="1" applyFont="1" applyFill="1" applyBorder="1" applyAlignment="1"/>
    <xf numFmtId="1" fontId="57" fillId="0" borderId="10" xfId="59" applyNumberFormat="1" applyFont="1" applyFill="1" applyBorder="1" applyAlignment="1">
      <alignment horizontal="center"/>
    </xf>
    <xf numFmtId="1" fontId="57" fillId="0" borderId="19" xfId="59" applyNumberFormat="1" applyFont="1" applyFill="1" applyBorder="1" applyAlignment="1">
      <alignment horizontal="center"/>
    </xf>
    <xf numFmtId="174" fontId="57" fillId="0" borderId="3" xfId="209" applyFont="1" applyFill="1" applyBorder="1" applyAlignment="1"/>
    <xf numFmtId="174" fontId="57" fillId="0" borderId="11" xfId="0" applyFont="1" applyFill="1" applyBorder="1"/>
    <xf numFmtId="175" fontId="57" fillId="0" borderId="10" xfId="59" applyNumberFormat="1" applyFont="1" applyFill="1" applyBorder="1"/>
    <xf numFmtId="171" fontId="57" fillId="0" borderId="11" xfId="265" applyNumberFormat="1" applyFont="1" applyFill="1" applyBorder="1"/>
    <xf numFmtId="175" fontId="57" fillId="0" borderId="12" xfId="59" applyNumberFormat="1" applyFont="1" applyFill="1" applyBorder="1"/>
    <xf numFmtId="175" fontId="57" fillId="0" borderId="11" xfId="59" applyNumberFormat="1" applyFont="1" applyFill="1" applyBorder="1" applyAlignment="1">
      <alignment horizontal="center"/>
    </xf>
    <xf numFmtId="175" fontId="57" fillId="0" borderId="11" xfId="59" applyNumberFormat="1" applyFont="1" applyFill="1" applyBorder="1"/>
    <xf numFmtId="174" fontId="57" fillId="0" borderId="22" xfId="0" applyFont="1" applyFill="1" applyBorder="1"/>
    <xf numFmtId="175" fontId="57" fillId="0" borderId="19" xfId="59" applyNumberFormat="1" applyFont="1" applyFill="1" applyBorder="1"/>
    <xf numFmtId="171" fontId="57" fillId="0" borderId="22" xfId="265" applyNumberFormat="1" applyFont="1" applyFill="1" applyBorder="1"/>
    <xf numFmtId="0" fontId="57" fillId="0" borderId="1" xfId="59" applyNumberFormat="1" applyFont="1" applyBorder="1" applyAlignment="1">
      <alignment horizontal="center"/>
    </xf>
    <xf numFmtId="175" fontId="57" fillId="0" borderId="22" xfId="59" applyNumberFormat="1" applyFont="1" applyFill="1" applyBorder="1"/>
    <xf numFmtId="0" fontId="57" fillId="0" borderId="0" xfId="59" applyNumberFormat="1" applyFont="1" applyFill="1" applyBorder="1" applyAlignment="1"/>
    <xf numFmtId="176" fontId="57" fillId="0" borderId="0" xfId="93" applyNumberFormat="1" applyFont="1" applyFill="1" applyBorder="1" applyAlignment="1"/>
    <xf numFmtId="175" fontId="57" fillId="0" borderId="22" xfId="59" applyNumberFormat="1" applyFont="1" applyBorder="1" applyAlignment="1">
      <alignment horizontal="center"/>
    </xf>
    <xf numFmtId="1" fontId="57" fillId="0" borderId="19" xfId="209" applyNumberFormat="1" applyFont="1" applyFill="1" applyBorder="1" applyAlignment="1">
      <alignment horizontal="center"/>
    </xf>
    <xf numFmtId="174" fontId="57" fillId="0" borderId="8" xfId="201" applyFont="1" applyFill="1" applyBorder="1" applyAlignment="1">
      <alignment horizontal="center"/>
    </xf>
    <xf numFmtId="0" fontId="57" fillId="0" borderId="3" xfId="59" applyNumberFormat="1" applyFont="1" applyFill="1" applyBorder="1" applyAlignment="1"/>
    <xf numFmtId="176" fontId="57" fillId="0" borderId="3" xfId="93" applyNumberFormat="1" applyFont="1" applyFill="1" applyBorder="1" applyAlignment="1"/>
    <xf numFmtId="175" fontId="57" fillId="0" borderId="3" xfId="59" applyNumberFormat="1" applyFont="1" applyFill="1" applyBorder="1" applyAlignment="1"/>
    <xf numFmtId="174" fontId="0" fillId="0" borderId="0" xfId="0" applyAlignment="1"/>
    <xf numFmtId="3" fontId="57" fillId="0" borderId="0" xfId="201" applyNumberFormat="1" applyFont="1" applyFill="1" applyBorder="1" applyAlignment="1"/>
    <xf numFmtId="174" fontId="57" fillId="0" borderId="0" xfId="201" applyFont="1" applyFill="1" applyBorder="1" applyAlignment="1"/>
    <xf numFmtId="0" fontId="57" fillId="0" borderId="0" xfId="201" applyNumberFormat="1" applyFont="1" applyFill="1" applyBorder="1"/>
    <xf numFmtId="3" fontId="57" fillId="0" borderId="0" xfId="210" applyNumberFormat="1" applyFont="1" applyAlignment="1"/>
    <xf numFmtId="0" fontId="57" fillId="0" borderId="0" xfId="210" applyNumberFormat="1" applyFont="1" applyAlignment="1"/>
    <xf numFmtId="0" fontId="57" fillId="0" borderId="0" xfId="210" applyNumberFormat="1" applyFont="1" applyFill="1" applyAlignment="1"/>
    <xf numFmtId="174" fontId="57" fillId="0" borderId="1" xfId="201" applyFont="1" applyFill="1" applyBorder="1" applyAlignment="1"/>
    <xf numFmtId="175" fontId="57" fillId="0" borderId="0" xfId="59" applyNumberFormat="1" applyFont="1" applyFill="1" applyBorder="1" applyAlignment="1"/>
    <xf numFmtId="174" fontId="57" fillId="0" borderId="0" xfId="201" applyFont="1" applyFill="1" applyBorder="1" applyAlignment="1">
      <alignment horizontal="center"/>
    </xf>
    <xf numFmtId="0" fontId="57" fillId="0" borderId="0" xfId="201" applyNumberFormat="1" applyFont="1" applyFill="1" applyBorder="1" applyAlignment="1">
      <alignment horizontal="center"/>
    </xf>
    <xf numFmtId="0" fontId="57" fillId="0" borderId="0" xfId="201" applyNumberFormat="1" applyFont="1" applyFill="1" applyBorder="1" applyAlignment="1"/>
    <xf numFmtId="0" fontId="64" fillId="0" borderId="0" xfId="201" applyNumberFormat="1" applyFont="1" applyFill="1" applyBorder="1" applyAlignment="1"/>
    <xf numFmtId="177" fontId="64" fillId="0" borderId="0" xfId="201" applyNumberFormat="1" applyFont="1" applyFill="1" applyBorder="1" applyAlignment="1">
      <alignment horizontal="center"/>
    </xf>
    <xf numFmtId="174" fontId="64" fillId="0" borderId="16" xfId="201" applyFont="1" applyFill="1" applyBorder="1" applyAlignment="1">
      <alignment horizontal="center" wrapText="1"/>
    </xf>
    <xf numFmtId="174" fontId="64" fillId="0" borderId="7" xfId="201" applyFont="1" applyFill="1" applyBorder="1" applyAlignment="1"/>
    <xf numFmtId="0" fontId="57" fillId="0" borderId="16" xfId="201" applyNumberFormat="1" applyFont="1" applyFill="1" applyBorder="1"/>
    <xf numFmtId="0" fontId="57" fillId="0" borderId="7" xfId="201" applyNumberFormat="1" applyFont="1" applyFill="1" applyBorder="1"/>
    <xf numFmtId="0" fontId="57" fillId="0" borderId="10" xfId="201" applyNumberFormat="1" applyFont="1" applyFill="1" applyBorder="1"/>
    <xf numFmtId="174" fontId="57" fillId="0" borderId="10" xfId="209"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0" fontId="57" fillId="0" borderId="0" xfId="210" applyNumberFormat="1" applyFont="1" applyFill="1"/>
    <xf numFmtId="175" fontId="57" fillId="14" borderId="0" xfId="59" applyNumberFormat="1" applyFont="1" applyFill="1" applyBorder="1" applyAlignment="1"/>
    <xf numFmtId="174" fontId="57" fillId="0" borderId="0" xfId="0" applyFont="1"/>
    <xf numFmtId="174" fontId="57" fillId="0" borderId="0" xfId="0" applyFont="1" applyFill="1" applyAlignment="1"/>
    <xf numFmtId="174" fontId="57" fillId="0" borderId="0" xfId="0" applyFont="1" applyFill="1"/>
    <xf numFmtId="175" fontId="57" fillId="0" borderId="11" xfId="59" applyNumberFormat="1" applyFont="1" applyFill="1" applyBorder="1" applyAlignment="1"/>
    <xf numFmtId="174" fontId="98" fillId="0" borderId="0" xfId="201" applyFont="1" applyFill="1" applyBorder="1" applyAlignment="1"/>
    <xf numFmtId="175" fontId="57" fillId="14" borderId="10" xfId="59" applyNumberFormat="1" applyFont="1" applyFill="1" applyBorder="1" applyAlignment="1"/>
    <xf numFmtId="174" fontId="57" fillId="0" borderId="15" xfId="0" applyFont="1" applyBorder="1" applyAlignment="1">
      <alignment horizontal="center"/>
    </xf>
    <xf numFmtId="174" fontId="57" fillId="15" borderId="0" xfId="0" applyFont="1" applyFill="1"/>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174" fontId="57" fillId="0" borderId="0" xfId="201" applyFont="1" applyAlignment="1"/>
    <xf numFmtId="174" fontId="57" fillId="0" borderId="19"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174" fontId="57" fillId="0" borderId="0" xfId="201" applyFont="1" applyFill="1" applyBorder="1" applyAlignment="1">
      <alignment wrapText="1"/>
    </xf>
    <xf numFmtId="0" fontId="57" fillId="0" borderId="0" xfId="59" applyNumberFormat="1" applyFont="1" applyFill="1" applyAlignment="1">
      <alignment horizontal="center"/>
    </xf>
    <xf numFmtId="0" fontId="57" fillId="0" borderId="0" xfId="59" applyNumberFormat="1" applyFont="1" applyAlignment="1">
      <alignment horizontal="center"/>
    </xf>
    <xf numFmtId="175" fontId="57" fillId="0" borderId="3" xfId="59" applyNumberFormat="1" applyFont="1" applyBorder="1"/>
    <xf numFmtId="175" fontId="57" fillId="0" borderId="3" xfId="59" applyNumberFormat="1" applyFont="1" applyFill="1" applyBorder="1"/>
    <xf numFmtId="276" fontId="57" fillId="0" borderId="0" xfId="59" applyNumberFormat="1" applyFont="1" applyFill="1" applyBorder="1" applyAlignment="1"/>
    <xf numFmtId="174" fontId="57" fillId="0" borderId="9" xfId="201" applyFont="1" applyFill="1" applyBorder="1" applyAlignment="1">
      <alignment horizontal="center"/>
    </xf>
    <xf numFmtId="174" fontId="57" fillId="0" borderId="0" xfId="0" applyFont="1" applyFill="1" applyAlignment="1">
      <alignment vertical="top" wrapText="1"/>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0" xfId="59" applyNumberFormat="1" applyFont="1" applyFill="1" applyBorder="1"/>
    <xf numFmtId="175" fontId="57" fillId="0" borderId="0" xfId="59" applyNumberFormat="1" applyFont="1"/>
    <xf numFmtId="175" fontId="57" fillId="15" borderId="12" xfId="59" applyNumberFormat="1" applyFont="1" applyFill="1" applyBorder="1"/>
    <xf numFmtId="175" fontId="57" fillId="0" borderId="11" xfId="59" applyNumberFormat="1" applyFont="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11" xfId="265" applyNumberFormat="1" applyFont="1" applyBorder="1"/>
    <xf numFmtId="174" fontId="57" fillId="15" borderId="11" xfId="0" applyFont="1" applyFill="1" applyBorder="1" applyAlignment="1">
      <alignment horizontal="center"/>
    </xf>
    <xf numFmtId="174" fontId="57" fillId="0" borderId="0" xfId="201" applyFont="1" applyFill="1" applyBorder="1" applyAlignment="1">
      <alignment vertical="top"/>
    </xf>
    <xf numFmtId="174" fontId="0" fillId="0" borderId="0" xfId="0" applyFill="1"/>
    <xf numFmtId="0" fontId="57" fillId="0" borderId="0" xfId="0" applyNumberFormat="1" applyFont="1" applyAlignment="1">
      <alignment horizontal="center"/>
    </xf>
    <xf numFmtId="0" fontId="57" fillId="0" borderId="0" xfId="187" applyFont="1" applyFill="1" applyBorder="1" applyAlignment="1">
      <alignment horizontal="left"/>
    </xf>
    <xf numFmtId="0" fontId="64" fillId="0" borderId="0" xfId="211" quotePrefix="1" applyFont="1" applyAlignment="1">
      <alignment horizontal="center" wrapText="1"/>
    </xf>
    <xf numFmtId="175" fontId="57" fillId="0" borderId="14" xfId="59" applyNumberFormat="1" applyFont="1" applyBorder="1"/>
    <xf numFmtId="174" fontId="76" fillId="0" borderId="0" xfId="0" applyFont="1" applyAlignment="1">
      <alignment horizontal="left"/>
    </xf>
    <xf numFmtId="174" fontId="76" fillId="0" borderId="0" xfId="0" applyFont="1" applyFill="1" applyAlignment="1">
      <alignment horizontal="left"/>
    </xf>
    <xf numFmtId="174" fontId="24" fillId="0" borderId="0" xfId="0" applyFont="1"/>
    <xf numFmtId="174" fontId="0" fillId="0" borderId="0" xfId="0" applyFill="1" applyProtection="1">
      <protection locked="0"/>
    </xf>
    <xf numFmtId="174" fontId="0" fillId="0" borderId="0" xfId="0"/>
    <xf numFmtId="174" fontId="120" fillId="0" borderId="0" xfId="0" applyFont="1" applyFill="1" applyProtection="1">
      <protection locked="0"/>
    </xf>
    <xf numFmtId="174" fontId="121" fillId="0" borderId="0" xfId="0" applyFont="1" applyFill="1" applyProtection="1">
      <protection locked="0"/>
    </xf>
    <xf numFmtId="277" fontId="0" fillId="0" borderId="0" xfId="0" applyNumberFormat="1" applyFill="1"/>
    <xf numFmtId="176" fontId="37" fillId="0" borderId="0" xfId="93" applyNumberFormat="1" applyFont="1" applyFill="1"/>
    <xf numFmtId="174" fontId="122"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7" fillId="14" borderId="0" xfId="0" applyNumberFormat="1" applyFont="1" applyFill="1" applyAlignment="1" applyProtection="1">
      <alignment horizontal="center"/>
      <protection locked="0"/>
    </xf>
    <xf numFmtId="0" fontId="57" fillId="0" borderId="0" xfId="0" applyNumberFormat="1" applyFont="1" applyFill="1" applyAlignment="1" applyProtection="1">
      <alignment horizontal="center"/>
      <protection locked="0"/>
    </xf>
    <xf numFmtId="174" fontId="57" fillId="0" borderId="0" xfId="0" applyFont="1" applyFill="1" applyProtection="1">
      <protection locked="0"/>
    </xf>
    <xf numFmtId="174" fontId="57" fillId="0" borderId="31" xfId="0" applyFont="1" applyFill="1" applyBorder="1" applyAlignment="1" applyProtection="1">
      <alignment horizontal="center" wrapText="1"/>
      <protection locked="0"/>
    </xf>
    <xf numFmtId="174" fontId="57" fillId="0" borderId="32" xfId="0" applyFont="1" applyFill="1" applyBorder="1" applyAlignment="1" applyProtection="1">
      <alignment horizontal="center" wrapText="1"/>
      <protection locked="0"/>
    </xf>
    <xf numFmtId="174" fontId="57" fillId="0" borderId="32" xfId="0" applyFont="1" applyFill="1" applyBorder="1" applyProtection="1">
      <protection locked="0"/>
    </xf>
    <xf numFmtId="170" fontId="57" fillId="0" borderId="33" xfId="0" applyNumberFormat="1" applyFont="1" applyFill="1" applyBorder="1" applyAlignment="1" applyProtection="1">
      <alignment horizontal="center"/>
      <protection locked="0"/>
    </xf>
    <xf numFmtId="174" fontId="64" fillId="0" borderId="0" xfId="0" applyFont="1" applyFill="1" applyAlignment="1" applyProtection="1">
      <alignment horizontal="center"/>
      <protection locked="0"/>
    </xf>
    <xf numFmtId="174" fontId="57" fillId="0" borderId="0" xfId="0" applyFont="1" applyFill="1" applyAlignment="1" applyProtection="1">
      <alignment horizontal="center"/>
      <protection locked="0"/>
    </xf>
    <xf numFmtId="175" fontId="57" fillId="0" borderId="0" xfId="0" applyNumberFormat="1" applyFont="1" applyFill="1" applyProtection="1">
      <protection locked="0"/>
    </xf>
    <xf numFmtId="5" fontId="57" fillId="0" borderId="33" xfId="0" applyNumberFormat="1" applyFont="1" applyFill="1" applyBorder="1" applyAlignment="1" applyProtection="1">
      <alignment horizontal="center"/>
      <protection locked="0"/>
    </xf>
    <xf numFmtId="175" fontId="57" fillId="0" borderId="8" xfId="0" applyNumberFormat="1" applyFont="1" applyFill="1" applyBorder="1" applyProtection="1">
      <protection locked="0"/>
    </xf>
    <xf numFmtId="174" fontId="57" fillId="0" borderId="8" xfId="0" applyFont="1" applyFill="1" applyBorder="1" applyAlignment="1" applyProtection="1">
      <alignment horizontal="center"/>
      <protection locked="0"/>
    </xf>
    <xf numFmtId="174" fontId="57" fillId="0" borderId="8" xfId="0" applyFont="1" applyFill="1" applyBorder="1" applyProtection="1">
      <protection locked="0"/>
    </xf>
    <xf numFmtId="175" fontId="57" fillId="0" borderId="0" xfId="0" applyNumberFormat="1" applyFont="1" applyFill="1" applyAlignment="1" applyProtection="1">
      <alignment horizontal="left"/>
      <protection locked="0"/>
    </xf>
    <xf numFmtId="0" fontId="64" fillId="0" borderId="0" xfId="0" applyNumberFormat="1" applyFont="1" applyFill="1" applyAlignment="1" applyProtection="1">
      <alignment horizontal="left"/>
      <protection locked="0"/>
    </xf>
    <xf numFmtId="174" fontId="64" fillId="0" borderId="0" xfId="0" applyFont="1" applyFill="1" applyAlignment="1" applyProtection="1">
      <alignment horizontal="center" wrapText="1"/>
      <protection locked="0"/>
    </xf>
    <xf numFmtId="175" fontId="64" fillId="0" borderId="0" xfId="0" applyNumberFormat="1" applyFont="1" applyFill="1" applyAlignment="1" applyProtection="1">
      <alignment horizontal="center" wrapText="1"/>
      <protection locked="0"/>
    </xf>
    <xf numFmtId="175" fontId="64" fillId="0" borderId="0" xfId="0" applyNumberFormat="1" applyFont="1" applyFill="1" applyAlignment="1" applyProtection="1">
      <alignment horizontal="center"/>
      <protection locked="0"/>
    </xf>
    <xf numFmtId="277" fontId="57" fillId="0" borderId="0" xfId="265" applyNumberFormat="1" applyFont="1" applyFill="1" applyProtection="1">
      <protection locked="0"/>
    </xf>
    <xf numFmtId="164" fontId="57" fillId="0" borderId="0" xfId="265" applyNumberFormat="1" applyFont="1" applyFill="1" applyProtection="1">
      <protection locked="0"/>
    </xf>
    <xf numFmtId="175" fontId="57" fillId="0" borderId="0" xfId="0" applyNumberFormat="1" applyFont="1" applyFill="1" applyAlignment="1" applyProtection="1">
      <alignment horizontal="center"/>
      <protection locked="0"/>
    </xf>
    <xf numFmtId="174" fontId="90" fillId="0" borderId="0" xfId="0" applyFont="1" applyFill="1" applyAlignment="1" applyProtection="1">
      <alignment horizontal="center"/>
      <protection locked="0"/>
    </xf>
    <xf numFmtId="174" fontId="57" fillId="14" borderId="0" xfId="0" applyFont="1" applyFill="1" applyProtection="1">
      <protection locked="0"/>
    </xf>
    <xf numFmtId="175" fontId="57" fillId="0" borderId="0" xfId="59" applyNumberFormat="1" applyFont="1" applyFill="1" applyProtection="1">
      <protection locked="0"/>
    </xf>
    <xf numFmtId="164" fontId="57" fillId="0" borderId="0" xfId="0" applyNumberFormat="1" applyFont="1" applyFill="1" applyProtection="1">
      <protection locked="0"/>
    </xf>
    <xf numFmtId="175" fontId="64" fillId="0" borderId="0" xfId="59" applyNumberFormat="1" applyFont="1" applyFill="1" applyProtection="1">
      <protection locked="0"/>
    </xf>
    <xf numFmtId="175" fontId="64" fillId="0" borderId="0" xfId="59" applyNumberFormat="1" applyFont="1" applyFill="1" applyAlignment="1" applyProtection="1">
      <alignment horizontal="center"/>
      <protection locked="0"/>
    </xf>
    <xf numFmtId="174" fontId="90" fillId="0" borderId="0" xfId="0" applyFont="1" applyFill="1" applyProtection="1">
      <protection locked="0"/>
    </xf>
    <xf numFmtId="175" fontId="57" fillId="0" borderId="0" xfId="0" applyNumberFormat="1" applyFont="1" applyProtection="1">
      <protection locked="0"/>
    </xf>
    <xf numFmtId="175" fontId="57" fillId="0" borderId="0" xfId="0" applyNumberFormat="1" applyFont="1"/>
    <xf numFmtId="277" fontId="57" fillId="0" borderId="0" xfId="0" applyNumberFormat="1" applyFont="1" applyFill="1" applyProtection="1">
      <protection locked="0"/>
    </xf>
    <xf numFmtId="176" fontId="57" fillId="0" borderId="0" xfId="93" applyNumberFormat="1" applyFont="1" applyFill="1"/>
    <xf numFmtId="174" fontId="57" fillId="0" borderId="1" xfId="0" applyFont="1" applyBorder="1" applyAlignment="1">
      <alignment horizontal="center"/>
    </xf>
    <xf numFmtId="174" fontId="57" fillId="0" borderId="0" xfId="0" applyFont="1" applyFill="1" applyAlignment="1">
      <alignment horizontal="left" vertical="top"/>
    </xf>
    <xf numFmtId="1" fontId="57" fillId="0" borderId="16" xfId="59" applyNumberFormat="1" applyFont="1" applyFill="1" applyBorder="1" applyAlignment="1">
      <alignment horizontal="center"/>
    </xf>
    <xf numFmtId="174" fontId="92" fillId="0" borderId="7" xfId="201" applyFont="1" applyFill="1" applyBorder="1" applyAlignment="1"/>
    <xf numFmtId="0" fontId="57" fillId="0" borderId="7" xfId="201" applyNumberFormat="1" applyFont="1" applyFill="1" applyBorder="1" applyAlignment="1"/>
    <xf numFmtId="175" fontId="57" fillId="0" borderId="7" xfId="59" applyNumberFormat="1" applyFont="1" applyFill="1" applyBorder="1" applyAlignment="1">
      <alignment horizontal="center"/>
    </xf>
    <xf numFmtId="174" fontId="57" fillId="0" borderId="7" xfId="201" applyFont="1" applyFill="1" applyBorder="1" applyAlignment="1">
      <alignment horizontal="center"/>
    </xf>
    <xf numFmtId="3" fontId="57" fillId="0" borderId="7" xfId="201" applyNumberFormat="1" applyFont="1" applyFill="1" applyBorder="1" applyAlignment="1"/>
    <xf numFmtId="170" fontId="57" fillId="0" borderId="7" xfId="201" applyNumberFormat="1" applyFont="1" applyFill="1" applyBorder="1" applyAlignment="1"/>
    <xf numFmtId="175" fontId="57" fillId="0" borderId="9" xfId="59" applyNumberFormat="1" applyFont="1" applyFill="1" applyBorder="1" applyAlignment="1">
      <alignment horizontal="center"/>
    </xf>
    <xf numFmtId="174" fontId="76" fillId="0" borderId="0" xfId="0" applyFont="1"/>
    <xf numFmtId="174" fontId="57" fillId="0" borderId="17" xfId="201" applyFont="1" applyBorder="1" applyAlignment="1">
      <alignment horizontal="center"/>
    </xf>
    <xf numFmtId="174" fontId="57" fillId="0" borderId="15" xfId="201" applyFont="1" applyBorder="1" applyAlignment="1">
      <alignment horizontal="center"/>
    </xf>
    <xf numFmtId="183" fontId="47" fillId="0" borderId="0" xfId="59" applyNumberFormat="1" applyFont="1" applyFill="1" applyAlignment="1">
      <alignment horizontal="right"/>
    </xf>
    <xf numFmtId="175" fontId="47" fillId="0" borderId="0" xfId="59" applyNumberFormat="1" applyFont="1" applyAlignment="1">
      <alignment horizontal="center"/>
    </xf>
    <xf numFmtId="175" fontId="47" fillId="0" borderId="1" xfId="59" applyNumberFormat="1" applyFont="1" applyBorder="1" applyAlignment="1">
      <alignment horizontal="center"/>
    </xf>
    <xf numFmtId="0" fontId="57" fillId="0" borderId="1" xfId="0" applyNumberFormat="1" applyFont="1" applyBorder="1" applyAlignment="1">
      <alignment horizontal="center"/>
    </xf>
    <xf numFmtId="0" fontId="57" fillId="0" borderId="1" xfId="187" applyFont="1" applyFill="1" applyBorder="1" applyAlignment="1"/>
    <xf numFmtId="3" fontId="57" fillId="0" borderId="1" xfId="187" applyNumberFormat="1" applyFont="1" applyFill="1" applyBorder="1" applyAlignment="1">
      <alignment horizontal="center" wrapText="1"/>
    </xf>
    <xf numFmtId="0" fontId="57" fillId="0" borderId="3" xfId="187" applyFont="1" applyFill="1" applyBorder="1" applyAlignment="1"/>
    <xf numFmtId="175" fontId="57" fillId="0" borderId="3" xfId="59" applyNumberFormat="1" applyFont="1" applyFill="1" applyBorder="1" applyAlignment="1">
      <alignment horizontal="center"/>
    </xf>
    <xf numFmtId="174" fontId="87" fillId="0" borderId="3" xfId="0" applyFont="1" applyBorder="1" applyAlignment="1"/>
    <xf numFmtId="175" fontId="57" fillId="0" borderId="3" xfId="59" applyNumberFormat="1" applyFont="1" applyFill="1" applyBorder="1" applyAlignment="1">
      <alignment horizontal="center" wrapText="1"/>
    </xf>
    <xf numFmtId="174" fontId="47" fillId="0" borderId="0" xfId="0" applyFont="1" applyAlignment="1">
      <alignment horizontal="left"/>
    </xf>
    <xf numFmtId="0" fontId="53" fillId="0" borderId="0" xfId="554" applyFont="1" applyAlignment="1">
      <alignment horizontal="right"/>
    </xf>
    <xf numFmtId="0" fontId="123" fillId="0" borderId="0" xfId="555" applyFont="1" applyAlignment="1">
      <alignment horizontal="centerContinuous"/>
    </xf>
    <xf numFmtId="174" fontId="47" fillId="0" borderId="0" xfId="0" applyFont="1" applyAlignment="1">
      <alignment horizontal="centerContinuous"/>
    </xf>
    <xf numFmtId="174" fontId="47" fillId="0" borderId="0" xfId="0" applyFont="1" applyBorder="1" applyAlignment="1">
      <alignment horizontal="center"/>
    </xf>
    <xf numFmtId="174" fontId="47" fillId="0" borderId="0" xfId="0" applyFont="1" applyBorder="1" applyAlignment="1">
      <alignment horizontal="centerContinuous"/>
    </xf>
    <xf numFmtId="174" fontId="47" fillId="0" borderId="0" xfId="0" applyFont="1" applyAlignment="1">
      <alignment horizontal="center"/>
    </xf>
    <xf numFmtId="174" fontId="124" fillId="0" borderId="0" xfId="0" applyFont="1" applyAlignment="1">
      <alignment horizontal="center"/>
    </xf>
    <xf numFmtId="174" fontId="124" fillId="0" borderId="0" xfId="0" applyFont="1" applyAlignment="1"/>
    <xf numFmtId="37" fontId="47" fillId="0" borderId="0" xfId="0" applyNumberFormat="1" applyFont="1" applyAlignment="1">
      <alignment horizontal="center" vertical="top"/>
    </xf>
    <xf numFmtId="174" fontId="47" fillId="0" borderId="0" xfId="0" quotePrefix="1" applyFont="1" applyAlignment="1"/>
    <xf numFmtId="175" fontId="125" fillId="15" borderId="0" xfId="59" applyNumberFormat="1" applyFont="1" applyFill="1" applyAlignment="1"/>
    <xf numFmtId="175" fontId="47" fillId="0" borderId="0" xfId="59" applyNumberFormat="1" applyFont="1" applyFill="1" applyAlignment="1"/>
    <xf numFmtId="174" fontId="47" fillId="0" borderId="0" xfId="0" applyFont="1" applyAlignment="1">
      <alignment vertical="center"/>
    </xf>
    <xf numFmtId="175" fontId="47" fillId="15" borderId="0" xfId="59" applyNumberFormat="1" applyFont="1" applyFill="1" applyAlignment="1"/>
    <xf numFmtId="175" fontId="47" fillId="0" borderId="3" xfId="59" applyNumberFormat="1" applyFont="1" applyBorder="1" applyAlignment="1"/>
    <xf numFmtId="174" fontId="123" fillId="0" borderId="0" xfId="0" applyFont="1" applyFill="1" applyAlignment="1"/>
    <xf numFmtId="174" fontId="47" fillId="0" borderId="0" xfId="0" applyFont="1" applyFill="1" applyAlignment="1"/>
    <xf numFmtId="174" fontId="47" fillId="0" borderId="0" xfId="0" applyFont="1" applyFill="1" applyBorder="1" applyAlignment="1"/>
    <xf numFmtId="0" fontId="126" fillId="0" borderId="0" xfId="182" applyFont="1"/>
    <xf numFmtId="174" fontId="47" fillId="0" borderId="0" xfId="0" applyFont="1" applyBorder="1" applyAlignment="1"/>
    <xf numFmtId="174" fontId="127" fillId="0" borderId="0" xfId="0" applyFont="1" applyAlignment="1"/>
    <xf numFmtId="174" fontId="128" fillId="0" borderId="0" xfId="201" applyFont="1" applyAlignment="1">
      <alignment horizontal="center"/>
    </xf>
    <xf numFmtId="49" fontId="57" fillId="0" borderId="0" xfId="187" applyNumberFormat="1" applyFont="1" applyFill="1" applyBorder="1" applyAlignment="1">
      <alignment horizontal="center"/>
    </xf>
    <xf numFmtId="0" fontId="64" fillId="0" borderId="0" xfId="185" applyFont="1" applyFill="1" applyBorder="1" applyAlignment="1">
      <alignment horizontal="center"/>
    </xf>
    <xf numFmtId="174" fontId="129" fillId="0" borderId="0" xfId="0" applyFont="1" applyFill="1" applyAlignment="1"/>
    <xf numFmtId="174" fontId="57" fillId="0" borderId="0" xfId="201" applyFont="1" applyAlignment="1">
      <alignment horizontal="center"/>
    </xf>
    <xf numFmtId="0" fontId="64" fillId="0" borderId="1" xfId="185" applyFont="1" applyBorder="1" applyAlignment="1">
      <alignment horizontal="center"/>
    </xf>
    <xf numFmtId="175" fontId="57" fillId="0" borderId="3" xfId="59" applyNumberFormat="1" applyFont="1" applyBorder="1" applyAlignment="1"/>
    <xf numFmtId="0" fontId="57" fillId="0" borderId="0" xfId="0" applyNumberFormat="1" applyFont="1" applyAlignment="1">
      <alignment horizontal="center" vertical="top"/>
    </xf>
    <xf numFmtId="2" fontId="57" fillId="0" borderId="0" xfId="0" applyNumberFormat="1" applyFont="1" applyAlignment="1">
      <alignment wrapText="1"/>
    </xf>
    <xf numFmtId="0" fontId="123" fillId="0" borderId="0" xfId="555" applyFont="1" applyAlignment="1">
      <alignment horizontal="center"/>
    </xf>
    <xf numFmtId="174" fontId="47" fillId="0" borderId="0" xfId="0" applyFont="1" applyAlignment="1">
      <alignment vertical="top"/>
    </xf>
    <xf numFmtId="174" fontId="47" fillId="0" borderId="1" xfId="0" applyFont="1" applyBorder="1" applyAlignment="1">
      <alignment horizontal="center"/>
    </xf>
    <xf numFmtId="174" fontId="47" fillId="0" borderId="0" xfId="0" applyFont="1" applyAlignment="1">
      <alignment horizontal="center" vertical="top"/>
    </xf>
    <xf numFmtId="0" fontId="57" fillId="0" borderId="0" xfId="187" applyFont="1" applyFill="1" applyAlignment="1">
      <alignment horizontal="left" wrapText="1"/>
    </xf>
    <xf numFmtId="0" fontId="57" fillId="0" borderId="0" xfId="187" applyFont="1" applyFill="1" applyBorder="1" applyAlignment="1">
      <alignment horizontal="left" wrapText="1"/>
    </xf>
    <xf numFmtId="174" fontId="57" fillId="0" borderId="1" xfId="0" applyFont="1" applyBorder="1" applyAlignment="1">
      <alignment horizontal="center"/>
    </xf>
    <xf numFmtId="0" fontId="57" fillId="0" borderId="0" xfId="187" applyFont="1" applyFill="1" applyAlignment="1">
      <alignment horizontal="center"/>
    </xf>
    <xf numFmtId="10" fontId="57" fillId="0" borderId="0" xfId="265" applyNumberFormat="1" applyFont="1" applyFill="1" applyAlignment="1">
      <alignment horizontal="center"/>
    </xf>
    <xf numFmtId="0" fontId="57" fillId="0" borderId="0" xfId="0" applyNumberFormat="1" applyFont="1" applyAlignment="1"/>
    <xf numFmtId="174" fontId="64" fillId="0" borderId="0" xfId="201" quotePrefix="1" applyFont="1" applyAlignment="1">
      <alignment horizontal="left"/>
    </xf>
    <xf numFmtId="174" fontId="57" fillId="0" borderId="0" xfId="201" applyFont="1" applyBorder="1" applyAlignment="1"/>
    <xf numFmtId="174" fontId="57" fillId="0" borderId="0" xfId="201" quotePrefix="1" applyFont="1" applyBorder="1" applyAlignment="1">
      <alignment horizontal="left"/>
    </xf>
    <xf numFmtId="176" fontId="57" fillId="0" borderId="0" xfId="105" applyNumberFormat="1" applyFont="1" applyFill="1" applyBorder="1" applyAlignment="1"/>
    <xf numFmtId="176" fontId="57" fillId="0" borderId="0" xfId="105" applyNumberFormat="1" applyFont="1" applyBorder="1" applyAlignment="1"/>
    <xf numFmtId="1" fontId="57" fillId="0" borderId="0" xfId="201" applyNumberFormat="1" applyFont="1" applyAlignment="1">
      <alignment horizontal="left"/>
    </xf>
    <xf numFmtId="174" fontId="57" fillId="0" borderId="0" xfId="201" quotePrefix="1" applyFont="1" applyAlignment="1">
      <alignment horizontal="left"/>
    </xf>
    <xf numFmtId="43" fontId="57" fillId="0" borderId="0" xfId="59" applyFont="1" applyBorder="1" applyAlignment="1"/>
    <xf numFmtId="174" fontId="57" fillId="0" borderId="0" xfId="201" applyFont="1" applyAlignment="1">
      <alignment horizontal="left"/>
    </xf>
    <xf numFmtId="10" fontId="57" fillId="0" borderId="0" xfId="265" applyNumberFormat="1" applyFont="1" applyBorder="1" applyAlignment="1"/>
    <xf numFmtId="164" fontId="57" fillId="0" borderId="0" xfId="265" applyNumberFormat="1" applyFont="1" applyAlignment="1"/>
    <xf numFmtId="0" fontId="57" fillId="0" borderId="0" xfId="365" applyFont="1" applyAlignment="1"/>
    <xf numFmtId="0" fontId="57" fillId="0" borderId="0" xfId="365" applyFont="1" applyAlignment="1">
      <alignment horizontal="right"/>
    </xf>
    <xf numFmtId="0" fontId="57" fillId="0" borderId="0" xfId="365" applyFont="1"/>
    <xf numFmtId="0" fontId="57" fillId="0" borderId="0" xfId="365" applyFont="1" applyAlignment="1">
      <alignment horizontal="center" wrapText="1"/>
    </xf>
    <xf numFmtId="0" fontId="90" fillId="0" borderId="0" xfId="365" applyFont="1" applyAlignment="1"/>
    <xf numFmtId="0" fontId="57" fillId="0" borderId="0" xfId="365" quotePrefix="1" applyFont="1" applyAlignment="1">
      <alignment horizontal="left"/>
    </xf>
    <xf numFmtId="1" fontId="57" fillId="0" borderId="0" xfId="365" applyNumberFormat="1" applyFont="1" applyAlignment="1">
      <alignment horizontal="center"/>
    </xf>
    <xf numFmtId="0" fontId="57" fillId="0" borderId="0" xfId="365" applyFont="1" applyAlignment="1">
      <alignment horizontal="center"/>
    </xf>
    <xf numFmtId="9" fontId="57" fillId="0" borderId="0" xfId="365" applyNumberFormat="1" applyFont="1" applyAlignment="1">
      <alignment horizontal="center"/>
    </xf>
    <xf numFmtId="10" fontId="57" fillId="0" borderId="0" xfId="365" applyNumberFormat="1" applyFont="1" applyAlignment="1">
      <alignment horizontal="center"/>
    </xf>
    <xf numFmtId="3" fontId="57" fillId="0" borderId="0" xfId="365" applyNumberFormat="1" applyFont="1"/>
    <xf numFmtId="10" fontId="57" fillId="0" borderId="0" xfId="365" applyNumberFormat="1" applyFont="1"/>
    <xf numFmtId="3" fontId="57" fillId="0" borderId="0" xfId="365" applyNumberFormat="1" applyFont="1" applyAlignment="1">
      <alignment horizontal="center"/>
    </xf>
    <xf numFmtId="0" fontId="57" fillId="0" borderId="0" xfId="365" quotePrefix="1" applyFont="1" applyAlignment="1"/>
    <xf numFmtId="275" fontId="57" fillId="0" borderId="0" xfId="365" applyNumberFormat="1" applyFont="1" applyAlignment="1">
      <alignment horizontal="left"/>
    </xf>
    <xf numFmtId="10" fontId="57" fillId="0" borderId="0" xfId="365" applyNumberFormat="1" applyFont="1" applyAlignment="1">
      <alignment horizontal="right"/>
    </xf>
    <xf numFmtId="0" fontId="76" fillId="0" borderId="0" xfId="365" applyFont="1" applyAlignment="1"/>
    <xf numFmtId="1" fontId="76" fillId="0" borderId="0" xfId="365" applyNumberFormat="1" applyFont="1" applyAlignment="1">
      <alignment horizontal="center"/>
    </xf>
    <xf numFmtId="10" fontId="76" fillId="0" borderId="0" xfId="365" applyNumberFormat="1" applyFont="1" applyAlignment="1">
      <alignment horizontal="center"/>
    </xf>
    <xf numFmtId="9" fontId="76" fillId="0" borderId="0" xfId="365" applyNumberFormat="1" applyFont="1" applyAlignment="1">
      <alignment horizontal="center"/>
    </xf>
    <xf numFmtId="0" fontId="76" fillId="0" borderId="0" xfId="365" applyFont="1" applyAlignment="1">
      <alignment horizontal="center"/>
    </xf>
    <xf numFmtId="49" fontId="57" fillId="0" borderId="0" xfId="365" applyNumberFormat="1" applyFont="1" applyAlignment="1"/>
    <xf numFmtId="1" fontId="57" fillId="0" borderId="0" xfId="365" applyNumberFormat="1" applyFont="1" applyAlignment="1"/>
    <xf numFmtId="9" fontId="57" fillId="0" borderId="0" xfId="365" applyNumberFormat="1" applyFont="1" applyAlignment="1"/>
    <xf numFmtId="2" fontId="130" fillId="0" borderId="0" xfId="0" applyNumberFormat="1" applyFont="1" applyFill="1" applyBorder="1" applyAlignment="1">
      <alignment horizontal="center"/>
    </xf>
    <xf numFmtId="0" fontId="57" fillId="0" borderId="1" xfId="365" applyFont="1" applyBorder="1" applyAlignment="1">
      <alignment horizontal="center"/>
    </xf>
    <xf numFmtId="0" fontId="57" fillId="0" borderId="0" xfId="365" applyFont="1" applyAlignment="1">
      <alignment horizontal="center" vertical="top"/>
    </xf>
    <xf numFmtId="2" fontId="57" fillId="0" borderId="0" xfId="0" applyNumberFormat="1" applyFont="1" applyAlignment="1">
      <alignment horizontal="center" wrapText="1"/>
    </xf>
    <xf numFmtId="2" fontId="57" fillId="0" borderId="0" xfId="0" applyNumberFormat="1" applyFont="1" applyAlignment="1">
      <alignment horizontal="left"/>
    </xf>
    <xf numFmtId="10" fontId="57" fillId="0" borderId="0" xfId="365" applyNumberFormat="1" applyFont="1" applyAlignment="1"/>
    <xf numFmtId="174" fontId="47" fillId="15" borderId="0" xfId="0" quotePrefix="1" applyFont="1" applyFill="1" applyAlignment="1">
      <alignment horizontal="center"/>
    </xf>
    <xf numFmtId="1" fontId="57" fillId="0" borderId="0" xfId="201" applyNumberFormat="1" applyFont="1" applyAlignment="1">
      <alignment horizontal="center"/>
    </xf>
    <xf numFmtId="0" fontId="47" fillId="0" borderId="0" xfId="187" applyFont="1" applyFill="1"/>
    <xf numFmtId="170" fontId="57" fillId="0" borderId="0" xfId="0" applyNumberFormat="1" applyFont="1"/>
    <xf numFmtId="175" fontId="47" fillId="0" borderId="0" xfId="79" applyNumberFormat="1" applyFont="1" applyFill="1" applyBorder="1" applyAlignment="1">
      <alignment wrapText="1"/>
    </xf>
    <xf numFmtId="0" fontId="57" fillId="0" borderId="0" xfId="187" applyFont="1" applyAlignment="1"/>
    <xf numFmtId="174" fontId="57" fillId="0" borderId="0" xfId="0" applyFont="1" applyBorder="1" applyAlignment="1">
      <alignment horizontal="centerContinuous"/>
    </xf>
    <xf numFmtId="0" fontId="64" fillId="0" borderId="0" xfId="187" applyFont="1" applyAlignment="1"/>
    <xf numFmtId="0" fontId="76" fillId="0" borderId="0" xfId="187" applyFont="1" applyFill="1"/>
    <xf numFmtId="175" fontId="57" fillId="0" borderId="0" xfId="79" applyNumberFormat="1" applyFont="1" applyFill="1" applyAlignment="1">
      <alignment horizontal="right"/>
    </xf>
    <xf numFmtId="175" fontId="57" fillId="14" borderId="0" xfId="79" applyNumberFormat="1" applyFont="1" applyFill="1" applyAlignment="1"/>
    <xf numFmtId="175" fontId="57" fillId="15" borderId="0" xfId="79" applyNumberFormat="1" applyFont="1" applyFill="1" applyAlignment="1"/>
    <xf numFmtId="175" fontId="57" fillId="0" borderId="3" xfId="79" applyNumberFormat="1" applyFont="1" applyFill="1" applyBorder="1" applyAlignment="1"/>
    <xf numFmtId="0" fontId="64" fillId="0" borderId="0" xfId="187" applyFont="1" applyFill="1"/>
    <xf numFmtId="175" fontId="57" fillId="15" borderId="0" xfId="79" applyNumberFormat="1" applyFont="1" applyFill="1" applyBorder="1" applyAlignment="1"/>
    <xf numFmtId="175" fontId="57" fillId="0" borderId="0" xfId="79" applyNumberFormat="1" applyFont="1" applyFill="1" applyBorder="1" applyAlignment="1"/>
    <xf numFmtId="0" fontId="47" fillId="0" borderId="0" xfId="187" applyFont="1"/>
    <xf numFmtId="175" fontId="57" fillId="0" borderId="0" xfId="187" applyNumberFormat="1" applyFont="1" applyFill="1"/>
    <xf numFmtId="0" fontId="88" fillId="0" borderId="0" xfId="187" applyFont="1"/>
    <xf numFmtId="0" fontId="57" fillId="0" borderId="0" xfId="187" applyFont="1" applyFill="1" applyAlignment="1">
      <alignment horizontal="center" vertical="top"/>
    </xf>
    <xf numFmtId="175" fontId="57" fillId="0" borderId="0" xfId="79" applyNumberFormat="1" applyFont="1" applyFill="1" applyAlignment="1"/>
    <xf numFmtId="175" fontId="47" fillId="0" borderId="0" xfId="79" applyNumberFormat="1" applyFont="1" applyAlignment="1"/>
    <xf numFmtId="175" fontId="57" fillId="0" borderId="0" xfId="79" applyNumberFormat="1" applyFont="1" applyBorder="1" applyAlignment="1"/>
    <xf numFmtId="175" fontId="57" fillId="0" borderId="0" xfId="187" applyNumberFormat="1" applyFont="1"/>
    <xf numFmtId="175" fontId="57" fillId="0" borderId="1" xfId="79" applyNumberFormat="1" applyFont="1" applyFill="1" applyBorder="1" applyAlignment="1">
      <alignment horizontal="center"/>
    </xf>
    <xf numFmtId="175" fontId="57" fillId="0" borderId="3" xfId="187" applyNumberFormat="1" applyFont="1" applyBorder="1"/>
    <xf numFmtId="0" fontId="64" fillId="0" borderId="0" xfId="187" applyFont="1"/>
    <xf numFmtId="170" fontId="57" fillId="15" borderId="33" xfId="0" applyNumberFormat="1" applyFont="1" applyFill="1" applyBorder="1" applyAlignment="1" applyProtection="1">
      <alignment horizontal="center"/>
      <protection locked="0"/>
    </xf>
    <xf numFmtId="171" fontId="57" fillId="0" borderId="0" xfId="265" applyNumberFormat="1" applyFont="1" applyFill="1" applyAlignment="1">
      <alignment horizontal="right"/>
    </xf>
    <xf numFmtId="171" fontId="57" fillId="0" borderId="8" xfId="265" applyNumberFormat="1" applyFont="1" applyFill="1" applyBorder="1" applyAlignment="1">
      <alignment horizontal="right"/>
    </xf>
    <xf numFmtId="0" fontId="57" fillId="15" borderId="0" xfId="0" applyNumberFormat="1" applyFont="1" applyFill="1" applyAlignment="1" applyProtection="1">
      <alignment horizontal="center"/>
      <protection locked="0"/>
    </xf>
    <xf numFmtId="175" fontId="57" fillId="0" borderId="0" xfId="86" applyNumberFormat="1" applyFont="1" applyFill="1" applyBorder="1" applyAlignment="1">
      <alignment horizontal="right"/>
    </xf>
    <xf numFmtId="175" fontId="57" fillId="15" borderId="0" xfId="59" applyNumberFormat="1" applyFont="1" applyFill="1" applyBorder="1" applyAlignment="1"/>
    <xf numFmtId="10" fontId="57" fillId="0" borderId="0" xfId="187" applyNumberFormat="1" applyFont="1" applyFill="1"/>
    <xf numFmtId="10" fontId="57" fillId="15" borderId="0" xfId="187" applyNumberFormat="1" applyFont="1" applyFill="1"/>
    <xf numFmtId="174" fontId="64" fillId="0" borderId="0" xfId="201" applyFont="1" applyFill="1" applyAlignment="1">
      <alignment horizontal="center" wrapText="1"/>
    </xf>
    <xf numFmtId="0" fontId="64" fillId="0" borderId="0" xfId="185" applyFont="1" applyFill="1" applyAlignment="1">
      <alignment horizontal="center"/>
    </xf>
    <xf numFmtId="174" fontId="64" fillId="0" borderId="1" xfId="201" applyFont="1" applyFill="1" applyBorder="1" applyAlignment="1">
      <alignment horizontal="center" wrapText="1"/>
    </xf>
    <xf numFmtId="0" fontId="57" fillId="0" borderId="0" xfId="365" applyFont="1" applyAlignment="1">
      <alignment horizontal="left"/>
    </xf>
    <xf numFmtId="0" fontId="64" fillId="0" borderId="0" xfId="206" applyFont="1" applyFill="1" applyBorder="1" applyAlignment="1">
      <alignment horizontal="center" wrapText="1"/>
    </xf>
    <xf numFmtId="0" fontId="57" fillId="0" borderId="0" xfId="0" applyNumberFormat="1" applyFont="1" applyAlignment="1">
      <alignment horizontal="center" wrapText="1"/>
    </xf>
    <xf numFmtId="174" fontId="57" fillId="0" borderId="0" xfId="0" applyFont="1" applyAlignment="1">
      <alignment vertical="top"/>
    </xf>
    <xf numFmtId="174" fontId="57" fillId="0" borderId="0" xfId="0" applyFont="1" applyFill="1" applyAlignment="1">
      <alignment vertical="top"/>
    </xf>
    <xf numFmtId="0" fontId="57" fillId="0" borderId="1" xfId="187" applyFont="1" applyBorder="1" applyAlignment="1">
      <alignment horizontal="center" wrapText="1"/>
    </xf>
    <xf numFmtId="174" fontId="57" fillId="0" borderId="0" xfId="0" applyFont="1" applyFill="1" applyAlignment="1">
      <alignment vertical="top" wrapText="1"/>
    </xf>
    <xf numFmtId="0" fontId="57" fillId="0" borderId="0" xfId="188" applyNumberFormat="1" applyFont="1" applyFill="1" applyAlignment="1">
      <alignment vertical="top" wrapText="1"/>
    </xf>
    <xf numFmtId="10" fontId="57" fillId="14" borderId="0" xfId="265" applyNumberFormat="1" applyFont="1" applyFill="1" applyAlignment="1"/>
    <xf numFmtId="174" fontId="47" fillId="0" borderId="0" xfId="0" applyFont="1" applyAlignment="1">
      <alignment vertical="top" wrapText="1"/>
    </xf>
    <xf numFmtId="0" fontId="57" fillId="0" borderId="0" xfId="187" applyFont="1" applyFill="1" applyBorder="1" applyAlignment="1">
      <alignment horizontal="center" vertical="top"/>
    </xf>
    <xf numFmtId="174" fontId="57" fillId="0" borderId="0" xfId="201" applyFont="1" applyFill="1" applyAlignment="1">
      <alignment wrapText="1"/>
    </xf>
    <xf numFmtId="0" fontId="57" fillId="0" borderId="0" xfId="210" applyNumberFormat="1" applyFont="1" applyFill="1" applyAlignment="1" applyProtection="1">
      <alignment horizontal="center" vertical="top" wrapText="1"/>
      <protection locked="0"/>
    </xf>
    <xf numFmtId="0" fontId="57" fillId="0" borderId="0" xfId="188" applyFont="1" applyFill="1" applyAlignment="1">
      <alignment horizontal="center" vertical="top" wrapText="1"/>
    </xf>
    <xf numFmtId="0" fontId="57" fillId="0" borderId="0" xfId="210" applyNumberFormat="1" applyFont="1" applyFill="1" applyBorder="1" applyAlignment="1" applyProtection="1">
      <alignment horizontal="center" vertical="top" wrapText="1"/>
      <protection locked="0"/>
    </xf>
    <xf numFmtId="174" fontId="57" fillId="0" borderId="0" xfId="210" applyFont="1" applyFill="1" applyAlignment="1">
      <alignment horizontal="center" vertical="top" wrapText="1"/>
    </xf>
    <xf numFmtId="174" fontId="57" fillId="0" borderId="0" xfId="0" applyFont="1" applyAlignment="1">
      <alignment horizontal="center"/>
    </xf>
    <xf numFmtId="0" fontId="57" fillId="0" borderId="0" xfId="201" applyNumberFormat="1" applyFont="1" applyFill="1" applyBorder="1" applyAlignment="1" applyProtection="1">
      <alignment horizontal="center"/>
      <protection locked="0"/>
    </xf>
    <xf numFmtId="0" fontId="88" fillId="0" borderId="0" xfId="187" applyFont="1" applyFill="1" applyBorder="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0" fontId="57" fillId="0" borderId="0" xfId="59" applyNumberFormat="1" applyFont="1" applyAlignment="1">
      <alignment horizontal="center" vertical="top"/>
    </xf>
    <xf numFmtId="43" fontId="57" fillId="0" borderId="0" xfId="59" applyFont="1" applyAlignment="1">
      <alignment horizontal="left"/>
    </xf>
    <xf numFmtId="43" fontId="57" fillId="0" borderId="10" xfId="59" applyFont="1" applyFill="1" applyBorder="1" applyAlignment="1">
      <alignment horizontal="center"/>
    </xf>
    <xf numFmtId="43" fontId="57" fillId="0" borderId="0" xfId="59" applyFont="1" applyFill="1" applyProtection="1">
      <protection locked="0"/>
    </xf>
    <xf numFmtId="43" fontId="64" fillId="0" borderId="0" xfId="59" applyFont="1" applyFill="1" applyProtection="1">
      <protection locked="0"/>
    </xf>
    <xf numFmtId="43" fontId="57" fillId="0" borderId="1" xfId="59" applyFont="1" applyFill="1" applyBorder="1" applyProtection="1">
      <protection locked="0"/>
    </xf>
    <xf numFmtId="174" fontId="57" fillId="0" borderId="0" xfId="0" applyFont="1" applyAlignment="1">
      <alignment horizontal="center" vertical="top"/>
    </xf>
    <xf numFmtId="174" fontId="47" fillId="0" borderId="0" xfId="0" applyFont="1" applyFill="1" applyAlignment="1">
      <alignment vertical="top"/>
    </xf>
    <xf numFmtId="43" fontId="57" fillId="15" borderId="0" xfId="59" applyFont="1" applyFill="1"/>
    <xf numFmtId="43" fontId="57" fillId="0" borderId="3" xfId="59" applyFont="1" applyFill="1" applyBorder="1"/>
    <xf numFmtId="0" fontId="57" fillId="0" borderId="0" xfId="59" applyNumberFormat="1" applyFont="1" applyFill="1"/>
    <xf numFmtId="0" fontId="57" fillId="0" borderId="0" xfId="59" applyNumberFormat="1" applyFont="1" applyFill="1" applyAlignment="1">
      <alignment horizontal="right"/>
    </xf>
    <xf numFmtId="43" fontId="57" fillId="0" borderId="0" xfId="59" applyFont="1" applyFill="1" applyBorder="1"/>
    <xf numFmtId="43" fontId="57" fillId="0" borderId="1" xfId="59" applyFont="1" applyFill="1" applyBorder="1"/>
    <xf numFmtId="175" fontId="57" fillId="0" borderId="1" xfId="59" applyNumberFormat="1" applyFont="1" applyFill="1" applyBorder="1"/>
    <xf numFmtId="175" fontId="0" fillId="0" borderId="0" xfId="59" applyNumberFormat="1" applyFont="1" applyAlignment="1"/>
    <xf numFmtId="175" fontId="64" fillId="0" borderId="0" xfId="59" applyNumberFormat="1" applyFont="1" applyFill="1" applyBorder="1"/>
    <xf numFmtId="175" fontId="57" fillId="0" borderId="1" xfId="59" applyNumberFormat="1" applyFont="1" applyBorder="1" applyAlignment="1">
      <alignment horizontal="center" wrapText="1"/>
    </xf>
    <xf numFmtId="175" fontId="64" fillId="0" borderId="0" xfId="59" applyNumberFormat="1" applyFont="1" applyBorder="1" applyAlignment="1">
      <alignment horizontal="center"/>
    </xf>
    <xf numFmtId="0" fontId="57" fillId="0" borderId="0" xfId="211" applyFont="1" applyFill="1" applyAlignment="1">
      <alignment horizontal="left"/>
    </xf>
    <xf numFmtId="0" fontId="57" fillId="0" borderId="0" xfId="210" applyNumberFormat="1" applyFont="1" applyFill="1" applyAlignment="1" applyProtection="1">
      <alignment vertical="top" wrapText="1"/>
      <protection locked="0"/>
    </xf>
    <xf numFmtId="3" fontId="57" fillId="0" borderId="0" xfId="210" applyNumberFormat="1" applyFont="1" applyFill="1" applyAlignment="1">
      <alignment wrapText="1"/>
    </xf>
    <xf numFmtId="3" fontId="57" fillId="0" borderId="0" xfId="210" quotePrefix="1" applyNumberFormat="1" applyFont="1" applyFill="1" applyAlignment="1">
      <alignment horizontal="left"/>
    </xf>
    <xf numFmtId="174" fontId="57" fillId="0" borderId="1" xfId="0" applyFont="1" applyBorder="1" applyAlignment="1">
      <alignment horizontal="center"/>
    </xf>
    <xf numFmtId="174" fontId="57" fillId="0" borderId="0" xfId="0" applyFont="1" applyAlignment="1">
      <alignment horizontal="center"/>
    </xf>
    <xf numFmtId="10" fontId="57" fillId="0" borderId="0" xfId="265" applyNumberFormat="1" applyFont="1" applyFill="1" applyAlignment="1">
      <alignment horizontal="center"/>
    </xf>
    <xf numFmtId="175" fontId="57" fillId="0" borderId="9" xfId="59" applyNumberFormat="1" applyFont="1" applyFill="1" applyBorder="1"/>
    <xf numFmtId="174" fontId="57" fillId="0" borderId="1" xfId="0" applyFont="1" applyBorder="1"/>
    <xf numFmtId="174" fontId="57" fillId="0" borderId="0" xfId="0" applyFont="1" applyAlignment="1">
      <alignment horizontal="center"/>
    </xf>
    <xf numFmtId="0" fontId="130" fillId="0" borderId="0" xfId="0" applyNumberFormat="1" applyFont="1" applyAlignment="1">
      <alignment horizontal="center"/>
    </xf>
    <xf numFmtId="43" fontId="47" fillId="0" borderId="0" xfId="59" applyFont="1" applyBorder="1" applyAlignment="1"/>
    <xf numFmtId="174" fontId="64" fillId="0" borderId="34" xfId="210" applyFont="1" applyBorder="1" applyAlignment="1">
      <alignment horizontal="center"/>
    </xf>
    <xf numFmtId="1" fontId="57" fillId="15" borderId="0" xfId="0" applyNumberFormat="1" applyFont="1" applyFill="1" applyAlignment="1">
      <alignment horizontal="center"/>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64" fillId="0" borderId="0" xfId="211" applyFont="1" applyAlignment="1">
      <alignment horizontal="center" wrapText="1"/>
    </xf>
    <xf numFmtId="175" fontId="57" fillId="0" borderId="0" xfId="187" applyNumberFormat="1" applyFont="1" applyBorder="1"/>
    <xf numFmtId="0" fontId="19" fillId="0" borderId="0" xfId="184" applyFont="1" applyFill="1" applyAlignment="1"/>
    <xf numFmtId="0" fontId="147" fillId="0" borderId="0" xfId="184" applyFont="1"/>
    <xf numFmtId="0" fontId="24" fillId="0" borderId="0" xfId="184" applyFont="1"/>
    <xf numFmtId="0" fontId="147" fillId="0" borderId="0" xfId="184" applyFont="1" applyFill="1"/>
    <xf numFmtId="0" fontId="24" fillId="0" borderId="0" xfId="184" applyFont="1" applyFill="1"/>
    <xf numFmtId="0" fontId="17" fillId="0" borderId="0" xfId="184" applyFont="1" applyFill="1" applyAlignment="1">
      <alignment horizontal="left"/>
    </xf>
    <xf numFmtId="0" fontId="17" fillId="0" borderId="0" xfId="184" applyFont="1" applyFill="1"/>
    <xf numFmtId="0" fontId="17" fillId="0" borderId="0" xfId="184" applyFont="1" applyFill="1" applyAlignment="1">
      <alignment horizontal="center"/>
    </xf>
    <xf numFmtId="43" fontId="17" fillId="0" borderId="0" xfId="184" applyNumberFormat="1" applyFont="1" applyFill="1"/>
    <xf numFmtId="0" fontId="24" fillId="0" borderId="0" xfId="184" applyFont="1" applyBorder="1"/>
    <xf numFmtId="0" fontId="17" fillId="0" borderId="0" xfId="184" applyFont="1" applyFill="1" applyBorder="1"/>
    <xf numFmtId="175" fontId="17" fillId="0" borderId="0" xfId="59" applyNumberFormat="1" applyFont="1" applyFill="1" applyBorder="1"/>
    <xf numFmtId="0" fontId="42" fillId="0" borderId="0" xfId="184" applyFont="1" applyFill="1" applyBorder="1"/>
    <xf numFmtId="37" fontId="17" fillId="0" borderId="0" xfId="184" applyNumberFormat="1" applyFont="1" applyFill="1" applyBorder="1"/>
    <xf numFmtId="37" fontId="17" fillId="0" borderId="0" xfId="184" applyNumberFormat="1" applyFont="1" applyFill="1" applyBorder="1" applyAlignment="1">
      <alignment horizontal="center"/>
    </xf>
    <xf numFmtId="0" fontId="17" fillId="0" borderId="0" xfId="184" applyFont="1" applyFill="1" applyBorder="1" applyAlignment="1">
      <alignment horizontal="center"/>
    </xf>
    <xf numFmtId="0" fontId="17" fillId="0" borderId="0" xfId="184" applyFont="1" applyBorder="1"/>
    <xf numFmtId="37" fontId="17" fillId="0" borderId="0" xfId="184" applyNumberFormat="1" applyFont="1" applyFill="1" applyBorder="1" applyAlignment="1">
      <alignment wrapText="1"/>
    </xf>
    <xf numFmtId="0" fontId="17" fillId="0" borderId="0" xfId="184" applyFont="1" applyFill="1" applyBorder="1" applyAlignment="1">
      <alignment horizontal="left"/>
    </xf>
    <xf numFmtId="0" fontId="17" fillId="0" borderId="0" xfId="184" applyFont="1" applyBorder="1" applyAlignment="1">
      <alignment wrapText="1"/>
    </xf>
    <xf numFmtId="0" fontId="147" fillId="0" borderId="0" xfId="184" applyFont="1" applyFill="1" applyBorder="1"/>
    <xf numFmtId="0" fontId="17" fillId="0" borderId="0" xfId="184" applyFont="1" applyFill="1" applyBorder="1" applyAlignment="1"/>
    <xf numFmtId="0" fontId="24" fillId="0" borderId="0" xfId="184" applyFont="1" applyFill="1" applyBorder="1"/>
    <xf numFmtId="37" fontId="17" fillId="14" borderId="9" xfId="184" applyNumberFormat="1" applyFont="1" applyFill="1" applyBorder="1"/>
    <xf numFmtId="0" fontId="17" fillId="14" borderId="42" xfId="184" applyFont="1" applyFill="1" applyBorder="1" applyAlignment="1">
      <alignment wrapText="1"/>
    </xf>
    <xf numFmtId="0" fontId="17" fillId="14" borderId="43" xfId="184" applyFont="1" applyFill="1" applyBorder="1" applyAlignment="1">
      <alignment horizontal="center"/>
    </xf>
    <xf numFmtId="0" fontId="17" fillId="0" borderId="41" xfId="184" applyFont="1" applyFill="1" applyBorder="1" applyAlignment="1"/>
    <xf numFmtId="175" fontId="17" fillId="0" borderId="9" xfId="59" applyNumberFormat="1" applyFont="1" applyFill="1" applyBorder="1"/>
    <xf numFmtId="37" fontId="17" fillId="0" borderId="42" xfId="184" applyNumberFormat="1" applyFont="1" applyFill="1" applyBorder="1" applyAlignment="1">
      <alignment wrapText="1"/>
    </xf>
    <xf numFmtId="0" fontId="17" fillId="0" borderId="41" xfId="184" applyFont="1" applyFill="1" applyBorder="1"/>
    <xf numFmtId="0" fontId="17" fillId="0" borderId="0" xfId="184" applyFont="1" applyBorder="1" applyAlignment="1">
      <alignment horizontal="left"/>
    </xf>
    <xf numFmtId="0" fontId="17" fillId="0" borderId="0" xfId="184" applyFont="1" applyFill="1" applyBorder="1" applyAlignment="1">
      <alignment wrapText="1"/>
    </xf>
    <xf numFmtId="0" fontId="24" fillId="0" borderId="0" xfId="184" applyFont="1" applyBorder="1" applyAlignment="1"/>
    <xf numFmtId="41" fontId="19" fillId="0" borderId="0" xfId="184" applyNumberFormat="1" applyFont="1" applyBorder="1" applyAlignment="1">
      <alignment horizontal="center"/>
    </xf>
    <xf numFmtId="0" fontId="24" fillId="0" borderId="0" xfId="184" applyFont="1" applyFill="1" applyBorder="1" applyAlignment="1">
      <alignment horizontal="left"/>
    </xf>
    <xf numFmtId="0" fontId="24" fillId="0" borderId="0" xfId="184" applyFont="1" applyAlignment="1">
      <alignment horizontal="left"/>
    </xf>
    <xf numFmtId="0" fontId="17" fillId="0" borderId="43" xfId="184" applyFont="1" applyBorder="1"/>
    <xf numFmtId="175" fontId="17" fillId="0" borderId="9" xfId="59" applyNumberFormat="1" applyFont="1" applyBorder="1"/>
    <xf numFmtId="0" fontId="17" fillId="0" borderId="0" xfId="184" applyFont="1" applyFill="1" applyBorder="1" applyAlignment="1">
      <alignment horizontal="center"/>
    </xf>
    <xf numFmtId="0" fontId="17" fillId="0" borderId="1" xfId="59" applyNumberFormat="1" applyFont="1" applyBorder="1" applyAlignment="1">
      <alignment horizontal="center"/>
    </xf>
    <xf numFmtId="3" fontId="17" fillId="0" borderId="0" xfId="9380"/>
    <xf numFmtId="3" fontId="17" fillId="0" borderId="0" xfId="9380" applyAlignment="1">
      <alignment wrapText="1"/>
    </xf>
    <xf numFmtId="3" fontId="17" fillId="0" borderId="0" xfId="9380" applyAlignment="1">
      <alignment horizontal="left" wrapText="1"/>
    </xf>
    <xf numFmtId="3" fontId="170" fillId="0" borderId="0" xfId="9380" applyFont="1" applyAlignment="1">
      <alignment horizontal="left"/>
    </xf>
    <xf numFmtId="3" fontId="17" fillId="0" borderId="0" xfId="9380" applyAlignment="1">
      <alignment horizontal="center"/>
    </xf>
    <xf numFmtId="3" fontId="17" fillId="0" borderId="0" xfId="9380" applyAlignment="1">
      <alignment horizontal="left"/>
    </xf>
    <xf numFmtId="3" fontId="17" fillId="0" borderId="0" xfId="9380" applyAlignment="1">
      <alignment horizontal="right" wrapText="1"/>
    </xf>
    <xf numFmtId="3" fontId="17" fillId="0" borderId="3" xfId="9380" applyBorder="1" applyAlignment="1">
      <alignment horizontal="right" wrapText="1"/>
    </xf>
    <xf numFmtId="3" fontId="17" fillId="0" borderId="0" xfId="9380" applyAlignment="1">
      <alignment horizontal="left" vertical="top" wrapText="1"/>
    </xf>
    <xf numFmtId="3" fontId="171" fillId="0" borderId="0" xfId="9380" applyFont="1" applyAlignment="1">
      <alignment horizontal="center" vertical="top" wrapText="1"/>
    </xf>
    <xf numFmtId="3" fontId="172" fillId="0" borderId="0" xfId="9380" applyFont="1" applyAlignment="1">
      <alignment horizontal="center" wrapText="1"/>
    </xf>
    <xf numFmtId="3" fontId="17" fillId="0" borderId="1" xfId="9380" applyFont="1" applyBorder="1" applyAlignment="1">
      <alignment horizontal="center" wrapText="1"/>
    </xf>
    <xf numFmtId="3" fontId="17" fillId="0" borderId="0" xfId="9380" applyAlignment="1">
      <alignment horizontal="center" wrapText="1"/>
    </xf>
    <xf numFmtId="176" fontId="0" fillId="0" borderId="0" xfId="1366" applyNumberFormat="1" applyFont="1" applyAlignment="1">
      <alignment wrapText="1"/>
    </xf>
    <xf numFmtId="10" fontId="0" fillId="0" borderId="0" xfId="9166" applyNumberFormat="1" applyFont="1" applyAlignment="1">
      <alignment wrapText="1"/>
    </xf>
    <xf numFmtId="280" fontId="17" fillId="0" borderId="0" xfId="9380" applyNumberFormat="1" applyBorder="1" applyAlignment="1">
      <alignment wrapText="1"/>
    </xf>
    <xf numFmtId="176" fontId="0" fillId="0" borderId="0" xfId="1366" applyNumberFormat="1" applyFont="1" applyBorder="1" applyAlignment="1">
      <alignment wrapText="1"/>
    </xf>
    <xf numFmtId="3" fontId="17" fillId="0" borderId="0" xfId="9380" applyAlignment="1">
      <alignment vertical="top"/>
    </xf>
    <xf numFmtId="3" fontId="17" fillId="0" borderId="14" xfId="9380" applyBorder="1" applyAlignment="1">
      <alignment vertical="top"/>
    </xf>
    <xf numFmtId="0" fontId="147" fillId="0" borderId="0" xfId="184" applyFont="1" applyFill="1" applyAlignment="1">
      <alignment horizontal="center"/>
    </xf>
    <xf numFmtId="0" fontId="147" fillId="0" borderId="0" xfId="184" applyFont="1" applyFill="1" applyBorder="1" applyAlignment="1">
      <alignment horizontal="centerContinuous"/>
    </xf>
    <xf numFmtId="41" fontId="147" fillId="0" borderId="0" xfId="184" applyNumberFormat="1" applyFont="1" applyFill="1" applyBorder="1" applyAlignment="1">
      <alignment horizontal="center"/>
    </xf>
    <xf numFmtId="0" fontId="147" fillId="0" borderId="0" xfId="184" applyFont="1" applyFill="1" applyBorder="1" applyAlignment="1">
      <alignment horizontal="left"/>
    </xf>
    <xf numFmtId="0" fontId="147" fillId="0" borderId="0" xfId="184" applyFont="1" applyFill="1" applyBorder="1" applyAlignment="1">
      <alignment horizontal="center"/>
    </xf>
    <xf numFmtId="175" fontId="147" fillId="0" borderId="0" xfId="59" applyNumberFormat="1" applyFont="1" applyFill="1" applyBorder="1"/>
    <xf numFmtId="0" fontId="17" fillId="0" borderId="0" xfId="184" applyFont="1"/>
    <xf numFmtId="0" fontId="17" fillId="14" borderId="41" xfId="184" applyFont="1" applyFill="1" applyBorder="1" applyAlignment="1">
      <alignment wrapText="1"/>
    </xf>
    <xf numFmtId="41" fontId="17" fillId="14" borderId="9" xfId="184" applyNumberFormat="1" applyFont="1" applyFill="1" applyBorder="1"/>
    <xf numFmtId="41" fontId="17" fillId="14" borderId="9" xfId="68" applyFont="1" applyFill="1" applyBorder="1"/>
    <xf numFmtId="3" fontId="17" fillId="0" borderId="0" xfId="9380" applyFill="1" applyAlignment="1">
      <alignment wrapText="1"/>
    </xf>
    <xf numFmtId="1" fontId="17" fillId="14" borderId="0" xfId="59" applyNumberFormat="1" applyFont="1" applyFill="1"/>
    <xf numFmtId="0" fontId="17" fillId="0" borderId="42" xfId="184" applyFont="1" applyFill="1" applyBorder="1" applyAlignment="1">
      <alignment wrapText="1"/>
    </xf>
    <xf numFmtId="3" fontId="104" fillId="0" borderId="1" xfId="9380" applyFont="1" applyBorder="1" applyAlignment="1">
      <alignment horizontal="center" wrapText="1"/>
    </xf>
    <xf numFmtId="0" fontId="17" fillId="69" borderId="0" xfId="184" applyFont="1" applyFill="1"/>
    <xf numFmtId="176" fontId="0" fillId="0" borderId="14" xfId="1366" applyNumberFormat="1" applyFont="1" applyBorder="1" applyAlignment="1">
      <alignment wrapText="1"/>
    </xf>
    <xf numFmtId="0" fontId="57" fillId="0" borderId="0" xfId="206" applyFont="1" applyFill="1" applyBorder="1" applyAlignment="1">
      <alignment horizontal="center" wrapText="1"/>
    </xf>
    <xf numFmtId="175" fontId="17" fillId="14" borderId="0" xfId="59" applyNumberFormat="1" applyFont="1" applyFill="1"/>
    <xf numFmtId="3" fontId="17" fillId="0" borderId="0" xfId="9380" applyAlignment="1">
      <alignment horizontal="right"/>
    </xf>
    <xf numFmtId="0" fontId="24" fillId="0" borderId="0" xfId="184" applyFont="1" applyFill="1" applyAlignment="1">
      <alignment horizontal="right"/>
    </xf>
    <xf numFmtId="0" fontId="17" fillId="0" borderId="0" xfId="184" applyFont="1" applyFill="1" applyBorder="1" applyAlignment="1">
      <alignment wrapText="1"/>
    </xf>
    <xf numFmtId="175" fontId="17" fillId="0" borderId="0" xfId="59" applyNumberFormat="1" applyFont="1" applyBorder="1"/>
    <xf numFmtId="175" fontId="17" fillId="0" borderId="14" xfId="59" applyNumberFormat="1" applyFont="1" applyFill="1" applyBorder="1"/>
    <xf numFmtId="43" fontId="17" fillId="0" borderId="1" xfId="184" applyNumberFormat="1" applyFont="1" applyFill="1" applyBorder="1"/>
    <xf numFmtId="43" fontId="17" fillId="0" borderId="17" xfId="184" applyNumberFormat="1" applyFont="1" applyFill="1" applyBorder="1"/>
    <xf numFmtId="0" fontId="17" fillId="0" borderId="15" xfId="184" applyFont="1" applyFill="1" applyBorder="1"/>
    <xf numFmtId="0" fontId="17" fillId="0" borderId="11" xfId="184" applyFont="1" applyFill="1" applyBorder="1"/>
    <xf numFmtId="175" fontId="17" fillId="0" borderId="47" xfId="59" applyNumberFormat="1" applyFont="1" applyBorder="1"/>
    <xf numFmtId="175" fontId="17" fillId="0" borderId="47" xfId="59" applyNumberFormat="1" applyFont="1" applyFill="1" applyBorder="1"/>
    <xf numFmtId="0" fontId="17" fillId="0" borderId="48" xfId="184" applyFont="1" applyFill="1" applyBorder="1" applyAlignment="1"/>
    <xf numFmtId="0" fontId="17" fillId="0" borderId="9" xfId="184" applyFont="1" applyFill="1" applyBorder="1"/>
    <xf numFmtId="0" fontId="17" fillId="69" borderId="7" xfId="184" applyFont="1" applyFill="1" applyBorder="1"/>
    <xf numFmtId="0" fontId="17" fillId="0" borderId="16" xfId="184" applyFont="1" applyFill="1" applyBorder="1"/>
    <xf numFmtId="43" fontId="17" fillId="0" borderId="9" xfId="59" applyFont="1" applyFill="1" applyBorder="1"/>
    <xf numFmtId="0" fontId="17" fillId="0" borderId="49" xfId="184" applyFont="1" applyFill="1" applyBorder="1" applyAlignment="1"/>
    <xf numFmtId="0" fontId="17" fillId="69" borderId="9" xfId="184" applyFont="1" applyFill="1" applyBorder="1"/>
    <xf numFmtId="0" fontId="17" fillId="69" borderId="15" xfId="184" applyFont="1" applyFill="1" applyBorder="1"/>
    <xf numFmtId="0" fontId="17" fillId="69" borderId="47" xfId="184" applyFont="1" applyFill="1" applyBorder="1"/>
    <xf numFmtId="41" fontId="57" fillId="70" borderId="0" xfId="211" applyNumberFormat="1" applyFont="1" applyFill="1"/>
    <xf numFmtId="175" fontId="17" fillId="0" borderId="7" xfId="59" applyNumberFormat="1" applyFont="1" applyFill="1" applyBorder="1"/>
    <xf numFmtId="0" fontId="17" fillId="69" borderId="22" xfId="184" applyFont="1" applyFill="1" applyBorder="1"/>
    <xf numFmtId="183" fontId="57" fillId="0" borderId="0" xfId="59" applyNumberFormat="1" applyFont="1" applyAlignment="1">
      <alignment horizontal="right"/>
    </xf>
    <xf numFmtId="174" fontId="57" fillId="14"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0" fontId="57" fillId="14" borderId="0" xfId="59" applyNumberFormat="1" applyFont="1" applyFill="1" applyBorder="1" applyAlignment="1"/>
    <xf numFmtId="0" fontId="57" fillId="0" borderId="3" xfId="59" applyNumberFormat="1" applyFont="1" applyFill="1" applyBorder="1" applyAlignment="1"/>
    <xf numFmtId="174" fontId="57" fillId="15" borderId="11" xfId="0" applyFont="1" applyFill="1" applyBorder="1"/>
    <xf numFmtId="174" fontId="57" fillId="0" borderId="11" xfId="0" applyFont="1" applyFill="1" applyBorder="1" applyAlignment="1">
      <alignment horizontal="center"/>
    </xf>
    <xf numFmtId="174" fontId="57" fillId="0" borderId="22" xfId="0" applyFont="1" applyFill="1" applyBorder="1" applyAlignment="1">
      <alignment horizontal="center"/>
    </xf>
    <xf numFmtId="174" fontId="57" fillId="15" borderId="11" xfId="0" applyFont="1" applyFill="1" applyBorder="1" applyAlignment="1">
      <alignment horizontal="center"/>
    </xf>
    <xf numFmtId="174" fontId="57" fillId="0" borderId="11" xfId="0" applyFont="1" applyFill="1" applyBorder="1"/>
    <xf numFmtId="174" fontId="57" fillId="0" borderId="22" xfId="0" applyFont="1" applyFill="1" applyBorder="1"/>
    <xf numFmtId="10" fontId="57" fillId="15" borderId="0" xfId="187" applyNumberFormat="1" applyFont="1" applyFill="1" applyBorder="1"/>
    <xf numFmtId="0" fontId="57" fillId="14" borderId="0" xfId="187" applyFont="1" applyFill="1" applyBorder="1"/>
    <xf numFmtId="10" fontId="57" fillId="15" borderId="0" xfId="187" applyNumberFormat="1" applyFont="1" applyFill="1" applyBorder="1"/>
    <xf numFmtId="175" fontId="57" fillId="15" borderId="0" xfId="59" applyNumberFormat="1" applyFont="1" applyFill="1" applyBorder="1"/>
    <xf numFmtId="175" fontId="57" fillId="15" borderId="1" xfId="59" applyNumberFormat="1" applyFont="1" applyFill="1" applyBorder="1"/>
    <xf numFmtId="175" fontId="57" fillId="15" borderId="0" xfId="59" applyNumberFormat="1" applyFont="1" applyFill="1" applyBorder="1"/>
    <xf numFmtId="175" fontId="47" fillId="15" borderId="0" xfId="59" applyNumberFormat="1" applyFont="1" applyFill="1" applyAlignment="1"/>
    <xf numFmtId="10" fontId="47" fillId="15" borderId="0" xfId="0" applyNumberFormat="1" applyFont="1" applyFill="1" applyBorder="1" applyAlignment="1"/>
    <xf numFmtId="10" fontId="57" fillId="14" borderId="0" xfId="265" applyNumberFormat="1" applyFont="1" applyFill="1" applyAlignment="1" applyProtection="1">
      <alignment vertical="top"/>
      <protection locked="0"/>
    </xf>
    <xf numFmtId="0" fontId="17" fillId="14" borderId="42" xfId="9819" applyFont="1" applyFill="1" applyBorder="1" applyAlignment="1">
      <alignment wrapText="1"/>
    </xf>
    <xf numFmtId="0" fontId="17" fillId="14" borderId="41" xfId="9819" applyFont="1" applyFill="1" applyBorder="1" applyAlignment="1">
      <alignment wrapText="1"/>
    </xf>
    <xf numFmtId="0" fontId="57" fillId="15" borderId="0" xfId="187" applyFont="1" applyFill="1" applyBorder="1"/>
    <xf numFmtId="10" fontId="57" fillId="15" borderId="0" xfId="282" applyNumberFormat="1" applyFont="1" applyFill="1" applyBorder="1"/>
    <xf numFmtId="175" fontId="57" fillId="14" borderId="0" xfId="59" applyNumberFormat="1" applyFont="1" applyFill="1" applyBorder="1"/>
    <xf numFmtId="175" fontId="57" fillId="15" borderId="3" xfId="59" applyNumberFormat="1" applyFont="1" applyFill="1" applyBorder="1"/>
    <xf numFmtId="175" fontId="57" fillId="15" borderId="0" xfId="86" applyNumberFormat="1" applyFont="1" applyFill="1" applyBorder="1" applyAlignment="1">
      <alignment horizontal="right"/>
    </xf>
    <xf numFmtId="0" fontId="57" fillId="0" borderId="0" xfId="210" applyNumberFormat="1" applyFont="1" applyFill="1" applyAlignment="1" applyProtection="1">
      <alignment vertical="top" wrapText="1"/>
      <protection locked="0"/>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57" fillId="0" borderId="0" xfId="0" applyNumberFormat="1" applyFont="1" applyFill="1" applyBorder="1" applyAlignment="1">
      <alignment horizontal="left" vertical="top" wrapText="1"/>
    </xf>
    <xf numFmtId="174" fontId="57" fillId="0" borderId="0" xfId="0" applyFont="1" applyAlignment="1">
      <alignment horizontal="left" vertical="top" wrapText="1"/>
    </xf>
    <xf numFmtId="174" fontId="57" fillId="0" borderId="0" xfId="0" applyFont="1" applyFill="1" applyAlignment="1">
      <alignment horizontal="left" vertical="top" wrapText="1"/>
    </xf>
    <xf numFmtId="174" fontId="57" fillId="0" borderId="0" xfId="210" applyFont="1" applyAlignment="1">
      <alignment horizontal="center"/>
    </xf>
    <xf numFmtId="49" fontId="57" fillId="0" borderId="0" xfId="210" applyNumberFormat="1" applyFont="1" applyAlignment="1" applyProtection="1">
      <alignment horizontal="center"/>
      <protection locked="0"/>
    </xf>
    <xf numFmtId="0" fontId="95" fillId="0" borderId="0" xfId="210" applyNumberFormat="1" applyFont="1" applyFill="1" applyAlignment="1" applyProtection="1">
      <alignment vertical="top" wrapText="1"/>
      <protection locked="0"/>
    </xf>
    <xf numFmtId="0" fontId="57" fillId="0" borderId="0" xfId="210" quotePrefix="1" applyNumberFormat="1" applyFont="1" applyFill="1" applyAlignment="1">
      <alignment vertical="top" wrapText="1"/>
    </xf>
    <xf numFmtId="0" fontId="57" fillId="0" borderId="0" xfId="210" applyNumberFormat="1" applyFont="1" applyFill="1" applyAlignment="1">
      <alignment vertical="top" wrapText="1"/>
    </xf>
    <xf numFmtId="0" fontId="57" fillId="0" borderId="0" xfId="206"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49" fontId="57" fillId="0" borderId="0" xfId="201" applyNumberFormat="1" applyFont="1" applyFill="1" applyBorder="1" applyAlignment="1">
      <alignment horizontal="left" vertical="top" wrapText="1"/>
    </xf>
    <xf numFmtId="0" fontId="57" fillId="0" borderId="0" xfId="187" applyFont="1" applyFill="1" applyBorder="1" applyAlignment="1">
      <alignment horizontal="left" wrapText="1"/>
    </xf>
    <xf numFmtId="0" fontId="47" fillId="0" borderId="0" xfId="210" applyNumberFormat="1" applyFont="1" applyFill="1" applyAlignment="1">
      <alignment horizontal="center"/>
    </xf>
    <xf numFmtId="174" fontId="57" fillId="0" borderId="0" xfId="0" applyNumberFormat="1" applyFont="1" applyFill="1" applyBorder="1" applyAlignment="1" applyProtection="1">
      <alignment horizontal="left" vertical="top" wrapText="1"/>
    </xf>
    <xf numFmtId="174" fontId="57" fillId="0" borderId="22" xfId="0" applyFont="1" applyBorder="1" applyAlignment="1">
      <alignment horizontal="center" wrapText="1"/>
    </xf>
    <xf numFmtId="174" fontId="57" fillId="0" borderId="15" xfId="0" applyFont="1" applyBorder="1" applyAlignment="1">
      <alignment horizontal="center" wrapText="1"/>
    </xf>
    <xf numFmtId="174" fontId="57" fillId="0" borderId="17" xfId="0" applyFont="1" applyBorder="1" applyAlignment="1">
      <alignment horizontal="center"/>
    </xf>
    <xf numFmtId="174" fontId="57" fillId="0" borderId="1" xfId="0" applyFont="1" applyBorder="1" applyAlignment="1">
      <alignment horizontal="center"/>
    </xf>
    <xf numFmtId="174" fontId="57" fillId="0" borderId="21" xfId="0" applyFont="1" applyBorder="1" applyAlignment="1">
      <alignment horizontal="center"/>
    </xf>
    <xf numFmtId="174" fontId="57" fillId="0" borderId="19" xfId="0" applyFont="1" applyFill="1" applyBorder="1" applyAlignment="1">
      <alignment horizontal="center"/>
    </xf>
    <xf numFmtId="174" fontId="57" fillId="0" borderId="20" xfId="0" applyFont="1" applyFill="1" applyBorder="1" applyAlignment="1">
      <alignment horizontal="center"/>
    </xf>
    <xf numFmtId="0" fontId="57" fillId="0" borderId="0" xfId="201" applyNumberFormat="1" applyFont="1" applyFill="1" applyBorder="1" applyAlignment="1" applyProtection="1">
      <alignment horizontal="center"/>
      <protection locked="0"/>
    </xf>
    <xf numFmtId="0" fontId="57" fillId="0" borderId="0" xfId="211" applyFont="1" applyAlignment="1">
      <alignment horizontal="center"/>
    </xf>
    <xf numFmtId="0" fontId="57" fillId="0" borderId="0" xfId="210" applyNumberFormat="1" applyFont="1" applyFill="1" applyAlignment="1">
      <alignment horizontal="center"/>
    </xf>
    <xf numFmtId="0" fontId="57" fillId="0" borderId="0" xfId="188" applyNumberFormat="1" applyFont="1" applyFill="1" applyAlignment="1">
      <alignment horizontal="left" vertical="top" wrapText="1"/>
    </xf>
    <xf numFmtId="174" fontId="64" fillId="0" borderId="0" xfId="0" applyFont="1" applyAlignment="1">
      <alignment horizontal="center"/>
    </xf>
    <xf numFmtId="0" fontId="64" fillId="0" borderId="0" xfId="211" applyFont="1" applyAlignment="1">
      <alignment horizontal="center"/>
    </xf>
    <xf numFmtId="0" fontId="64" fillId="0" borderId="0" xfId="211" applyFont="1" applyAlignment="1">
      <alignment horizontal="center" wrapText="1"/>
    </xf>
    <xf numFmtId="0" fontId="147" fillId="0" borderId="0" xfId="184" applyFont="1" applyFill="1" applyBorder="1" applyAlignment="1">
      <alignment horizontal="center"/>
    </xf>
    <xf numFmtId="0" fontId="42" fillId="0" borderId="0" xfId="184" applyFont="1" applyFill="1" applyAlignment="1">
      <alignment horizontal="center"/>
    </xf>
    <xf numFmtId="0" fontId="42" fillId="0" borderId="0" xfId="184" applyFont="1" applyFill="1" applyAlignment="1"/>
    <xf numFmtId="0" fontId="17" fillId="0" borderId="0" xfId="184" applyFont="1" applyFill="1" applyBorder="1" applyAlignment="1">
      <alignment wrapText="1"/>
    </xf>
    <xf numFmtId="0" fontId="17" fillId="0" borderId="0" xfId="184" applyFont="1" applyBorder="1" applyAlignment="1">
      <alignment wrapText="1"/>
    </xf>
    <xf numFmtId="0" fontId="19" fillId="0" borderId="0" xfId="184" applyFont="1" applyFill="1" applyAlignment="1">
      <alignment horizontal="center"/>
    </xf>
    <xf numFmtId="0" fontId="19" fillId="0" borderId="0" xfId="184" applyFont="1" applyFill="1" applyAlignment="1">
      <alignment horizontal="center" wrapText="1"/>
    </xf>
    <xf numFmtId="3" fontId="17" fillId="0" borderId="0" xfId="9380" applyFont="1" applyAlignment="1">
      <alignment horizontal="center" wrapText="1"/>
    </xf>
    <xf numFmtId="3" fontId="169" fillId="0" borderId="0" xfId="9380" applyFont="1" applyAlignment="1">
      <alignment horizontal="left" wrapText="1"/>
    </xf>
    <xf numFmtId="3" fontId="17" fillId="0" borderId="0" xfId="9380" applyAlignment="1">
      <alignment horizontal="left" wrapText="1"/>
    </xf>
    <xf numFmtId="3" fontId="17" fillId="0" borderId="1" xfId="9380" applyBorder="1" applyAlignment="1">
      <alignment horizontal="center" wrapText="1"/>
    </xf>
    <xf numFmtId="0" fontId="19" fillId="0" borderId="0" xfId="184" applyFont="1" applyFill="1" applyAlignment="1"/>
    <xf numFmtId="174" fontId="57" fillId="0" borderId="0" xfId="0" applyFont="1" applyAlignment="1">
      <alignment horizontal="center"/>
    </xf>
    <xf numFmtId="174" fontId="57" fillId="0" borderId="0" xfId="201" quotePrefix="1" applyFont="1" applyBorder="1" applyAlignment="1">
      <alignment horizontal="left" wrapText="1"/>
    </xf>
    <xf numFmtId="174" fontId="57" fillId="0" borderId="0" xfId="201" applyFont="1" applyFill="1" applyAlignment="1">
      <alignment horizontal="left" wrapText="1"/>
    </xf>
    <xf numFmtId="174" fontId="57" fillId="0" borderId="0" xfId="201" applyFont="1" applyAlignment="1">
      <alignment horizontal="center"/>
    </xf>
    <xf numFmtId="0" fontId="57" fillId="0" borderId="0" xfId="187" applyFont="1" applyFill="1" applyAlignment="1">
      <alignment horizontal="left" vertical="top" wrapText="1"/>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187" applyFont="1" applyFill="1" applyBorder="1" applyAlignment="1">
      <alignment horizontal="left"/>
    </xf>
    <xf numFmtId="2" fontId="57" fillId="0" borderId="0" xfId="0" applyNumberFormat="1" applyFont="1" applyAlignment="1">
      <alignment horizontal="left" vertical="top" wrapText="1"/>
    </xf>
    <xf numFmtId="0" fontId="64" fillId="0" borderId="0" xfId="365" applyFont="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174" fontId="47" fillId="0" borderId="0" xfId="0" applyFont="1" applyAlignment="1">
      <alignment horizontal="left" vertical="top" wrapText="1"/>
    </xf>
  </cellXfs>
  <cellStyles count="9820">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1 2 2" xfId="1062"/>
    <cellStyle name="20% - Accent1 3" xfId="1063"/>
    <cellStyle name="20% - Accent1 4" xfId="1064"/>
    <cellStyle name="20% - Accent1 5" xfId="1065"/>
    <cellStyle name="20% - Accent1 5 2" xfId="1066"/>
    <cellStyle name="20% - Accent1 5 2 2" xfId="1067"/>
    <cellStyle name="20% - Accent1 5 2 3" xfId="1068"/>
    <cellStyle name="20% - Accent1 5 3" xfId="1069"/>
    <cellStyle name="20% - Accent1 5 4" xfId="1070"/>
    <cellStyle name="20% - Accent1 5 5" xfId="1071"/>
    <cellStyle name="20% - Accent1 6" xfId="1072"/>
    <cellStyle name="20% - Accent1 7" xfId="1073"/>
    <cellStyle name="20% - Accent1 8" xfId="1074"/>
    <cellStyle name="20% - Accent1 9" xfId="1075"/>
    <cellStyle name="20% - Accent2 2" xfId="558"/>
    <cellStyle name="20% - Accent2 2 2" xfId="1076"/>
    <cellStyle name="20% - Accent2 3" xfId="1077"/>
    <cellStyle name="20% - Accent2 4" xfId="1078"/>
    <cellStyle name="20% - Accent2 5" xfId="1079"/>
    <cellStyle name="20% - Accent2 5 2" xfId="1080"/>
    <cellStyle name="20% - Accent2 5 2 2" xfId="1081"/>
    <cellStyle name="20% - Accent2 5 2 3" xfId="1082"/>
    <cellStyle name="20% - Accent2 5 3" xfId="1083"/>
    <cellStyle name="20% - Accent2 5 4" xfId="1084"/>
    <cellStyle name="20% - Accent2 5 5" xfId="1085"/>
    <cellStyle name="20% - Accent2 6" xfId="1086"/>
    <cellStyle name="20% - Accent2 7" xfId="1087"/>
    <cellStyle name="20% - Accent2 8" xfId="1088"/>
    <cellStyle name="20% - Accent2 9" xfId="1089"/>
    <cellStyle name="20% - Accent3 2" xfId="559"/>
    <cellStyle name="20% - Accent3 2 2" xfId="1090"/>
    <cellStyle name="20% - Accent3 3" xfId="1091"/>
    <cellStyle name="20% - Accent3 4" xfId="1092"/>
    <cellStyle name="20% - Accent3 5" xfId="1093"/>
    <cellStyle name="20% - Accent3 5 2" xfId="1094"/>
    <cellStyle name="20% - Accent3 5 2 2" xfId="1095"/>
    <cellStyle name="20% - Accent3 5 2 3" xfId="1096"/>
    <cellStyle name="20% - Accent3 5 3" xfId="1097"/>
    <cellStyle name="20% - Accent3 5 4" xfId="1098"/>
    <cellStyle name="20% - Accent3 5 5" xfId="1099"/>
    <cellStyle name="20% - Accent3 6" xfId="1100"/>
    <cellStyle name="20% - Accent3 7" xfId="1101"/>
    <cellStyle name="20% - Accent3 8" xfId="1102"/>
    <cellStyle name="20% - Accent3 9" xfId="1103"/>
    <cellStyle name="20% - Accent4 2" xfId="560"/>
    <cellStyle name="20% - Accent4 2 2" xfId="1104"/>
    <cellStyle name="20% - Accent4 3" xfId="1105"/>
    <cellStyle name="20% - Accent4 4" xfId="1106"/>
    <cellStyle name="20% - Accent4 5" xfId="1107"/>
    <cellStyle name="20% - Accent4 5 2" xfId="1108"/>
    <cellStyle name="20% - Accent4 5 2 2" xfId="1109"/>
    <cellStyle name="20% - Accent4 5 2 3" xfId="1110"/>
    <cellStyle name="20% - Accent4 5 3" xfId="1111"/>
    <cellStyle name="20% - Accent4 5 4" xfId="1112"/>
    <cellStyle name="20% - Accent4 5 5" xfId="1113"/>
    <cellStyle name="20% - Accent4 6" xfId="1114"/>
    <cellStyle name="20% - Accent4 7" xfId="1115"/>
    <cellStyle name="20% - Accent4 8" xfId="1116"/>
    <cellStyle name="20% - Accent4 9" xfId="1117"/>
    <cellStyle name="20% - Accent5 2" xfId="561"/>
    <cellStyle name="20% - Accent5 2 2" xfId="1118"/>
    <cellStyle name="20% - Accent5 3" xfId="1119"/>
    <cellStyle name="20% - Accent5 4" xfId="1120"/>
    <cellStyle name="20% - Accent5 5" xfId="1121"/>
    <cellStyle name="20% - Accent5 5 2" xfId="1122"/>
    <cellStyle name="20% - Accent5 5 2 2" xfId="1123"/>
    <cellStyle name="20% - Accent5 5 2 3" xfId="1124"/>
    <cellStyle name="20% - Accent5 5 3" xfId="1125"/>
    <cellStyle name="20% - Accent5 5 4" xfId="1126"/>
    <cellStyle name="20% - Accent5 5 5" xfId="1127"/>
    <cellStyle name="20% - Accent5 6" xfId="1128"/>
    <cellStyle name="20% - Accent5 7" xfId="1129"/>
    <cellStyle name="20% - Accent5 8" xfId="1130"/>
    <cellStyle name="20% - Accent5 9" xfId="1131"/>
    <cellStyle name="20% - Accent6 2" xfId="562"/>
    <cellStyle name="20% - Accent6 2 2" xfId="1132"/>
    <cellStyle name="20% - Accent6 3" xfId="1133"/>
    <cellStyle name="20% - Accent6 4" xfId="1134"/>
    <cellStyle name="20% - Accent6 5" xfId="1135"/>
    <cellStyle name="20% - Accent6 5 2" xfId="1136"/>
    <cellStyle name="20% - Accent6 5 2 2" xfId="1137"/>
    <cellStyle name="20% - Accent6 5 2 3" xfId="1138"/>
    <cellStyle name="20% - Accent6 5 3" xfId="1139"/>
    <cellStyle name="20% - Accent6 5 4" xfId="1140"/>
    <cellStyle name="20% - Accent6 5 5" xfId="1141"/>
    <cellStyle name="20% - Accent6 6" xfId="1142"/>
    <cellStyle name="20% - Accent6 7" xfId="1143"/>
    <cellStyle name="20% - Accent6 8" xfId="1144"/>
    <cellStyle name="20% - Accent6 9" xfId="1145"/>
    <cellStyle name="40% - Accent1 2" xfId="563"/>
    <cellStyle name="40% - Accent1 2 2" xfId="1146"/>
    <cellStyle name="40% - Accent1 3" xfId="1147"/>
    <cellStyle name="40% - Accent1 4" xfId="1148"/>
    <cellStyle name="40% - Accent1 5" xfId="1149"/>
    <cellStyle name="40% - Accent1 5 2" xfId="1150"/>
    <cellStyle name="40% - Accent1 5 2 2" xfId="1151"/>
    <cellStyle name="40% - Accent1 5 2 3" xfId="1152"/>
    <cellStyle name="40% - Accent1 5 3" xfId="1153"/>
    <cellStyle name="40% - Accent1 5 4" xfId="1154"/>
    <cellStyle name="40% - Accent1 5 5" xfId="1155"/>
    <cellStyle name="40% - Accent1 6" xfId="1156"/>
    <cellStyle name="40% - Accent1 7" xfId="1157"/>
    <cellStyle name="40% - Accent1 8" xfId="1158"/>
    <cellStyle name="40% - Accent1 9" xfId="1159"/>
    <cellStyle name="40% - Accent2 2" xfId="564"/>
    <cellStyle name="40% - Accent2 2 2" xfId="1160"/>
    <cellStyle name="40% - Accent2 3" xfId="1161"/>
    <cellStyle name="40% - Accent2 4" xfId="1162"/>
    <cellStyle name="40% - Accent2 5" xfId="1163"/>
    <cellStyle name="40% - Accent2 5 2" xfId="1164"/>
    <cellStyle name="40% - Accent2 5 2 2" xfId="1165"/>
    <cellStyle name="40% - Accent2 5 2 3" xfId="1166"/>
    <cellStyle name="40% - Accent2 5 3" xfId="1167"/>
    <cellStyle name="40% - Accent2 5 4" xfId="1168"/>
    <cellStyle name="40% - Accent2 5 5" xfId="1169"/>
    <cellStyle name="40% - Accent2 6" xfId="1170"/>
    <cellStyle name="40% - Accent2 7" xfId="1171"/>
    <cellStyle name="40% - Accent2 8" xfId="1172"/>
    <cellStyle name="40% - Accent2 9" xfId="1173"/>
    <cellStyle name="40% - Accent3 2" xfId="565"/>
    <cellStyle name="40% - Accent3 2 2" xfId="1174"/>
    <cellStyle name="40% - Accent3 3" xfId="1175"/>
    <cellStyle name="40% - Accent3 4" xfId="1176"/>
    <cellStyle name="40% - Accent3 5" xfId="1177"/>
    <cellStyle name="40% - Accent3 5 2" xfId="1178"/>
    <cellStyle name="40% - Accent3 5 2 2" xfId="1179"/>
    <cellStyle name="40% - Accent3 5 2 3" xfId="1180"/>
    <cellStyle name="40% - Accent3 5 3" xfId="1181"/>
    <cellStyle name="40% - Accent3 5 4" xfId="1182"/>
    <cellStyle name="40% - Accent3 5 5" xfId="1183"/>
    <cellStyle name="40% - Accent3 6" xfId="1184"/>
    <cellStyle name="40% - Accent3 7" xfId="1185"/>
    <cellStyle name="40% - Accent3 8" xfId="1186"/>
    <cellStyle name="40% - Accent3 9" xfId="1187"/>
    <cellStyle name="40% - Accent4 2" xfId="566"/>
    <cellStyle name="40% - Accent4 2 2" xfId="1188"/>
    <cellStyle name="40% - Accent4 3" xfId="1189"/>
    <cellStyle name="40% - Accent4 4" xfId="1190"/>
    <cellStyle name="40% - Accent4 5" xfId="1191"/>
    <cellStyle name="40% - Accent4 5 2" xfId="1192"/>
    <cellStyle name="40% - Accent4 5 2 2" xfId="1193"/>
    <cellStyle name="40% - Accent4 5 2 3" xfId="1194"/>
    <cellStyle name="40% - Accent4 5 3" xfId="1195"/>
    <cellStyle name="40% - Accent4 5 4" xfId="1196"/>
    <cellStyle name="40% - Accent4 5 5" xfId="1197"/>
    <cellStyle name="40% - Accent4 6" xfId="1198"/>
    <cellStyle name="40% - Accent4 7" xfId="1199"/>
    <cellStyle name="40% - Accent4 8" xfId="1200"/>
    <cellStyle name="40% - Accent4 9" xfId="1201"/>
    <cellStyle name="40% - Accent5 2" xfId="567"/>
    <cellStyle name="40% - Accent5 2 2" xfId="1202"/>
    <cellStyle name="40% - Accent5 3" xfId="1203"/>
    <cellStyle name="40% - Accent5 4" xfId="1204"/>
    <cellStyle name="40% - Accent5 5" xfId="1205"/>
    <cellStyle name="40% - Accent5 5 2" xfId="1206"/>
    <cellStyle name="40% - Accent5 5 2 2" xfId="1207"/>
    <cellStyle name="40% - Accent5 5 2 3" xfId="1208"/>
    <cellStyle name="40% - Accent5 5 3" xfId="1209"/>
    <cellStyle name="40% - Accent5 5 4" xfId="1210"/>
    <cellStyle name="40% - Accent5 5 5" xfId="1211"/>
    <cellStyle name="40% - Accent5 6" xfId="1212"/>
    <cellStyle name="40% - Accent5 7" xfId="1213"/>
    <cellStyle name="40% - Accent5 8" xfId="1214"/>
    <cellStyle name="40% - Accent5 9" xfId="1215"/>
    <cellStyle name="40% - Accent6 2" xfId="568"/>
    <cellStyle name="40% - Accent6 2 2" xfId="1216"/>
    <cellStyle name="40% - Accent6 3" xfId="1217"/>
    <cellStyle name="40% - Accent6 4" xfId="1218"/>
    <cellStyle name="40% - Accent6 5" xfId="1219"/>
    <cellStyle name="40% - Accent6 5 2" xfId="1220"/>
    <cellStyle name="40% - Accent6 5 2 2" xfId="1221"/>
    <cellStyle name="40% - Accent6 5 2 3" xfId="1222"/>
    <cellStyle name="40% - Accent6 5 3" xfId="1223"/>
    <cellStyle name="40% - Accent6 5 4" xfId="1224"/>
    <cellStyle name="40% - Accent6 5 5" xfId="1225"/>
    <cellStyle name="40% - Accent6 6" xfId="1226"/>
    <cellStyle name="40% - Accent6 7" xfId="1227"/>
    <cellStyle name="40% - Accent6 8" xfId="1228"/>
    <cellStyle name="40% - Accent6 9" xfId="1229"/>
    <cellStyle name="60% - Accent1 2" xfId="569"/>
    <cellStyle name="60% - Accent1 2 2" xfId="1230"/>
    <cellStyle name="60% - Accent1 3" xfId="1231"/>
    <cellStyle name="60% - Accent1 4" xfId="1232"/>
    <cellStyle name="60% - Accent1 5" xfId="1233"/>
    <cellStyle name="60% - Accent1 6" xfId="1234"/>
    <cellStyle name="60% - Accent1 7" xfId="1235"/>
    <cellStyle name="60% - Accent1 8" xfId="1236"/>
    <cellStyle name="60% - Accent1 9" xfId="1237"/>
    <cellStyle name="60% - Accent2 2" xfId="570"/>
    <cellStyle name="60% - Accent2 2 2" xfId="1238"/>
    <cellStyle name="60% - Accent2 3" xfId="1239"/>
    <cellStyle name="60% - Accent2 4" xfId="1240"/>
    <cellStyle name="60% - Accent2 5" xfId="1241"/>
    <cellStyle name="60% - Accent2 6" xfId="1242"/>
    <cellStyle name="60% - Accent2 7" xfId="1243"/>
    <cellStyle name="60% - Accent2 8" xfId="1244"/>
    <cellStyle name="60% - Accent2 9" xfId="1245"/>
    <cellStyle name="60% - Accent3 2" xfId="571"/>
    <cellStyle name="60% - Accent3 2 2" xfId="1246"/>
    <cellStyle name="60% - Accent3 3" xfId="1247"/>
    <cellStyle name="60% - Accent3 4" xfId="1248"/>
    <cellStyle name="60% - Accent3 5" xfId="1249"/>
    <cellStyle name="60% - Accent3 6" xfId="1250"/>
    <cellStyle name="60% - Accent3 7" xfId="1251"/>
    <cellStyle name="60% - Accent3 8" xfId="1252"/>
    <cellStyle name="60% - Accent3 9" xfId="1253"/>
    <cellStyle name="60% - Accent4 2" xfId="572"/>
    <cellStyle name="60% - Accent4 2 2" xfId="1254"/>
    <cellStyle name="60% - Accent4 3" xfId="1255"/>
    <cellStyle name="60% - Accent4 4" xfId="1256"/>
    <cellStyle name="60% - Accent4 5" xfId="1257"/>
    <cellStyle name="60% - Accent4 6" xfId="1258"/>
    <cellStyle name="60% - Accent4 7" xfId="1259"/>
    <cellStyle name="60% - Accent4 8" xfId="1260"/>
    <cellStyle name="60% - Accent4 9" xfId="1261"/>
    <cellStyle name="60% - Accent5 2" xfId="573"/>
    <cellStyle name="60% - Accent5 2 2" xfId="1262"/>
    <cellStyle name="60% - Accent5 3" xfId="1263"/>
    <cellStyle name="60% - Accent5 4" xfId="1264"/>
    <cellStyle name="60% - Accent5 5" xfId="1265"/>
    <cellStyle name="60% - Accent5 6" xfId="1266"/>
    <cellStyle name="60% - Accent5 7" xfId="1267"/>
    <cellStyle name="60% - Accent5 8" xfId="1268"/>
    <cellStyle name="60% - Accent5 9" xfId="1269"/>
    <cellStyle name="60% - Accent6 2" xfId="574"/>
    <cellStyle name="60% - Accent6 2 2" xfId="1270"/>
    <cellStyle name="60% - Accent6 3" xfId="1271"/>
    <cellStyle name="60% - Accent6 4" xfId="1272"/>
    <cellStyle name="60% - Accent6 5" xfId="1273"/>
    <cellStyle name="60% - Accent6 6" xfId="1274"/>
    <cellStyle name="60% - Accent6 7" xfId="1275"/>
    <cellStyle name="60% - Accent6 8" xfId="1276"/>
    <cellStyle name="60% - Accent6 9" xfId="1277"/>
    <cellStyle name="Accent1 2" xfId="575"/>
    <cellStyle name="Accent1 2 2" xfId="1278"/>
    <cellStyle name="Accent1 3" xfId="1279"/>
    <cellStyle name="Accent1 4" xfId="1280"/>
    <cellStyle name="Accent1 5" xfId="1281"/>
    <cellStyle name="Accent1 6" xfId="1282"/>
    <cellStyle name="Accent1 7" xfId="1283"/>
    <cellStyle name="Accent1 8" xfId="1284"/>
    <cellStyle name="Accent1 9" xfId="1285"/>
    <cellStyle name="Accent2 2" xfId="576"/>
    <cellStyle name="Accent2 2 2" xfId="1286"/>
    <cellStyle name="Accent2 3" xfId="1287"/>
    <cellStyle name="Accent2 4" xfId="1288"/>
    <cellStyle name="Accent2 5" xfId="1289"/>
    <cellStyle name="Accent2 6" xfId="1290"/>
    <cellStyle name="Accent2 7" xfId="1291"/>
    <cellStyle name="Accent2 8" xfId="1292"/>
    <cellStyle name="Accent2 9" xfId="1293"/>
    <cellStyle name="Accent3 2" xfId="577"/>
    <cellStyle name="Accent3 2 2" xfId="1294"/>
    <cellStyle name="Accent3 3" xfId="1295"/>
    <cellStyle name="Accent3 4" xfId="1296"/>
    <cellStyle name="Accent3 5" xfId="1297"/>
    <cellStyle name="Accent3 6" xfId="1298"/>
    <cellStyle name="Accent3 7" xfId="1299"/>
    <cellStyle name="Accent3 8" xfId="1300"/>
    <cellStyle name="Accent3 9" xfId="1301"/>
    <cellStyle name="Accent4 2" xfId="578"/>
    <cellStyle name="Accent4 2 2" xfId="1302"/>
    <cellStyle name="Accent4 3" xfId="1303"/>
    <cellStyle name="Accent4 4" xfId="1304"/>
    <cellStyle name="Accent4 5" xfId="1305"/>
    <cellStyle name="Accent4 6" xfId="1306"/>
    <cellStyle name="Accent4 7" xfId="1307"/>
    <cellStyle name="Accent4 8" xfId="1308"/>
    <cellStyle name="Accent4 9" xfId="1309"/>
    <cellStyle name="Accent5 2" xfId="579"/>
    <cellStyle name="Accent5 2 2" xfId="1310"/>
    <cellStyle name="Accent5 3" xfId="1311"/>
    <cellStyle name="Accent5 4" xfId="1312"/>
    <cellStyle name="Accent5 5" xfId="1313"/>
    <cellStyle name="Accent5 6" xfId="1314"/>
    <cellStyle name="Accent5 7" xfId="1315"/>
    <cellStyle name="Accent5 8" xfId="1316"/>
    <cellStyle name="Accent5 9" xfId="1317"/>
    <cellStyle name="Accent6 2" xfId="580"/>
    <cellStyle name="Accent6 2 2" xfId="1318"/>
    <cellStyle name="Accent6 3" xfId="1319"/>
    <cellStyle name="Accent6 4" xfId="1320"/>
    <cellStyle name="Accent6 5" xfId="1321"/>
    <cellStyle name="Accent6 6" xfId="1322"/>
    <cellStyle name="Accent6 7" xfId="1323"/>
    <cellStyle name="Accent6 8" xfId="1324"/>
    <cellStyle name="Accent6 9" xfId="1325"/>
    <cellStyle name="Bad 2" xfId="581"/>
    <cellStyle name="Bad 2 2" xfId="1326"/>
    <cellStyle name="Bad 3" xfId="1327"/>
    <cellStyle name="Bad 4" xfId="1328"/>
    <cellStyle name="Bad 5" xfId="1329"/>
    <cellStyle name="Bad 6" xfId="1330"/>
    <cellStyle name="Bad 7" xfId="1331"/>
    <cellStyle name="Bad 8" xfId="1332"/>
    <cellStyle name="Bad 9" xfId="1333"/>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lculation 2 2" xfId="1334"/>
    <cellStyle name="Calculation 3" xfId="1335"/>
    <cellStyle name="Calculation 4" xfId="1336"/>
    <cellStyle name="Calculation 5" xfId="1337"/>
    <cellStyle name="Calculation 6" xfId="1338"/>
    <cellStyle name="Calculation 7" xfId="1339"/>
    <cellStyle name="Calculation 8" xfId="1340"/>
    <cellStyle name="Calculation 9" xfId="1341"/>
    <cellStyle name="cas" xfId="57"/>
    <cellStyle name="Centered Heading" xfId="58"/>
    <cellStyle name="Check Cell 2" xfId="583"/>
    <cellStyle name="Check Cell 2 2" xfId="1342"/>
    <cellStyle name="Check Cell 3" xfId="1343"/>
    <cellStyle name="Check Cell 4" xfId="1344"/>
    <cellStyle name="Check Cell 5" xfId="1345"/>
    <cellStyle name="Check Cell 6" xfId="1346"/>
    <cellStyle name="Check Cell 7" xfId="1347"/>
    <cellStyle name="Check Cell 8" xfId="1348"/>
    <cellStyle name="Check Cell 9" xfId="1349"/>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0 2 2" xfId="1350"/>
    <cellStyle name="Comma 10 3" xfId="1351"/>
    <cellStyle name="Comma 11" xfId="77"/>
    <cellStyle name="Comma 11 2" xfId="588"/>
    <cellStyle name="Comma 12" xfId="553"/>
    <cellStyle name="Comma 12 2" xfId="1061"/>
    <cellStyle name="Comma 12 2 2" xfId="9818"/>
    <cellStyle name="Comma 13" xfId="552"/>
    <cellStyle name="Comma 13 2" xfId="1352"/>
    <cellStyle name="Comma 13 2 2" xfId="1353"/>
    <cellStyle name="Comma 13 2 3" xfId="1354"/>
    <cellStyle name="Comma 13 3" xfId="1355"/>
    <cellStyle name="Comma 13 4" xfId="1356"/>
    <cellStyle name="Comma 13 5" xfId="1357"/>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29"/>
    <cellStyle name="Comma 3 2 2 2 2 2" xfId="957"/>
    <cellStyle name="Comma 3 2 2 2 2 2 2" xfId="9714"/>
    <cellStyle name="Comma 3 2 2 2 2 3" xfId="9498"/>
    <cellStyle name="Comma 3 2 2 2 3" xfId="813"/>
    <cellStyle name="Comma 3 2 2 2 3 2" xfId="1029"/>
    <cellStyle name="Comma 3 2 2 2 3 2 2" xfId="9786"/>
    <cellStyle name="Comma 3 2 2 2 3 3" xfId="9570"/>
    <cellStyle name="Comma 3 2 2 2 4" xfId="885"/>
    <cellStyle name="Comma 3 2 2 2 4 2" xfId="9642"/>
    <cellStyle name="Comma 3 2 2 2 5" xfId="9426"/>
    <cellStyle name="Comma 3 2 2 3" xfId="626"/>
    <cellStyle name="Comma 3 2 2 3 2" xfId="735"/>
    <cellStyle name="Comma 3 2 2 3 2 2" xfId="963"/>
    <cellStyle name="Comma 3 2 2 3 2 2 2" xfId="9720"/>
    <cellStyle name="Comma 3 2 2 3 2 3" xfId="9504"/>
    <cellStyle name="Comma 3 2 2 3 3" xfId="819"/>
    <cellStyle name="Comma 3 2 2 3 3 2" xfId="1035"/>
    <cellStyle name="Comma 3 2 2 3 3 2 2" xfId="9792"/>
    <cellStyle name="Comma 3 2 2 3 3 3" xfId="9576"/>
    <cellStyle name="Comma 3 2 2 3 4" xfId="891"/>
    <cellStyle name="Comma 3 2 2 3 4 2" xfId="9648"/>
    <cellStyle name="Comma 3 2 2 3 5" xfId="9432"/>
    <cellStyle name="Comma 3 2 2 4" xfId="664"/>
    <cellStyle name="Comma 3 2 2 4 2" xfId="766"/>
    <cellStyle name="Comma 3 2 2 4 2 2" xfId="982"/>
    <cellStyle name="Comma 3 2 2 4 2 2 2" xfId="9739"/>
    <cellStyle name="Comma 3 2 2 4 2 3" xfId="9523"/>
    <cellStyle name="Comma 3 2 2 4 3" xfId="838"/>
    <cellStyle name="Comma 3 2 2 4 3 2" xfId="1054"/>
    <cellStyle name="Comma 3 2 2 4 3 2 2" xfId="9811"/>
    <cellStyle name="Comma 3 2 2 4 3 3" xfId="9595"/>
    <cellStyle name="Comma 3 2 2 4 4" xfId="910"/>
    <cellStyle name="Comma 3 2 2 4 4 2" xfId="9667"/>
    <cellStyle name="Comma 3 2 2 4 5" xfId="9451"/>
    <cellStyle name="Comma 3 2 2 5" xfId="728"/>
    <cellStyle name="Comma 3 2 2 5 2" xfId="956"/>
    <cellStyle name="Comma 3 2 2 5 2 2" xfId="9713"/>
    <cellStyle name="Comma 3 2 2 5 3" xfId="9497"/>
    <cellStyle name="Comma 3 2 2 6" xfId="812"/>
    <cellStyle name="Comma 3 2 2 6 2" xfId="1028"/>
    <cellStyle name="Comma 3 2 2 6 2 2" xfId="9785"/>
    <cellStyle name="Comma 3 2 2 6 3" xfId="9569"/>
    <cellStyle name="Comma 3 2 2 7" xfId="884"/>
    <cellStyle name="Comma 3 2 2 7 2" xfId="9641"/>
    <cellStyle name="Comma 3 2 2 8" xfId="9425"/>
    <cellStyle name="Comma 3 3" xfId="585"/>
    <cellStyle name="Comma 3 4" xfId="586"/>
    <cellStyle name="Comma 3 5" xfId="638"/>
    <cellStyle name="Comma 3 5 2" xfId="744"/>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0"/>
    <cellStyle name="Comma 4 3 2 2 2" xfId="958"/>
    <cellStyle name="Comma 4 3 2 2 2 2" xfId="9715"/>
    <cellStyle name="Comma 4 3 2 2 3" xfId="9499"/>
    <cellStyle name="Comma 4 3 2 3" xfId="814"/>
    <cellStyle name="Comma 4 3 2 3 2" xfId="1030"/>
    <cellStyle name="Comma 4 3 2 3 2 2" xfId="9787"/>
    <cellStyle name="Comma 4 3 2 3 3" xfId="9571"/>
    <cellStyle name="Comma 4 3 2 4" xfId="886"/>
    <cellStyle name="Comma 4 3 2 4 2" xfId="9643"/>
    <cellStyle name="Comma 4 3 2 5" xfId="9427"/>
    <cellStyle name="Comma 4 3 3" xfId="627"/>
    <cellStyle name="Comma 4 3 3 2" xfId="736"/>
    <cellStyle name="Comma 4 3 3 2 2" xfId="964"/>
    <cellStyle name="Comma 4 3 3 2 2 2" xfId="9721"/>
    <cellStyle name="Comma 4 3 3 2 3" xfId="9505"/>
    <cellStyle name="Comma 4 3 3 3" xfId="820"/>
    <cellStyle name="Comma 4 3 3 3 2" xfId="1036"/>
    <cellStyle name="Comma 4 3 3 3 2 2" xfId="9793"/>
    <cellStyle name="Comma 4 3 3 3 3" xfId="9577"/>
    <cellStyle name="Comma 4 3 3 4" xfId="892"/>
    <cellStyle name="Comma 4 3 3 4 2" xfId="9649"/>
    <cellStyle name="Comma 4 3 3 5" xfId="9433"/>
    <cellStyle name="Comma 4 3 4" xfId="667"/>
    <cellStyle name="Comma 4 3 4 2" xfId="767"/>
    <cellStyle name="Comma 4 3 4 2 2" xfId="983"/>
    <cellStyle name="Comma 4 3 4 2 2 2" xfId="9740"/>
    <cellStyle name="Comma 4 3 4 2 3" xfId="9524"/>
    <cellStyle name="Comma 4 3 4 3" xfId="839"/>
    <cellStyle name="Comma 4 3 4 3 2" xfId="1055"/>
    <cellStyle name="Comma 4 3 4 3 2 2" xfId="9812"/>
    <cellStyle name="Comma 4 3 4 3 3" xfId="9596"/>
    <cellStyle name="Comma 4 3 4 4" xfId="911"/>
    <cellStyle name="Comma 4 3 4 4 2" xfId="9668"/>
    <cellStyle name="Comma 4 3 4 5" xfId="9452"/>
    <cellStyle name="Comma 4 3 5" xfId="727"/>
    <cellStyle name="Comma 4 3 5 2" xfId="955"/>
    <cellStyle name="Comma 4 3 5 2 2" xfId="9712"/>
    <cellStyle name="Comma 4 3 5 3" xfId="9496"/>
    <cellStyle name="Comma 4 3 6" xfId="811"/>
    <cellStyle name="Comma 4 3 6 2" xfId="1027"/>
    <cellStyle name="Comma 4 3 6 2 2" xfId="9784"/>
    <cellStyle name="Comma 4 3 6 3" xfId="9568"/>
    <cellStyle name="Comma 4 3 7" xfId="883"/>
    <cellStyle name="Comma 4 3 7 2" xfId="9640"/>
    <cellStyle name="Comma 4 3 8" xfId="9424"/>
    <cellStyle name="Comma 4 4" xfId="1358"/>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 2" xfId="1359"/>
    <cellStyle name="Comma 5 3" xfId="1360"/>
    <cellStyle name="Comma 5 4" xfId="1361"/>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 2" xfId="1362"/>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7"/>
    <cellStyle name="Comma 84 2" xfId="743"/>
    <cellStyle name="Comma 85" xfId="642"/>
    <cellStyle name="Comma 85 2" xfId="748"/>
    <cellStyle name="Comma 9" xfId="88"/>
    <cellStyle name="Comma 9 2" xfId="366"/>
    <cellStyle name="Comma 9 3" xfId="611"/>
    <cellStyle name="Comma Input" xfId="89"/>
    <cellStyle name="Comma0" xfId="90"/>
    <cellStyle name="Comma0 2" xfId="1363"/>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00" xfId="1364"/>
    <cellStyle name="Currency 100 2" xfId="1365"/>
    <cellStyle name="Currency 11" xfId="475"/>
    <cellStyle name="Currency 12" xfId="474"/>
    <cellStyle name="Currency 13" xfId="612"/>
    <cellStyle name="Currency 14" xfId="623"/>
    <cellStyle name="Currency 15" xfId="628"/>
    <cellStyle name="Currency 16" xfId="640"/>
    <cellStyle name="Currency 16 2" xfId="746"/>
    <cellStyle name="Currency 17" xfId="639"/>
    <cellStyle name="Currency 17 2" xfId="745"/>
    <cellStyle name="Currency 18" xfId="668"/>
    <cellStyle name="Currency 19" xfId="676"/>
    <cellStyle name="Currency 2" xfId="101"/>
    <cellStyle name="Currency 2 2" xfId="102"/>
    <cellStyle name="Currency 2 3" xfId="473"/>
    <cellStyle name="Currency 20" xfId="669"/>
    <cellStyle name="Currency 21" xfId="681"/>
    <cellStyle name="Currency 22" xfId="670"/>
    <cellStyle name="Currency 23" xfId="680"/>
    <cellStyle name="Currency 24" xfId="671"/>
    <cellStyle name="Currency 25" xfId="679"/>
    <cellStyle name="Currency 26" xfId="672"/>
    <cellStyle name="Currency 27" xfId="678"/>
    <cellStyle name="Currency 3" xfId="103"/>
    <cellStyle name="Currency 3 2" xfId="104"/>
    <cellStyle name="Currency 3 3" xfId="589"/>
    <cellStyle name="Currency 3 4" xfId="590"/>
    <cellStyle name="Currency 3 5" xfId="641"/>
    <cellStyle name="Currency 3 5 2" xfId="747"/>
    <cellStyle name="Currency 4" xfId="105"/>
    <cellStyle name="Currency 4 10" xfId="1366"/>
    <cellStyle name="Currency 4 10 2" xfId="1367"/>
    <cellStyle name="Currency 4 10 2 2" xfId="1368"/>
    <cellStyle name="Currency 4 10 2 3" xfId="1369"/>
    <cellStyle name="Currency 4 10 3" xfId="1370"/>
    <cellStyle name="Currency 4 10 4" xfId="1371"/>
    <cellStyle name="Currency 4 10 5" xfId="1372"/>
    <cellStyle name="Currency 4 11" xfId="1373"/>
    <cellStyle name="Currency 4 2" xfId="1374"/>
    <cellStyle name="Currency 4 2 10" xfId="1375"/>
    <cellStyle name="Currency 4 2 10 2" xfId="1376"/>
    <cellStyle name="Currency 4 2 10 3" xfId="1377"/>
    <cellStyle name="Currency 4 2 11" xfId="1378"/>
    <cellStyle name="Currency 4 2 12" xfId="1379"/>
    <cellStyle name="Currency 4 2 13" xfId="1380"/>
    <cellStyle name="Currency 4 2 2" xfId="1381"/>
    <cellStyle name="Currency 4 2 2 2" xfId="1382"/>
    <cellStyle name="Currency 4 2 2 2 2" xfId="1383"/>
    <cellStyle name="Currency 4 2 2 2 2 2" xfId="1384"/>
    <cellStyle name="Currency 4 2 2 2 2 2 2" xfId="1385"/>
    <cellStyle name="Currency 4 2 2 2 2 2 2 2" xfId="1386"/>
    <cellStyle name="Currency 4 2 2 2 2 2 2 3" xfId="1387"/>
    <cellStyle name="Currency 4 2 2 2 2 2 3" xfId="1388"/>
    <cellStyle name="Currency 4 2 2 2 2 2 4" xfId="1389"/>
    <cellStyle name="Currency 4 2 2 2 2 2 5" xfId="1390"/>
    <cellStyle name="Currency 4 2 2 2 2 3" xfId="1391"/>
    <cellStyle name="Currency 4 2 2 2 2 3 2" xfId="1392"/>
    <cellStyle name="Currency 4 2 2 2 2 3 2 2" xfId="1393"/>
    <cellStyle name="Currency 4 2 2 2 2 3 2 3" xfId="1394"/>
    <cellStyle name="Currency 4 2 2 2 2 3 3" xfId="1395"/>
    <cellStyle name="Currency 4 2 2 2 2 3 4" xfId="1396"/>
    <cellStyle name="Currency 4 2 2 2 2 3 5" xfId="1397"/>
    <cellStyle name="Currency 4 2 2 2 2 4" xfId="1398"/>
    <cellStyle name="Currency 4 2 2 2 2 4 2" xfId="1399"/>
    <cellStyle name="Currency 4 2 2 2 2 4 3" xfId="1400"/>
    <cellStyle name="Currency 4 2 2 2 2 5" xfId="1401"/>
    <cellStyle name="Currency 4 2 2 2 2 6" xfId="1402"/>
    <cellStyle name="Currency 4 2 2 2 2 7" xfId="1403"/>
    <cellStyle name="Currency 4 2 2 2 3" xfId="1404"/>
    <cellStyle name="Currency 4 2 2 2 3 2" xfId="1405"/>
    <cellStyle name="Currency 4 2 2 2 3 2 2" xfId="1406"/>
    <cellStyle name="Currency 4 2 2 2 3 2 3" xfId="1407"/>
    <cellStyle name="Currency 4 2 2 2 3 3" xfId="1408"/>
    <cellStyle name="Currency 4 2 2 2 3 4" xfId="1409"/>
    <cellStyle name="Currency 4 2 2 2 3 5" xfId="1410"/>
    <cellStyle name="Currency 4 2 2 2 4" xfId="1411"/>
    <cellStyle name="Currency 4 2 2 2 4 2" xfId="1412"/>
    <cellStyle name="Currency 4 2 2 2 4 2 2" xfId="1413"/>
    <cellStyle name="Currency 4 2 2 2 4 2 3" xfId="1414"/>
    <cellStyle name="Currency 4 2 2 2 4 3" xfId="1415"/>
    <cellStyle name="Currency 4 2 2 2 4 4" xfId="1416"/>
    <cellStyle name="Currency 4 2 2 2 4 5" xfId="1417"/>
    <cellStyle name="Currency 4 2 2 2 5" xfId="1418"/>
    <cellStyle name="Currency 4 2 2 2 5 2" xfId="1419"/>
    <cellStyle name="Currency 4 2 2 2 5 3" xfId="1420"/>
    <cellStyle name="Currency 4 2 2 2 6" xfId="1421"/>
    <cellStyle name="Currency 4 2 2 2 7" xfId="1422"/>
    <cellStyle name="Currency 4 2 2 2 8" xfId="1423"/>
    <cellStyle name="Currency 4 2 2 3" xfId="1424"/>
    <cellStyle name="Currency 4 2 2 3 2" xfId="1425"/>
    <cellStyle name="Currency 4 2 2 3 2 2" xfId="1426"/>
    <cellStyle name="Currency 4 2 2 3 2 2 2" xfId="1427"/>
    <cellStyle name="Currency 4 2 2 3 2 2 3" xfId="1428"/>
    <cellStyle name="Currency 4 2 2 3 2 3" xfId="1429"/>
    <cellStyle name="Currency 4 2 2 3 2 4" xfId="1430"/>
    <cellStyle name="Currency 4 2 2 3 2 5" xfId="1431"/>
    <cellStyle name="Currency 4 2 2 3 3" xfId="1432"/>
    <cellStyle name="Currency 4 2 2 3 3 2" xfId="1433"/>
    <cellStyle name="Currency 4 2 2 3 3 2 2" xfId="1434"/>
    <cellStyle name="Currency 4 2 2 3 3 2 3" xfId="1435"/>
    <cellStyle name="Currency 4 2 2 3 3 3" xfId="1436"/>
    <cellStyle name="Currency 4 2 2 3 3 4" xfId="1437"/>
    <cellStyle name="Currency 4 2 2 3 3 5" xfId="1438"/>
    <cellStyle name="Currency 4 2 2 3 4" xfId="1439"/>
    <cellStyle name="Currency 4 2 2 3 4 2" xfId="1440"/>
    <cellStyle name="Currency 4 2 2 3 4 3" xfId="1441"/>
    <cellStyle name="Currency 4 2 2 3 5" xfId="1442"/>
    <cellStyle name="Currency 4 2 2 3 6" xfId="1443"/>
    <cellStyle name="Currency 4 2 2 3 7" xfId="1444"/>
    <cellStyle name="Currency 4 2 2 4" xfId="1445"/>
    <cellStyle name="Currency 4 2 2 4 2" xfId="1446"/>
    <cellStyle name="Currency 4 2 2 4 2 2" xfId="1447"/>
    <cellStyle name="Currency 4 2 2 4 2 3" xfId="1448"/>
    <cellStyle name="Currency 4 2 2 4 3" xfId="1449"/>
    <cellStyle name="Currency 4 2 2 4 4" xfId="1450"/>
    <cellStyle name="Currency 4 2 2 4 5" xfId="1451"/>
    <cellStyle name="Currency 4 2 2 5" xfId="1452"/>
    <cellStyle name="Currency 4 2 2 5 2" xfId="1453"/>
    <cellStyle name="Currency 4 2 2 5 2 2" xfId="1454"/>
    <cellStyle name="Currency 4 2 2 5 2 3" xfId="1455"/>
    <cellStyle name="Currency 4 2 2 5 3" xfId="1456"/>
    <cellStyle name="Currency 4 2 2 5 4" xfId="1457"/>
    <cellStyle name="Currency 4 2 2 5 5" xfId="1458"/>
    <cellStyle name="Currency 4 2 2 6" xfId="1459"/>
    <cellStyle name="Currency 4 2 2 6 2" xfId="1460"/>
    <cellStyle name="Currency 4 2 2 6 3" xfId="1461"/>
    <cellStyle name="Currency 4 2 2 7" xfId="1462"/>
    <cellStyle name="Currency 4 2 2 8" xfId="1463"/>
    <cellStyle name="Currency 4 2 2 9" xfId="1464"/>
    <cellStyle name="Currency 4 2 3" xfId="1465"/>
    <cellStyle name="Currency 4 2 3 2" xfId="1466"/>
    <cellStyle name="Currency 4 2 3 2 2" xfId="1467"/>
    <cellStyle name="Currency 4 2 3 2 2 2" xfId="1468"/>
    <cellStyle name="Currency 4 2 3 2 2 2 2" xfId="1469"/>
    <cellStyle name="Currency 4 2 3 2 2 2 2 2" xfId="1470"/>
    <cellStyle name="Currency 4 2 3 2 2 2 2 3" xfId="1471"/>
    <cellStyle name="Currency 4 2 3 2 2 2 3" xfId="1472"/>
    <cellStyle name="Currency 4 2 3 2 2 2 4" xfId="1473"/>
    <cellStyle name="Currency 4 2 3 2 2 2 5" xfId="1474"/>
    <cellStyle name="Currency 4 2 3 2 2 3" xfId="1475"/>
    <cellStyle name="Currency 4 2 3 2 2 3 2" xfId="1476"/>
    <cellStyle name="Currency 4 2 3 2 2 3 2 2" xfId="1477"/>
    <cellStyle name="Currency 4 2 3 2 2 3 2 3" xfId="1478"/>
    <cellStyle name="Currency 4 2 3 2 2 3 3" xfId="1479"/>
    <cellStyle name="Currency 4 2 3 2 2 3 4" xfId="1480"/>
    <cellStyle name="Currency 4 2 3 2 2 3 5" xfId="1481"/>
    <cellStyle name="Currency 4 2 3 2 2 4" xfId="1482"/>
    <cellStyle name="Currency 4 2 3 2 2 4 2" xfId="1483"/>
    <cellStyle name="Currency 4 2 3 2 2 4 3" xfId="1484"/>
    <cellStyle name="Currency 4 2 3 2 2 5" xfId="1485"/>
    <cellStyle name="Currency 4 2 3 2 2 6" xfId="1486"/>
    <cellStyle name="Currency 4 2 3 2 2 7" xfId="1487"/>
    <cellStyle name="Currency 4 2 3 2 3" xfId="1488"/>
    <cellStyle name="Currency 4 2 3 2 3 2" xfId="1489"/>
    <cellStyle name="Currency 4 2 3 2 3 2 2" xfId="1490"/>
    <cellStyle name="Currency 4 2 3 2 3 2 3" xfId="1491"/>
    <cellStyle name="Currency 4 2 3 2 3 3" xfId="1492"/>
    <cellStyle name="Currency 4 2 3 2 3 4" xfId="1493"/>
    <cellStyle name="Currency 4 2 3 2 3 5" xfId="1494"/>
    <cellStyle name="Currency 4 2 3 2 4" xfId="1495"/>
    <cellStyle name="Currency 4 2 3 2 4 2" xfId="1496"/>
    <cellStyle name="Currency 4 2 3 2 4 2 2" xfId="1497"/>
    <cellStyle name="Currency 4 2 3 2 4 2 3" xfId="1498"/>
    <cellStyle name="Currency 4 2 3 2 4 3" xfId="1499"/>
    <cellStyle name="Currency 4 2 3 2 4 4" xfId="1500"/>
    <cellStyle name="Currency 4 2 3 2 4 5" xfId="1501"/>
    <cellStyle name="Currency 4 2 3 2 5" xfId="1502"/>
    <cellStyle name="Currency 4 2 3 2 5 2" xfId="1503"/>
    <cellStyle name="Currency 4 2 3 2 5 3" xfId="1504"/>
    <cellStyle name="Currency 4 2 3 2 6" xfId="1505"/>
    <cellStyle name="Currency 4 2 3 2 7" xfId="1506"/>
    <cellStyle name="Currency 4 2 3 2 8" xfId="1507"/>
    <cellStyle name="Currency 4 2 3 3" xfId="1508"/>
    <cellStyle name="Currency 4 2 3 3 2" xfId="1509"/>
    <cellStyle name="Currency 4 2 3 3 2 2" xfId="1510"/>
    <cellStyle name="Currency 4 2 3 3 2 2 2" xfId="1511"/>
    <cellStyle name="Currency 4 2 3 3 2 2 3" xfId="1512"/>
    <cellStyle name="Currency 4 2 3 3 2 3" xfId="1513"/>
    <cellStyle name="Currency 4 2 3 3 2 4" xfId="1514"/>
    <cellStyle name="Currency 4 2 3 3 2 5" xfId="1515"/>
    <cellStyle name="Currency 4 2 3 3 3" xfId="1516"/>
    <cellStyle name="Currency 4 2 3 3 3 2" xfId="1517"/>
    <cellStyle name="Currency 4 2 3 3 3 2 2" xfId="1518"/>
    <cellStyle name="Currency 4 2 3 3 3 2 3" xfId="1519"/>
    <cellStyle name="Currency 4 2 3 3 3 3" xfId="1520"/>
    <cellStyle name="Currency 4 2 3 3 3 4" xfId="1521"/>
    <cellStyle name="Currency 4 2 3 3 3 5" xfId="1522"/>
    <cellStyle name="Currency 4 2 3 3 4" xfId="1523"/>
    <cellStyle name="Currency 4 2 3 3 4 2" xfId="1524"/>
    <cellStyle name="Currency 4 2 3 3 4 3" xfId="1525"/>
    <cellStyle name="Currency 4 2 3 3 5" xfId="1526"/>
    <cellStyle name="Currency 4 2 3 3 6" xfId="1527"/>
    <cellStyle name="Currency 4 2 3 3 7" xfId="1528"/>
    <cellStyle name="Currency 4 2 3 4" xfId="1529"/>
    <cellStyle name="Currency 4 2 3 4 2" xfId="1530"/>
    <cellStyle name="Currency 4 2 3 4 2 2" xfId="1531"/>
    <cellStyle name="Currency 4 2 3 4 2 3" xfId="1532"/>
    <cellStyle name="Currency 4 2 3 4 3" xfId="1533"/>
    <cellStyle name="Currency 4 2 3 4 4" xfId="1534"/>
    <cellStyle name="Currency 4 2 3 4 5" xfId="1535"/>
    <cellStyle name="Currency 4 2 3 5" xfId="1536"/>
    <cellStyle name="Currency 4 2 3 5 2" xfId="1537"/>
    <cellStyle name="Currency 4 2 3 5 2 2" xfId="1538"/>
    <cellStyle name="Currency 4 2 3 5 2 3" xfId="1539"/>
    <cellStyle name="Currency 4 2 3 5 3" xfId="1540"/>
    <cellStyle name="Currency 4 2 3 5 4" xfId="1541"/>
    <cellStyle name="Currency 4 2 3 5 5" xfId="1542"/>
    <cellStyle name="Currency 4 2 3 6" xfId="1543"/>
    <cellStyle name="Currency 4 2 3 6 2" xfId="1544"/>
    <cellStyle name="Currency 4 2 3 6 3" xfId="1545"/>
    <cellStyle name="Currency 4 2 3 7" xfId="1546"/>
    <cellStyle name="Currency 4 2 3 8" xfId="1547"/>
    <cellStyle name="Currency 4 2 3 9" xfId="1548"/>
    <cellStyle name="Currency 4 2 4" xfId="1549"/>
    <cellStyle name="Currency 4 2 4 2" xfId="1550"/>
    <cellStyle name="Currency 4 2 4 2 2" xfId="1551"/>
    <cellStyle name="Currency 4 2 4 2 2 2" xfId="1552"/>
    <cellStyle name="Currency 4 2 4 2 2 2 2" xfId="1553"/>
    <cellStyle name="Currency 4 2 4 2 2 2 2 2" xfId="1554"/>
    <cellStyle name="Currency 4 2 4 2 2 2 2 3" xfId="1555"/>
    <cellStyle name="Currency 4 2 4 2 2 2 3" xfId="1556"/>
    <cellStyle name="Currency 4 2 4 2 2 2 4" xfId="1557"/>
    <cellStyle name="Currency 4 2 4 2 2 2 5" xfId="1558"/>
    <cellStyle name="Currency 4 2 4 2 2 3" xfId="1559"/>
    <cellStyle name="Currency 4 2 4 2 2 3 2" xfId="1560"/>
    <cellStyle name="Currency 4 2 4 2 2 3 2 2" xfId="1561"/>
    <cellStyle name="Currency 4 2 4 2 2 3 2 3" xfId="1562"/>
    <cellStyle name="Currency 4 2 4 2 2 3 3" xfId="1563"/>
    <cellStyle name="Currency 4 2 4 2 2 3 4" xfId="1564"/>
    <cellStyle name="Currency 4 2 4 2 2 3 5" xfId="1565"/>
    <cellStyle name="Currency 4 2 4 2 2 4" xfId="1566"/>
    <cellStyle name="Currency 4 2 4 2 2 4 2" xfId="1567"/>
    <cellStyle name="Currency 4 2 4 2 2 4 3" xfId="1568"/>
    <cellStyle name="Currency 4 2 4 2 2 5" xfId="1569"/>
    <cellStyle name="Currency 4 2 4 2 2 6" xfId="1570"/>
    <cellStyle name="Currency 4 2 4 2 2 7" xfId="1571"/>
    <cellStyle name="Currency 4 2 4 2 3" xfId="1572"/>
    <cellStyle name="Currency 4 2 4 2 3 2" xfId="1573"/>
    <cellStyle name="Currency 4 2 4 2 3 2 2" xfId="1574"/>
    <cellStyle name="Currency 4 2 4 2 3 2 3" xfId="1575"/>
    <cellStyle name="Currency 4 2 4 2 3 3" xfId="1576"/>
    <cellStyle name="Currency 4 2 4 2 3 4" xfId="1577"/>
    <cellStyle name="Currency 4 2 4 2 3 5" xfId="1578"/>
    <cellStyle name="Currency 4 2 4 2 4" xfId="1579"/>
    <cellStyle name="Currency 4 2 4 2 4 2" xfId="1580"/>
    <cellStyle name="Currency 4 2 4 2 4 2 2" xfId="1581"/>
    <cellStyle name="Currency 4 2 4 2 4 2 3" xfId="1582"/>
    <cellStyle name="Currency 4 2 4 2 4 3" xfId="1583"/>
    <cellStyle name="Currency 4 2 4 2 4 4" xfId="1584"/>
    <cellStyle name="Currency 4 2 4 2 4 5" xfId="1585"/>
    <cellStyle name="Currency 4 2 4 2 5" xfId="1586"/>
    <cellStyle name="Currency 4 2 4 2 5 2" xfId="1587"/>
    <cellStyle name="Currency 4 2 4 2 5 3" xfId="1588"/>
    <cellStyle name="Currency 4 2 4 2 6" xfId="1589"/>
    <cellStyle name="Currency 4 2 4 2 7" xfId="1590"/>
    <cellStyle name="Currency 4 2 4 2 8" xfId="1591"/>
    <cellStyle name="Currency 4 2 4 3" xfId="1592"/>
    <cellStyle name="Currency 4 2 4 3 2" xfId="1593"/>
    <cellStyle name="Currency 4 2 4 3 2 2" xfId="1594"/>
    <cellStyle name="Currency 4 2 4 3 2 2 2" xfId="1595"/>
    <cellStyle name="Currency 4 2 4 3 2 2 3" xfId="1596"/>
    <cellStyle name="Currency 4 2 4 3 2 3" xfId="1597"/>
    <cellStyle name="Currency 4 2 4 3 2 4" xfId="1598"/>
    <cellStyle name="Currency 4 2 4 3 2 5" xfId="1599"/>
    <cellStyle name="Currency 4 2 4 3 3" xfId="1600"/>
    <cellStyle name="Currency 4 2 4 3 3 2" xfId="1601"/>
    <cellStyle name="Currency 4 2 4 3 3 2 2" xfId="1602"/>
    <cellStyle name="Currency 4 2 4 3 3 2 3" xfId="1603"/>
    <cellStyle name="Currency 4 2 4 3 3 3" xfId="1604"/>
    <cellStyle name="Currency 4 2 4 3 3 4" xfId="1605"/>
    <cellStyle name="Currency 4 2 4 3 3 5" xfId="1606"/>
    <cellStyle name="Currency 4 2 4 3 4" xfId="1607"/>
    <cellStyle name="Currency 4 2 4 3 4 2" xfId="1608"/>
    <cellStyle name="Currency 4 2 4 3 4 3" xfId="1609"/>
    <cellStyle name="Currency 4 2 4 3 5" xfId="1610"/>
    <cellStyle name="Currency 4 2 4 3 6" xfId="1611"/>
    <cellStyle name="Currency 4 2 4 3 7" xfId="1612"/>
    <cellStyle name="Currency 4 2 4 4" xfId="1613"/>
    <cellStyle name="Currency 4 2 4 4 2" xfId="1614"/>
    <cellStyle name="Currency 4 2 4 4 2 2" xfId="1615"/>
    <cellStyle name="Currency 4 2 4 4 2 3" xfId="1616"/>
    <cellStyle name="Currency 4 2 4 4 3" xfId="1617"/>
    <cellStyle name="Currency 4 2 4 4 4" xfId="1618"/>
    <cellStyle name="Currency 4 2 4 4 5" xfId="1619"/>
    <cellStyle name="Currency 4 2 4 5" xfId="1620"/>
    <cellStyle name="Currency 4 2 4 5 2" xfId="1621"/>
    <cellStyle name="Currency 4 2 4 5 2 2" xfId="1622"/>
    <cellStyle name="Currency 4 2 4 5 2 3" xfId="1623"/>
    <cellStyle name="Currency 4 2 4 5 3" xfId="1624"/>
    <cellStyle name="Currency 4 2 4 5 4" xfId="1625"/>
    <cellStyle name="Currency 4 2 4 5 5" xfId="1626"/>
    <cellStyle name="Currency 4 2 4 6" xfId="1627"/>
    <cellStyle name="Currency 4 2 4 6 2" xfId="1628"/>
    <cellStyle name="Currency 4 2 4 6 3" xfId="1629"/>
    <cellStyle name="Currency 4 2 4 7" xfId="1630"/>
    <cellStyle name="Currency 4 2 4 8" xfId="1631"/>
    <cellStyle name="Currency 4 2 4 9" xfId="1632"/>
    <cellStyle name="Currency 4 2 5" xfId="1633"/>
    <cellStyle name="Currency 4 2 5 2" xfId="1634"/>
    <cellStyle name="Currency 4 2 5 2 2" xfId="1635"/>
    <cellStyle name="Currency 4 2 5 2 2 2" xfId="1636"/>
    <cellStyle name="Currency 4 2 5 2 2 2 2" xfId="1637"/>
    <cellStyle name="Currency 4 2 5 2 2 2 3" xfId="1638"/>
    <cellStyle name="Currency 4 2 5 2 2 3" xfId="1639"/>
    <cellStyle name="Currency 4 2 5 2 2 4" xfId="1640"/>
    <cellStyle name="Currency 4 2 5 2 2 5" xfId="1641"/>
    <cellStyle name="Currency 4 2 5 2 3" xfId="1642"/>
    <cellStyle name="Currency 4 2 5 2 3 2" xfId="1643"/>
    <cellStyle name="Currency 4 2 5 2 3 2 2" xfId="1644"/>
    <cellStyle name="Currency 4 2 5 2 3 2 3" xfId="1645"/>
    <cellStyle name="Currency 4 2 5 2 3 3" xfId="1646"/>
    <cellStyle name="Currency 4 2 5 2 3 4" xfId="1647"/>
    <cellStyle name="Currency 4 2 5 2 3 5" xfId="1648"/>
    <cellStyle name="Currency 4 2 5 2 4" xfId="1649"/>
    <cellStyle name="Currency 4 2 5 2 4 2" xfId="1650"/>
    <cellStyle name="Currency 4 2 5 2 4 3" xfId="1651"/>
    <cellStyle name="Currency 4 2 5 2 5" xfId="1652"/>
    <cellStyle name="Currency 4 2 5 2 6" xfId="1653"/>
    <cellStyle name="Currency 4 2 5 2 7" xfId="1654"/>
    <cellStyle name="Currency 4 2 5 3" xfId="1655"/>
    <cellStyle name="Currency 4 2 5 3 2" xfId="1656"/>
    <cellStyle name="Currency 4 2 5 3 2 2" xfId="1657"/>
    <cellStyle name="Currency 4 2 5 3 2 3" xfId="1658"/>
    <cellStyle name="Currency 4 2 5 3 3" xfId="1659"/>
    <cellStyle name="Currency 4 2 5 3 4" xfId="1660"/>
    <cellStyle name="Currency 4 2 5 3 5" xfId="1661"/>
    <cellStyle name="Currency 4 2 5 4" xfId="1662"/>
    <cellStyle name="Currency 4 2 5 4 2" xfId="1663"/>
    <cellStyle name="Currency 4 2 5 4 2 2" xfId="1664"/>
    <cellStyle name="Currency 4 2 5 4 2 3" xfId="1665"/>
    <cellStyle name="Currency 4 2 5 4 3" xfId="1666"/>
    <cellStyle name="Currency 4 2 5 4 4" xfId="1667"/>
    <cellStyle name="Currency 4 2 5 4 5" xfId="1668"/>
    <cellStyle name="Currency 4 2 5 5" xfId="1669"/>
    <cellStyle name="Currency 4 2 5 5 2" xfId="1670"/>
    <cellStyle name="Currency 4 2 5 5 3" xfId="1671"/>
    <cellStyle name="Currency 4 2 5 6" xfId="1672"/>
    <cellStyle name="Currency 4 2 5 7" xfId="1673"/>
    <cellStyle name="Currency 4 2 5 8" xfId="1674"/>
    <cellStyle name="Currency 4 2 6" xfId="1675"/>
    <cellStyle name="Currency 4 2 7" xfId="1676"/>
    <cellStyle name="Currency 4 2 7 2" xfId="1677"/>
    <cellStyle name="Currency 4 2 7 2 2" xfId="1678"/>
    <cellStyle name="Currency 4 2 7 2 2 2" xfId="1679"/>
    <cellStyle name="Currency 4 2 7 2 2 3" xfId="1680"/>
    <cellStyle name="Currency 4 2 7 2 3" xfId="1681"/>
    <cellStyle name="Currency 4 2 7 2 4" xfId="1682"/>
    <cellStyle name="Currency 4 2 7 2 5" xfId="1683"/>
    <cellStyle name="Currency 4 2 7 3" xfId="1684"/>
    <cellStyle name="Currency 4 2 7 3 2" xfId="1685"/>
    <cellStyle name="Currency 4 2 7 3 2 2" xfId="1686"/>
    <cellStyle name="Currency 4 2 7 3 2 3" xfId="1687"/>
    <cellStyle name="Currency 4 2 7 3 3" xfId="1688"/>
    <cellStyle name="Currency 4 2 7 3 4" xfId="1689"/>
    <cellStyle name="Currency 4 2 7 3 5" xfId="1690"/>
    <cellStyle name="Currency 4 2 7 4" xfId="1691"/>
    <cellStyle name="Currency 4 2 7 4 2" xfId="1692"/>
    <cellStyle name="Currency 4 2 7 4 3" xfId="1693"/>
    <cellStyle name="Currency 4 2 7 5" xfId="1694"/>
    <cellStyle name="Currency 4 2 7 6" xfId="1695"/>
    <cellStyle name="Currency 4 2 7 7" xfId="1696"/>
    <cellStyle name="Currency 4 2 8" xfId="1697"/>
    <cellStyle name="Currency 4 2 8 2" xfId="1698"/>
    <cellStyle name="Currency 4 2 8 2 2" xfId="1699"/>
    <cellStyle name="Currency 4 2 8 2 3" xfId="1700"/>
    <cellStyle name="Currency 4 2 8 3" xfId="1701"/>
    <cellStyle name="Currency 4 2 8 4" xfId="1702"/>
    <cellStyle name="Currency 4 2 8 5" xfId="1703"/>
    <cellStyle name="Currency 4 2 9" xfId="1704"/>
    <cellStyle name="Currency 4 2 9 2" xfId="1705"/>
    <cellStyle name="Currency 4 2 9 2 2" xfId="1706"/>
    <cellStyle name="Currency 4 2 9 2 3" xfId="1707"/>
    <cellStyle name="Currency 4 2 9 3" xfId="1708"/>
    <cellStyle name="Currency 4 2 9 4" xfId="1709"/>
    <cellStyle name="Currency 4 2 9 5" xfId="1710"/>
    <cellStyle name="Currency 4 3" xfId="1711"/>
    <cellStyle name="Currency 4 3 2" xfId="1712"/>
    <cellStyle name="Currency 4 3 2 2" xfId="1713"/>
    <cellStyle name="Currency 4 3 2 2 2" xfId="1714"/>
    <cellStyle name="Currency 4 3 2 2 2 2" xfId="1715"/>
    <cellStyle name="Currency 4 3 2 2 2 2 2" xfId="1716"/>
    <cellStyle name="Currency 4 3 2 2 2 2 3" xfId="1717"/>
    <cellStyle name="Currency 4 3 2 2 2 3" xfId="1718"/>
    <cellStyle name="Currency 4 3 2 2 2 4" xfId="1719"/>
    <cellStyle name="Currency 4 3 2 2 2 5" xfId="1720"/>
    <cellStyle name="Currency 4 3 2 2 3" xfId="1721"/>
    <cellStyle name="Currency 4 3 2 2 3 2" xfId="1722"/>
    <cellStyle name="Currency 4 3 2 2 3 2 2" xfId="1723"/>
    <cellStyle name="Currency 4 3 2 2 3 2 3" xfId="1724"/>
    <cellStyle name="Currency 4 3 2 2 3 3" xfId="1725"/>
    <cellStyle name="Currency 4 3 2 2 3 4" xfId="1726"/>
    <cellStyle name="Currency 4 3 2 2 3 5" xfId="1727"/>
    <cellStyle name="Currency 4 3 2 2 4" xfId="1728"/>
    <cellStyle name="Currency 4 3 2 2 4 2" xfId="1729"/>
    <cellStyle name="Currency 4 3 2 2 4 3" xfId="1730"/>
    <cellStyle name="Currency 4 3 2 2 5" xfId="1731"/>
    <cellStyle name="Currency 4 3 2 2 6" xfId="1732"/>
    <cellStyle name="Currency 4 3 2 2 7" xfId="1733"/>
    <cellStyle name="Currency 4 3 2 3" xfId="1734"/>
    <cellStyle name="Currency 4 3 2 3 2" xfId="1735"/>
    <cellStyle name="Currency 4 3 2 3 2 2" xfId="1736"/>
    <cellStyle name="Currency 4 3 2 3 2 3" xfId="1737"/>
    <cellStyle name="Currency 4 3 2 3 3" xfId="1738"/>
    <cellStyle name="Currency 4 3 2 3 4" xfId="1739"/>
    <cellStyle name="Currency 4 3 2 3 5" xfId="1740"/>
    <cellStyle name="Currency 4 3 2 4" xfId="1741"/>
    <cellStyle name="Currency 4 3 2 4 2" xfId="1742"/>
    <cellStyle name="Currency 4 3 2 4 2 2" xfId="1743"/>
    <cellStyle name="Currency 4 3 2 4 2 3" xfId="1744"/>
    <cellStyle name="Currency 4 3 2 4 3" xfId="1745"/>
    <cellStyle name="Currency 4 3 2 4 4" xfId="1746"/>
    <cellStyle name="Currency 4 3 2 4 5" xfId="1747"/>
    <cellStyle name="Currency 4 3 2 5" xfId="1748"/>
    <cellStyle name="Currency 4 3 2 5 2" xfId="1749"/>
    <cellStyle name="Currency 4 3 2 5 3" xfId="1750"/>
    <cellStyle name="Currency 4 3 2 6" xfId="1751"/>
    <cellStyle name="Currency 4 3 2 7" xfId="1752"/>
    <cellStyle name="Currency 4 3 2 8" xfId="1753"/>
    <cellStyle name="Currency 4 3 3" xfId="1754"/>
    <cellStyle name="Currency 4 3 3 2" xfId="1755"/>
    <cellStyle name="Currency 4 3 3 2 2" xfId="1756"/>
    <cellStyle name="Currency 4 3 3 2 2 2" xfId="1757"/>
    <cellStyle name="Currency 4 3 3 2 2 3" xfId="1758"/>
    <cellStyle name="Currency 4 3 3 2 3" xfId="1759"/>
    <cellStyle name="Currency 4 3 3 2 4" xfId="1760"/>
    <cellStyle name="Currency 4 3 3 2 5" xfId="1761"/>
    <cellStyle name="Currency 4 3 3 3" xfId="1762"/>
    <cellStyle name="Currency 4 3 3 3 2" xfId="1763"/>
    <cellStyle name="Currency 4 3 3 3 2 2" xfId="1764"/>
    <cellStyle name="Currency 4 3 3 3 2 3" xfId="1765"/>
    <cellStyle name="Currency 4 3 3 3 3" xfId="1766"/>
    <cellStyle name="Currency 4 3 3 3 4" xfId="1767"/>
    <cellStyle name="Currency 4 3 3 3 5" xfId="1768"/>
    <cellStyle name="Currency 4 3 3 4" xfId="1769"/>
    <cellStyle name="Currency 4 3 3 4 2" xfId="1770"/>
    <cellStyle name="Currency 4 3 3 4 3" xfId="1771"/>
    <cellStyle name="Currency 4 3 3 5" xfId="1772"/>
    <cellStyle name="Currency 4 3 3 6" xfId="1773"/>
    <cellStyle name="Currency 4 3 3 7" xfId="1774"/>
    <cellStyle name="Currency 4 3 4" xfId="1775"/>
    <cellStyle name="Currency 4 3 4 2" xfId="1776"/>
    <cellStyle name="Currency 4 3 4 2 2" xfId="1777"/>
    <cellStyle name="Currency 4 3 4 2 3" xfId="1778"/>
    <cellStyle name="Currency 4 3 4 3" xfId="1779"/>
    <cellStyle name="Currency 4 3 4 4" xfId="1780"/>
    <cellStyle name="Currency 4 3 4 5" xfId="1781"/>
    <cellStyle name="Currency 4 3 5" xfId="1782"/>
    <cellStyle name="Currency 4 3 5 2" xfId="1783"/>
    <cellStyle name="Currency 4 3 5 2 2" xfId="1784"/>
    <cellStyle name="Currency 4 3 5 2 3" xfId="1785"/>
    <cellStyle name="Currency 4 3 5 3" xfId="1786"/>
    <cellStyle name="Currency 4 3 5 4" xfId="1787"/>
    <cellStyle name="Currency 4 3 5 5" xfId="1788"/>
    <cellStyle name="Currency 4 3 6" xfId="1789"/>
    <cellStyle name="Currency 4 3 6 2" xfId="1790"/>
    <cellStyle name="Currency 4 3 6 3" xfId="1791"/>
    <cellStyle name="Currency 4 3 7" xfId="1792"/>
    <cellStyle name="Currency 4 3 8" xfId="1793"/>
    <cellStyle name="Currency 4 3 9" xfId="1794"/>
    <cellStyle name="Currency 4 4" xfId="1795"/>
    <cellStyle name="Currency 4 4 2" xfId="1796"/>
    <cellStyle name="Currency 4 4 2 2" xfId="1797"/>
    <cellStyle name="Currency 4 4 2 2 2" xfId="1798"/>
    <cellStyle name="Currency 4 4 2 2 2 2" xfId="1799"/>
    <cellStyle name="Currency 4 4 2 2 2 2 2" xfId="1800"/>
    <cellStyle name="Currency 4 4 2 2 2 2 3" xfId="1801"/>
    <cellStyle name="Currency 4 4 2 2 2 3" xfId="1802"/>
    <cellStyle name="Currency 4 4 2 2 2 4" xfId="1803"/>
    <cellStyle name="Currency 4 4 2 2 2 5" xfId="1804"/>
    <cellStyle name="Currency 4 4 2 2 3" xfId="1805"/>
    <cellStyle name="Currency 4 4 2 2 3 2" xfId="1806"/>
    <cellStyle name="Currency 4 4 2 2 3 2 2" xfId="1807"/>
    <cellStyle name="Currency 4 4 2 2 3 2 3" xfId="1808"/>
    <cellStyle name="Currency 4 4 2 2 3 3" xfId="1809"/>
    <cellStyle name="Currency 4 4 2 2 3 4" xfId="1810"/>
    <cellStyle name="Currency 4 4 2 2 3 5" xfId="1811"/>
    <cellStyle name="Currency 4 4 2 2 4" xfId="1812"/>
    <cellStyle name="Currency 4 4 2 2 4 2" xfId="1813"/>
    <cellStyle name="Currency 4 4 2 2 4 3" xfId="1814"/>
    <cellStyle name="Currency 4 4 2 2 5" xfId="1815"/>
    <cellStyle name="Currency 4 4 2 2 6" xfId="1816"/>
    <cellStyle name="Currency 4 4 2 2 7" xfId="1817"/>
    <cellStyle name="Currency 4 4 2 3" xfId="1818"/>
    <cellStyle name="Currency 4 4 2 3 2" xfId="1819"/>
    <cellStyle name="Currency 4 4 2 3 2 2" xfId="1820"/>
    <cellStyle name="Currency 4 4 2 3 2 3" xfId="1821"/>
    <cellStyle name="Currency 4 4 2 3 3" xfId="1822"/>
    <cellStyle name="Currency 4 4 2 3 4" xfId="1823"/>
    <cellStyle name="Currency 4 4 2 3 5" xfId="1824"/>
    <cellStyle name="Currency 4 4 2 4" xfId="1825"/>
    <cellStyle name="Currency 4 4 2 4 2" xfId="1826"/>
    <cellStyle name="Currency 4 4 2 4 2 2" xfId="1827"/>
    <cellStyle name="Currency 4 4 2 4 2 3" xfId="1828"/>
    <cellStyle name="Currency 4 4 2 4 3" xfId="1829"/>
    <cellStyle name="Currency 4 4 2 4 4" xfId="1830"/>
    <cellStyle name="Currency 4 4 2 4 5" xfId="1831"/>
    <cellStyle name="Currency 4 4 2 5" xfId="1832"/>
    <cellStyle name="Currency 4 4 2 5 2" xfId="1833"/>
    <cellStyle name="Currency 4 4 2 5 3" xfId="1834"/>
    <cellStyle name="Currency 4 4 2 6" xfId="1835"/>
    <cellStyle name="Currency 4 4 2 7" xfId="1836"/>
    <cellStyle name="Currency 4 4 2 8" xfId="1837"/>
    <cellStyle name="Currency 4 4 3" xfId="1838"/>
    <cellStyle name="Currency 4 4 3 2" xfId="1839"/>
    <cellStyle name="Currency 4 4 3 2 2" xfId="1840"/>
    <cellStyle name="Currency 4 4 3 2 2 2" xfId="1841"/>
    <cellStyle name="Currency 4 4 3 2 2 3" xfId="1842"/>
    <cellStyle name="Currency 4 4 3 2 3" xfId="1843"/>
    <cellStyle name="Currency 4 4 3 2 4" xfId="1844"/>
    <cellStyle name="Currency 4 4 3 2 5" xfId="1845"/>
    <cellStyle name="Currency 4 4 3 3" xfId="1846"/>
    <cellStyle name="Currency 4 4 3 3 2" xfId="1847"/>
    <cellStyle name="Currency 4 4 3 3 2 2" xfId="1848"/>
    <cellStyle name="Currency 4 4 3 3 2 3" xfId="1849"/>
    <cellStyle name="Currency 4 4 3 3 3" xfId="1850"/>
    <cellStyle name="Currency 4 4 3 3 4" xfId="1851"/>
    <cellStyle name="Currency 4 4 3 3 5" xfId="1852"/>
    <cellStyle name="Currency 4 4 3 4" xfId="1853"/>
    <cellStyle name="Currency 4 4 3 4 2" xfId="1854"/>
    <cellStyle name="Currency 4 4 3 4 3" xfId="1855"/>
    <cellStyle name="Currency 4 4 3 5" xfId="1856"/>
    <cellStyle name="Currency 4 4 3 6" xfId="1857"/>
    <cellStyle name="Currency 4 4 3 7" xfId="1858"/>
    <cellStyle name="Currency 4 4 4" xfId="1859"/>
    <cellStyle name="Currency 4 4 4 2" xfId="1860"/>
    <cellStyle name="Currency 4 4 4 2 2" xfId="1861"/>
    <cellStyle name="Currency 4 4 4 2 3" xfId="1862"/>
    <cellStyle name="Currency 4 4 4 3" xfId="1863"/>
    <cellStyle name="Currency 4 4 4 4" xfId="1864"/>
    <cellStyle name="Currency 4 4 4 5" xfId="1865"/>
    <cellStyle name="Currency 4 4 5" xfId="1866"/>
    <cellStyle name="Currency 4 4 5 2" xfId="1867"/>
    <cellStyle name="Currency 4 4 5 2 2" xfId="1868"/>
    <cellStyle name="Currency 4 4 5 2 3" xfId="1869"/>
    <cellStyle name="Currency 4 4 5 3" xfId="1870"/>
    <cellStyle name="Currency 4 4 5 4" xfId="1871"/>
    <cellStyle name="Currency 4 4 5 5" xfId="1872"/>
    <cellStyle name="Currency 4 4 6" xfId="1873"/>
    <cellStyle name="Currency 4 4 6 2" xfId="1874"/>
    <cellStyle name="Currency 4 4 6 3" xfId="1875"/>
    <cellStyle name="Currency 4 4 7" xfId="1876"/>
    <cellStyle name="Currency 4 4 8" xfId="1877"/>
    <cellStyle name="Currency 4 4 9" xfId="1878"/>
    <cellStyle name="Currency 4 5" xfId="1879"/>
    <cellStyle name="Currency 4 5 2" xfId="1880"/>
    <cellStyle name="Currency 4 5 2 2" xfId="1881"/>
    <cellStyle name="Currency 4 5 2 2 2" xfId="1882"/>
    <cellStyle name="Currency 4 5 2 2 2 2" xfId="1883"/>
    <cellStyle name="Currency 4 5 2 2 2 2 2" xfId="1884"/>
    <cellStyle name="Currency 4 5 2 2 2 2 3" xfId="1885"/>
    <cellStyle name="Currency 4 5 2 2 2 3" xfId="1886"/>
    <cellStyle name="Currency 4 5 2 2 2 4" xfId="1887"/>
    <cellStyle name="Currency 4 5 2 2 2 5" xfId="1888"/>
    <cellStyle name="Currency 4 5 2 2 3" xfId="1889"/>
    <cellStyle name="Currency 4 5 2 2 3 2" xfId="1890"/>
    <cellStyle name="Currency 4 5 2 2 3 2 2" xfId="1891"/>
    <cellStyle name="Currency 4 5 2 2 3 2 3" xfId="1892"/>
    <cellStyle name="Currency 4 5 2 2 3 3" xfId="1893"/>
    <cellStyle name="Currency 4 5 2 2 3 4" xfId="1894"/>
    <cellStyle name="Currency 4 5 2 2 3 5" xfId="1895"/>
    <cellStyle name="Currency 4 5 2 2 4" xfId="1896"/>
    <cellStyle name="Currency 4 5 2 2 4 2" xfId="1897"/>
    <cellStyle name="Currency 4 5 2 2 4 3" xfId="1898"/>
    <cellStyle name="Currency 4 5 2 2 5" xfId="1899"/>
    <cellStyle name="Currency 4 5 2 2 6" xfId="1900"/>
    <cellStyle name="Currency 4 5 2 2 7" xfId="1901"/>
    <cellStyle name="Currency 4 5 2 3" xfId="1902"/>
    <cellStyle name="Currency 4 5 2 3 2" xfId="1903"/>
    <cellStyle name="Currency 4 5 2 3 2 2" xfId="1904"/>
    <cellStyle name="Currency 4 5 2 3 2 3" xfId="1905"/>
    <cellStyle name="Currency 4 5 2 3 3" xfId="1906"/>
    <cellStyle name="Currency 4 5 2 3 4" xfId="1907"/>
    <cellStyle name="Currency 4 5 2 3 5" xfId="1908"/>
    <cellStyle name="Currency 4 5 2 4" xfId="1909"/>
    <cellStyle name="Currency 4 5 2 4 2" xfId="1910"/>
    <cellStyle name="Currency 4 5 2 4 2 2" xfId="1911"/>
    <cellStyle name="Currency 4 5 2 4 2 3" xfId="1912"/>
    <cellStyle name="Currency 4 5 2 4 3" xfId="1913"/>
    <cellStyle name="Currency 4 5 2 4 4" xfId="1914"/>
    <cellStyle name="Currency 4 5 2 4 5" xfId="1915"/>
    <cellStyle name="Currency 4 5 2 5" xfId="1916"/>
    <cellStyle name="Currency 4 5 2 5 2" xfId="1917"/>
    <cellStyle name="Currency 4 5 2 5 3" xfId="1918"/>
    <cellStyle name="Currency 4 5 2 6" xfId="1919"/>
    <cellStyle name="Currency 4 5 2 7" xfId="1920"/>
    <cellStyle name="Currency 4 5 2 8" xfId="1921"/>
    <cellStyle name="Currency 4 5 3" xfId="1922"/>
    <cellStyle name="Currency 4 5 3 2" xfId="1923"/>
    <cellStyle name="Currency 4 5 3 2 2" xfId="1924"/>
    <cellStyle name="Currency 4 5 3 2 2 2" xfId="1925"/>
    <cellStyle name="Currency 4 5 3 2 2 3" xfId="1926"/>
    <cellStyle name="Currency 4 5 3 2 3" xfId="1927"/>
    <cellStyle name="Currency 4 5 3 2 4" xfId="1928"/>
    <cellStyle name="Currency 4 5 3 2 5" xfId="1929"/>
    <cellStyle name="Currency 4 5 3 3" xfId="1930"/>
    <cellStyle name="Currency 4 5 3 3 2" xfId="1931"/>
    <cellStyle name="Currency 4 5 3 3 2 2" xfId="1932"/>
    <cellStyle name="Currency 4 5 3 3 2 3" xfId="1933"/>
    <cellStyle name="Currency 4 5 3 3 3" xfId="1934"/>
    <cellStyle name="Currency 4 5 3 3 4" xfId="1935"/>
    <cellStyle name="Currency 4 5 3 3 5" xfId="1936"/>
    <cellStyle name="Currency 4 5 3 4" xfId="1937"/>
    <cellStyle name="Currency 4 5 3 4 2" xfId="1938"/>
    <cellStyle name="Currency 4 5 3 4 3" xfId="1939"/>
    <cellStyle name="Currency 4 5 3 5" xfId="1940"/>
    <cellStyle name="Currency 4 5 3 6" xfId="1941"/>
    <cellStyle name="Currency 4 5 3 7" xfId="1942"/>
    <cellStyle name="Currency 4 5 4" xfId="1943"/>
    <cellStyle name="Currency 4 5 4 2" xfId="1944"/>
    <cellStyle name="Currency 4 5 4 2 2" xfId="1945"/>
    <cellStyle name="Currency 4 5 4 2 3" xfId="1946"/>
    <cellStyle name="Currency 4 5 4 3" xfId="1947"/>
    <cellStyle name="Currency 4 5 4 4" xfId="1948"/>
    <cellStyle name="Currency 4 5 4 5" xfId="1949"/>
    <cellStyle name="Currency 4 5 5" xfId="1950"/>
    <cellStyle name="Currency 4 5 5 2" xfId="1951"/>
    <cellStyle name="Currency 4 5 5 2 2" xfId="1952"/>
    <cellStyle name="Currency 4 5 5 2 3" xfId="1953"/>
    <cellStyle name="Currency 4 5 5 3" xfId="1954"/>
    <cellStyle name="Currency 4 5 5 4" xfId="1955"/>
    <cellStyle name="Currency 4 5 5 5" xfId="1956"/>
    <cellStyle name="Currency 4 5 6" xfId="1957"/>
    <cellStyle name="Currency 4 5 6 2" xfId="1958"/>
    <cellStyle name="Currency 4 5 6 3" xfId="1959"/>
    <cellStyle name="Currency 4 5 7" xfId="1960"/>
    <cellStyle name="Currency 4 5 8" xfId="1961"/>
    <cellStyle name="Currency 4 5 9" xfId="1962"/>
    <cellStyle name="Currency 4 6" xfId="1963"/>
    <cellStyle name="Currency 4 6 2" xfId="1964"/>
    <cellStyle name="Currency 4 6 2 2" xfId="1965"/>
    <cellStyle name="Currency 4 6 2 2 2" xfId="1966"/>
    <cellStyle name="Currency 4 6 2 2 2 2" xfId="1967"/>
    <cellStyle name="Currency 4 6 2 2 2 3" xfId="1968"/>
    <cellStyle name="Currency 4 6 2 2 3" xfId="1969"/>
    <cellStyle name="Currency 4 6 2 2 4" xfId="1970"/>
    <cellStyle name="Currency 4 6 2 2 5" xfId="1971"/>
    <cellStyle name="Currency 4 6 2 3" xfId="1972"/>
    <cellStyle name="Currency 4 6 2 3 2" xfId="1973"/>
    <cellStyle name="Currency 4 6 2 3 2 2" xfId="1974"/>
    <cellStyle name="Currency 4 6 2 3 2 3" xfId="1975"/>
    <cellStyle name="Currency 4 6 2 3 3" xfId="1976"/>
    <cellStyle name="Currency 4 6 2 3 4" xfId="1977"/>
    <cellStyle name="Currency 4 6 2 3 5" xfId="1978"/>
    <cellStyle name="Currency 4 6 2 4" xfId="1979"/>
    <cellStyle name="Currency 4 6 2 4 2" xfId="1980"/>
    <cellStyle name="Currency 4 6 2 4 3" xfId="1981"/>
    <cellStyle name="Currency 4 6 2 5" xfId="1982"/>
    <cellStyle name="Currency 4 6 2 6" xfId="1983"/>
    <cellStyle name="Currency 4 6 2 7" xfId="1984"/>
    <cellStyle name="Currency 4 6 3" xfId="1985"/>
    <cellStyle name="Currency 4 6 3 2" xfId="1986"/>
    <cellStyle name="Currency 4 6 3 2 2" xfId="1987"/>
    <cellStyle name="Currency 4 6 3 2 3" xfId="1988"/>
    <cellStyle name="Currency 4 6 3 3" xfId="1989"/>
    <cellStyle name="Currency 4 6 3 4" xfId="1990"/>
    <cellStyle name="Currency 4 6 3 5" xfId="1991"/>
    <cellStyle name="Currency 4 6 4" xfId="1992"/>
    <cellStyle name="Currency 4 6 4 2" xfId="1993"/>
    <cellStyle name="Currency 4 6 4 2 2" xfId="1994"/>
    <cellStyle name="Currency 4 6 4 2 3" xfId="1995"/>
    <cellStyle name="Currency 4 6 4 3" xfId="1996"/>
    <cellStyle name="Currency 4 6 4 4" xfId="1997"/>
    <cellStyle name="Currency 4 6 4 5" xfId="1998"/>
    <cellStyle name="Currency 4 6 5" xfId="1999"/>
    <cellStyle name="Currency 4 6 5 2" xfId="2000"/>
    <cellStyle name="Currency 4 6 5 3" xfId="2001"/>
    <cellStyle name="Currency 4 6 6" xfId="2002"/>
    <cellStyle name="Currency 4 6 7" xfId="2003"/>
    <cellStyle name="Currency 4 6 8" xfId="2004"/>
    <cellStyle name="Currency 4 7" xfId="2005"/>
    <cellStyle name="Currency 4 7 2" xfId="2006"/>
    <cellStyle name="Currency 4 7 2 2" xfId="2007"/>
    <cellStyle name="Currency 4 7 2 2 2" xfId="2008"/>
    <cellStyle name="Currency 4 7 2 2 3" xfId="2009"/>
    <cellStyle name="Currency 4 7 2 3" xfId="2010"/>
    <cellStyle name="Currency 4 7 2 4" xfId="2011"/>
    <cellStyle name="Currency 4 7 2 5" xfId="2012"/>
    <cellStyle name="Currency 4 7 3" xfId="2013"/>
    <cellStyle name="Currency 4 7 3 2" xfId="2014"/>
    <cellStyle name="Currency 4 7 3 2 2" xfId="2015"/>
    <cellStyle name="Currency 4 7 3 2 3" xfId="2016"/>
    <cellStyle name="Currency 4 7 3 3" xfId="2017"/>
    <cellStyle name="Currency 4 7 3 4" xfId="2018"/>
    <cellStyle name="Currency 4 7 3 5" xfId="2019"/>
    <cellStyle name="Currency 4 8" xfId="2020"/>
    <cellStyle name="Currency 4 8 2" xfId="2021"/>
    <cellStyle name="Currency 4 8 2 2" xfId="2022"/>
    <cellStyle name="Currency 4 8 2 2 2" xfId="2023"/>
    <cellStyle name="Currency 4 8 2 2 3" xfId="2024"/>
    <cellStyle name="Currency 4 8 2 3" xfId="2025"/>
    <cellStyle name="Currency 4 8 2 4" xfId="2026"/>
    <cellStyle name="Currency 4 8 2 5" xfId="2027"/>
    <cellStyle name="Currency 4 8 3" xfId="2028"/>
    <cellStyle name="Currency 4 8 3 2" xfId="2029"/>
    <cellStyle name="Currency 4 8 3 2 2" xfId="2030"/>
    <cellStyle name="Currency 4 8 3 2 3" xfId="2031"/>
    <cellStyle name="Currency 4 8 3 3" xfId="2032"/>
    <cellStyle name="Currency 4 8 3 4" xfId="2033"/>
    <cellStyle name="Currency 4 8 3 5" xfId="2034"/>
    <cellStyle name="Currency 4 8 4" xfId="2035"/>
    <cellStyle name="Currency 4 8 4 2" xfId="2036"/>
    <cellStyle name="Currency 4 8 4 3" xfId="2037"/>
    <cellStyle name="Currency 4 8 5" xfId="2038"/>
    <cellStyle name="Currency 4 8 6" xfId="2039"/>
    <cellStyle name="Currency 4 8 7" xfId="2040"/>
    <cellStyle name="Currency 4 9" xfId="2041"/>
    <cellStyle name="Currency 4 9 2" xfId="2042"/>
    <cellStyle name="Currency 4 9 2 2" xfId="2043"/>
    <cellStyle name="Currency 4 9 2 3" xfId="2044"/>
    <cellStyle name="Currency 4 9 3" xfId="2045"/>
    <cellStyle name="Currency 4 9 4" xfId="2046"/>
    <cellStyle name="Currency 4 9 5" xfId="2047"/>
    <cellStyle name="Currency 5" xfId="472"/>
    <cellStyle name="Currency 6" xfId="471"/>
    <cellStyle name="Currency 7" xfId="470"/>
    <cellStyle name="Currency 8" xfId="469"/>
    <cellStyle name="Currency 9" xfId="468"/>
    <cellStyle name="Currency Input" xfId="106"/>
    <cellStyle name="Currency0" xfId="107"/>
    <cellStyle name="Currency0 2" xfId="2048"/>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 2" xfId="2049"/>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Explanatory Text 2 2" xfId="2050"/>
    <cellStyle name="Explanatory Text 3" xfId="2051"/>
    <cellStyle name="Explanatory Text 4" xfId="2052"/>
    <cellStyle name="Explanatory Text 5" xfId="2053"/>
    <cellStyle name="Explanatory Text 6" xfId="2054"/>
    <cellStyle name="Explanatory Text 7" xfId="2055"/>
    <cellStyle name="Explanatory Text 8" xfId="2056"/>
    <cellStyle name="Explanatory Text 9" xfId="2057"/>
    <cellStyle name="Fixed" xfId="136"/>
    <cellStyle name="Fixed 2" xfId="2058"/>
    <cellStyle name="FOOTER - Style1" xfId="137"/>
    <cellStyle name="g" xfId="138"/>
    <cellStyle name="general" xfId="139"/>
    <cellStyle name="General [C]" xfId="140"/>
    <cellStyle name="General [R]" xfId="141"/>
    <cellStyle name="Good 2" xfId="592"/>
    <cellStyle name="Good 2 2" xfId="2059"/>
    <cellStyle name="Good 3" xfId="2060"/>
    <cellStyle name="Good 4" xfId="2061"/>
    <cellStyle name="Good 5" xfId="2062"/>
    <cellStyle name="Good 6" xfId="2063"/>
    <cellStyle name="Good 7" xfId="2064"/>
    <cellStyle name="Good 8" xfId="2065"/>
    <cellStyle name="Good 9" xfId="2066"/>
    <cellStyle name="Green" xfId="142"/>
    <cellStyle name="grey" xfId="143"/>
    <cellStyle name="Header1" xfId="144"/>
    <cellStyle name="Header2" xfId="145"/>
    <cellStyle name="Heading" xfId="146"/>
    <cellStyle name="Heading 1" xfId="147" builtinId="16" customBuiltin="1"/>
    <cellStyle name="Heading 1 2" xfId="2067"/>
    <cellStyle name="Heading 1 2 2" xfId="2068"/>
    <cellStyle name="Heading 1 3" xfId="2069"/>
    <cellStyle name="Heading 1 4" xfId="2070"/>
    <cellStyle name="Heading 1 5" xfId="2071"/>
    <cellStyle name="Heading 1 6" xfId="2072"/>
    <cellStyle name="Heading 1 7" xfId="2073"/>
    <cellStyle name="Heading 1 8" xfId="2074"/>
    <cellStyle name="Heading 2" xfId="148" builtinId="17" customBuiltin="1"/>
    <cellStyle name="Heading 2 2" xfId="149"/>
    <cellStyle name="Heading 2 2 2" xfId="2075"/>
    <cellStyle name="Heading 2 3" xfId="2076"/>
    <cellStyle name="Heading 2 4" xfId="2077"/>
    <cellStyle name="Heading 2 5" xfId="2078"/>
    <cellStyle name="Heading 2 6" xfId="2079"/>
    <cellStyle name="Heading 2 7" xfId="2080"/>
    <cellStyle name="Heading 2 8" xfId="2081"/>
    <cellStyle name="Heading 3 2" xfId="594"/>
    <cellStyle name="Heading 3 2 2" xfId="2082"/>
    <cellStyle name="Heading 3 3" xfId="2083"/>
    <cellStyle name="Heading 3 4" xfId="2084"/>
    <cellStyle name="Heading 3 5" xfId="2085"/>
    <cellStyle name="Heading 3 6" xfId="2086"/>
    <cellStyle name="Heading 3 7" xfId="2087"/>
    <cellStyle name="Heading 3 8" xfId="2088"/>
    <cellStyle name="Heading 3 9" xfId="2089"/>
    <cellStyle name="Heading 4 2" xfId="595"/>
    <cellStyle name="Heading 4 2 2" xfId="2090"/>
    <cellStyle name="Heading 4 3" xfId="2091"/>
    <cellStyle name="Heading 4 4" xfId="2092"/>
    <cellStyle name="Heading 4 5" xfId="2093"/>
    <cellStyle name="Heading 4 6" xfId="2094"/>
    <cellStyle name="Heading 4 7" xfId="2095"/>
    <cellStyle name="Heading 4 8" xfId="2096"/>
    <cellStyle name="Heading 4 9" xfId="2097"/>
    <cellStyle name="Heading 5" xfId="9381"/>
    <cellStyle name="Heading No Underline" xfId="150"/>
    <cellStyle name="Heading With Underline" xfId="151"/>
    <cellStyle name="Heading1" xfId="152"/>
    <cellStyle name="Heading1 2" xfId="938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2 2" xfId="2098"/>
    <cellStyle name="Input 3" xfId="643"/>
    <cellStyle name="Input 4" xfId="636"/>
    <cellStyle name="Input 5" xfId="2099"/>
    <cellStyle name="Input 6" xfId="2100"/>
    <cellStyle name="Input 7" xfId="2101"/>
    <cellStyle name="Input 8" xfId="2102"/>
    <cellStyle name="Input 9" xfId="2103"/>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Linked Cell 2 2" xfId="2104"/>
    <cellStyle name="Linked Cell 3" xfId="2105"/>
    <cellStyle name="Linked Cell 4" xfId="2106"/>
    <cellStyle name="Linked Cell 5" xfId="2107"/>
    <cellStyle name="Linked Cell 6" xfId="2108"/>
    <cellStyle name="Linked Cell 7" xfId="2109"/>
    <cellStyle name="Linked Cell 8" xfId="2110"/>
    <cellStyle name="Linked Cell 9" xfId="2111"/>
    <cellStyle name="m" xfId="174"/>
    <cellStyle name="m1" xfId="175"/>
    <cellStyle name="m2" xfId="176"/>
    <cellStyle name="m3" xfId="177"/>
    <cellStyle name="Multiple" xfId="178"/>
    <cellStyle name="Negative" xfId="179"/>
    <cellStyle name="Neutral 2" xfId="598"/>
    <cellStyle name="Neutral 2 2" xfId="2112"/>
    <cellStyle name="Neutral 3" xfId="2113"/>
    <cellStyle name="Neutral 4" xfId="2114"/>
    <cellStyle name="Neutral 5" xfId="2115"/>
    <cellStyle name="Neutral 6" xfId="2116"/>
    <cellStyle name="Neutral 7" xfId="2117"/>
    <cellStyle name="Neutral 8" xfId="2118"/>
    <cellStyle name="Neutral 9" xfId="2119"/>
    <cellStyle name="no dec" xfId="180"/>
    <cellStyle name="Normal" xfId="0" builtinId="0"/>
    <cellStyle name="Normal - Style1" xfId="181"/>
    <cellStyle name="Normal 10" xfId="182"/>
    <cellStyle name="Normal 10 10" xfId="844"/>
    <cellStyle name="Normal 10 10 2" xfId="9601"/>
    <cellStyle name="Normal 10 11" xfId="9383"/>
    <cellStyle name="Normal 10 2" xfId="367"/>
    <cellStyle name="Normal 10 2 2" xfId="701"/>
    <cellStyle name="Normal 10 2 2 2" xfId="929"/>
    <cellStyle name="Normal 10 2 2 2 2" xfId="9686"/>
    <cellStyle name="Normal 10 2 2 3" xfId="9470"/>
    <cellStyle name="Normal 10 2 3" xfId="785"/>
    <cellStyle name="Normal 10 2 3 2" xfId="1001"/>
    <cellStyle name="Normal 10 2 3 2 2" xfId="9758"/>
    <cellStyle name="Normal 10 2 3 3" xfId="9542"/>
    <cellStyle name="Normal 10 2 4" xfId="857"/>
    <cellStyle name="Normal 10 2 4 2" xfId="9614"/>
    <cellStyle name="Normal 10 2 5" xfId="9398"/>
    <cellStyle name="Normal 10 3" xfId="399"/>
    <cellStyle name="Normal 10 3 2" xfId="714"/>
    <cellStyle name="Normal 10 3 2 2" xfId="942"/>
    <cellStyle name="Normal 10 3 2 2 2" xfId="9699"/>
    <cellStyle name="Normal 10 3 2 3" xfId="9483"/>
    <cellStyle name="Normal 10 3 3" xfId="798"/>
    <cellStyle name="Normal 10 3 3 2" xfId="1014"/>
    <cellStyle name="Normal 10 3 3 2 2" xfId="9771"/>
    <cellStyle name="Normal 10 3 3 3" xfId="9555"/>
    <cellStyle name="Normal 10 3 4" xfId="870"/>
    <cellStyle name="Normal 10 3 4 2" xfId="9627"/>
    <cellStyle name="Normal 10 3 5" xfId="9411"/>
    <cellStyle name="Normal 10 4" xfId="615"/>
    <cellStyle name="Normal 10 4 2" xfId="731"/>
    <cellStyle name="Normal 10 4 2 2" xfId="959"/>
    <cellStyle name="Normal 10 4 2 2 2" xfId="9716"/>
    <cellStyle name="Normal 10 4 2 3" xfId="9500"/>
    <cellStyle name="Normal 10 4 3" xfId="815"/>
    <cellStyle name="Normal 10 4 3 2" xfId="1031"/>
    <cellStyle name="Normal 10 4 3 2 2" xfId="9788"/>
    <cellStyle name="Normal 10 4 3 3" xfId="9572"/>
    <cellStyle name="Normal 10 4 4" xfId="887"/>
    <cellStyle name="Normal 10 4 4 2" xfId="9644"/>
    <cellStyle name="Normal 10 4 5" xfId="9428"/>
    <cellStyle name="Normal 10 5" xfId="629"/>
    <cellStyle name="Normal 10 5 2" xfId="737"/>
    <cellStyle name="Normal 10 5 2 2" xfId="965"/>
    <cellStyle name="Normal 10 5 2 2 2" xfId="9722"/>
    <cellStyle name="Normal 10 5 2 3" xfId="9506"/>
    <cellStyle name="Normal 10 5 3" xfId="821"/>
    <cellStyle name="Normal 10 5 3 2" xfId="1037"/>
    <cellStyle name="Normal 10 5 3 2 2" xfId="9794"/>
    <cellStyle name="Normal 10 5 3 3" xfId="9578"/>
    <cellStyle name="Normal 10 5 4" xfId="893"/>
    <cellStyle name="Normal 10 5 4 2" xfId="9650"/>
    <cellStyle name="Normal 10 5 5" xfId="9434"/>
    <cellStyle name="Normal 10 6" xfId="648"/>
    <cellStyle name="Normal 10 6 2" xfId="753"/>
    <cellStyle name="Normal 10 6 2 2" xfId="969"/>
    <cellStyle name="Normal 10 6 2 2 2" xfId="9726"/>
    <cellStyle name="Normal 10 6 2 3" xfId="9510"/>
    <cellStyle name="Normal 10 6 3" xfId="825"/>
    <cellStyle name="Normal 10 6 3 2" xfId="1041"/>
    <cellStyle name="Normal 10 6 3 2 2" xfId="9798"/>
    <cellStyle name="Normal 10 6 3 3" xfId="9582"/>
    <cellStyle name="Normal 10 6 4" xfId="897"/>
    <cellStyle name="Normal 10 6 4 2" xfId="9654"/>
    <cellStyle name="Normal 10 6 5" xfId="9438"/>
    <cellStyle name="Normal 10 7" xfId="673"/>
    <cellStyle name="Normal 10 7 2" xfId="768"/>
    <cellStyle name="Normal 10 7 2 2" xfId="984"/>
    <cellStyle name="Normal 10 7 2 2 2" xfId="9741"/>
    <cellStyle name="Normal 10 7 2 3" xfId="9525"/>
    <cellStyle name="Normal 10 7 3" xfId="840"/>
    <cellStyle name="Normal 10 7 3 2" xfId="1056"/>
    <cellStyle name="Normal 10 7 3 2 2" xfId="9813"/>
    <cellStyle name="Normal 10 7 3 3" xfId="9597"/>
    <cellStyle name="Normal 10 7 4" xfId="912"/>
    <cellStyle name="Normal 10 7 4 2" xfId="9669"/>
    <cellStyle name="Normal 10 7 5" xfId="9453"/>
    <cellStyle name="Normal 10 8" xfId="687"/>
    <cellStyle name="Normal 10 8 2" xfId="916"/>
    <cellStyle name="Normal 10 8 2 2" xfId="9673"/>
    <cellStyle name="Normal 10 8 3" xfId="9457"/>
    <cellStyle name="Normal 10 9" xfId="772"/>
    <cellStyle name="Normal 10 9 2" xfId="988"/>
    <cellStyle name="Normal 10 9 2 2" xfId="9745"/>
    <cellStyle name="Normal 10 9 3" xfId="9529"/>
    <cellStyle name="Normal 11" xfId="183"/>
    <cellStyle name="Normal 11 2" xfId="616"/>
    <cellStyle name="Normal 11 2 2" xfId="732"/>
    <cellStyle name="Normal 11 2 2 2" xfId="960"/>
    <cellStyle name="Normal 11 2 2 2 2" xfId="9717"/>
    <cellStyle name="Normal 11 2 2 3" xfId="9501"/>
    <cellStyle name="Normal 11 2 3" xfId="816"/>
    <cellStyle name="Normal 11 2 3 2" xfId="1032"/>
    <cellStyle name="Normal 11 2 3 2 2" xfId="9789"/>
    <cellStyle name="Normal 11 2 3 3" xfId="9573"/>
    <cellStyle name="Normal 11 2 4" xfId="888"/>
    <cellStyle name="Normal 11 2 4 2" xfId="9645"/>
    <cellStyle name="Normal 11 2 5" xfId="9429"/>
    <cellStyle name="Normal 11 3" xfId="630"/>
    <cellStyle name="Normal 11 3 2" xfId="738"/>
    <cellStyle name="Normal 11 3 2 2" xfId="966"/>
    <cellStyle name="Normal 11 3 2 2 2" xfId="9723"/>
    <cellStyle name="Normal 11 3 2 3" xfId="9507"/>
    <cellStyle name="Normal 11 3 3" xfId="822"/>
    <cellStyle name="Normal 11 3 3 2" xfId="1038"/>
    <cellStyle name="Normal 11 3 3 2 2" xfId="9795"/>
    <cellStyle name="Normal 11 3 3 3" xfId="9579"/>
    <cellStyle name="Normal 11 3 4" xfId="894"/>
    <cellStyle name="Normal 11 3 4 2" xfId="9651"/>
    <cellStyle name="Normal 11 3 5" xfId="9435"/>
    <cellStyle name="Normal 11 4" xfId="674"/>
    <cellStyle name="Normal 11 4 2" xfId="769"/>
    <cellStyle name="Normal 11 4 2 2" xfId="985"/>
    <cellStyle name="Normal 11 4 2 2 2" xfId="9742"/>
    <cellStyle name="Normal 11 4 2 3" xfId="9526"/>
    <cellStyle name="Normal 11 4 3" xfId="841"/>
    <cellStyle name="Normal 11 4 3 2" xfId="1057"/>
    <cellStyle name="Normal 11 4 3 2 2" xfId="9814"/>
    <cellStyle name="Normal 11 4 3 3" xfId="9598"/>
    <cellStyle name="Normal 11 4 4" xfId="913"/>
    <cellStyle name="Normal 11 4 4 2" xfId="9670"/>
    <cellStyle name="Normal 11 4 5" xfId="9454"/>
    <cellStyle name="Normal 12" xfId="365"/>
    <cellStyle name="Normal 12 2" xfId="617"/>
    <cellStyle name="Normal 12 3" xfId="700"/>
    <cellStyle name="Normal 12 4" xfId="1060"/>
    <cellStyle name="Normal 12 4 2" xfId="9817"/>
    <cellStyle name="Normal 13" xfId="467"/>
    <cellStyle name="Normal 13 2" xfId="2120"/>
    <cellStyle name="Normal 13 2 2" xfId="2121"/>
    <cellStyle name="Normal 13 2 3" xfId="2122"/>
    <cellStyle name="Normal 13 3" xfId="2123"/>
    <cellStyle name="Normal 13 4" xfId="2124"/>
    <cellStyle name="Normal 13 5" xfId="2125"/>
    <cellStyle name="Normal 14" xfId="466"/>
    <cellStyle name="Normal 14 2" xfId="2126"/>
    <cellStyle name="Normal 15" xfId="465"/>
    <cellStyle name="Normal 16" xfId="464"/>
    <cellStyle name="Normal 16 2" xfId="2127"/>
    <cellStyle name="Normal 17" xfId="463"/>
    <cellStyle name="Normal 17 2" xfId="2128"/>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19 2 2" xfId="2129"/>
    <cellStyle name="Normal 19 3" xfId="2130"/>
    <cellStyle name="Normal 2" xfId="184"/>
    <cellStyle name="Normal 2 11 8" xfId="9819"/>
    <cellStyle name="Normal 2 2" xfId="185"/>
    <cellStyle name="Normal 2 2 2" xfId="451"/>
    <cellStyle name="Normal 2 2 3" xfId="619"/>
    <cellStyle name="Normal 2 2 3 2" xfId="733"/>
    <cellStyle name="Normal 2 2 3 2 2" xfId="961"/>
    <cellStyle name="Normal 2 2 3 2 2 2" xfId="9718"/>
    <cellStyle name="Normal 2 2 3 2 3" xfId="9502"/>
    <cellStyle name="Normal 2 2 3 3" xfId="817"/>
    <cellStyle name="Normal 2 2 3 3 2" xfId="1033"/>
    <cellStyle name="Normal 2 2 3 3 2 2" xfId="9790"/>
    <cellStyle name="Normal 2 2 3 3 3" xfId="9574"/>
    <cellStyle name="Normal 2 2 3 4" xfId="889"/>
    <cellStyle name="Normal 2 2 3 4 2" xfId="9646"/>
    <cellStyle name="Normal 2 2 3 5" xfId="9430"/>
    <cellStyle name="Normal 2 2 4" xfId="631"/>
    <cellStyle name="Normal 2 2 4 2" xfId="739"/>
    <cellStyle name="Normal 2 2 4 2 2" xfId="967"/>
    <cellStyle name="Normal 2 2 4 2 2 2" xfId="9724"/>
    <cellStyle name="Normal 2 2 4 2 3" xfId="9508"/>
    <cellStyle name="Normal 2 2 4 3" xfId="823"/>
    <cellStyle name="Normal 2 2 4 3 2" xfId="1039"/>
    <cellStyle name="Normal 2 2 4 3 2 2" xfId="9796"/>
    <cellStyle name="Normal 2 2 4 3 3" xfId="9580"/>
    <cellStyle name="Normal 2 2 4 4" xfId="895"/>
    <cellStyle name="Normal 2 2 4 4 2" xfId="9652"/>
    <cellStyle name="Normal 2 2 4 5" xfId="9436"/>
    <cellStyle name="Normal 2 2 5" xfId="675"/>
    <cellStyle name="Normal 2 2 5 2" xfId="770"/>
    <cellStyle name="Normal 2 2 5 2 2" xfId="986"/>
    <cellStyle name="Normal 2 2 5 2 2 2" xfId="9743"/>
    <cellStyle name="Normal 2 2 5 2 3" xfId="9527"/>
    <cellStyle name="Normal 2 2 5 3" xfId="842"/>
    <cellStyle name="Normal 2 2 5 3 2" xfId="1058"/>
    <cellStyle name="Normal 2 2 5 3 2 2" xfId="9815"/>
    <cellStyle name="Normal 2 2 5 3 3" xfId="9599"/>
    <cellStyle name="Normal 2 2 5 4" xfId="914"/>
    <cellStyle name="Normal 2 2 5 4 2" xfId="9671"/>
    <cellStyle name="Normal 2 2 5 5" xfId="9455"/>
    <cellStyle name="Normal 2 3" xfId="450"/>
    <cellStyle name="Normal 2 4" xfId="618"/>
    <cellStyle name="Normal 20" xfId="449"/>
    <cellStyle name="Normal 20 2" xfId="448"/>
    <cellStyle name="Normal 21" xfId="447"/>
    <cellStyle name="Normal 21 2" xfId="446"/>
    <cellStyle name="Normal 22" xfId="556"/>
    <cellStyle name="Normal 23" xfId="634"/>
    <cellStyle name="Normal 23 2" xfId="741"/>
    <cellStyle name="Normal 24" xfId="647"/>
    <cellStyle name="Normal 24 2" xfId="752"/>
    <cellStyle name="Normal 25" xfId="2131"/>
    <cellStyle name="Normal 26" xfId="2132"/>
    <cellStyle name="Normal 26 2" xfId="2133"/>
    <cellStyle name="Normal 27" xfId="2134"/>
    <cellStyle name="Normal 28" xfId="2135"/>
    <cellStyle name="Normal 29" xfId="2136"/>
    <cellStyle name="Normal 29 2" xfId="2137"/>
    <cellStyle name="Normal 29 3" xfId="2138"/>
    <cellStyle name="Normal 3" xfId="186"/>
    <cellStyle name="Normal 3 2" xfId="187"/>
    <cellStyle name="Normal 3 3" xfId="620"/>
    <cellStyle name="Normal 3_Attach O, GG, Support -New Method 2-14-11" xfId="188"/>
    <cellStyle name="Normal 30" xfId="2139"/>
    <cellStyle name="Normal 30 2" xfId="2140"/>
    <cellStyle name="Normal 31" xfId="2141"/>
    <cellStyle name="Normal 31 2" xfId="2142"/>
    <cellStyle name="Normal 32" xfId="2143"/>
    <cellStyle name="Normal 32 2" xfId="2144"/>
    <cellStyle name="Normal 33" xfId="2145"/>
    <cellStyle name="Normal 33 2" xfId="2146"/>
    <cellStyle name="Normal 34" xfId="2147"/>
    <cellStyle name="Normal 34 2" xfId="2148"/>
    <cellStyle name="Normal 35" xfId="9380"/>
    <cellStyle name="Normal 4" xfId="189"/>
    <cellStyle name="Normal 4 10" xfId="2149"/>
    <cellStyle name="Normal 4 10 2" xfId="2150"/>
    <cellStyle name="Normal 4 10 2 2" xfId="2151"/>
    <cellStyle name="Normal 4 10 2 2 2" xfId="2152"/>
    <cellStyle name="Normal 4 10 2 2 2 2" xfId="2153"/>
    <cellStyle name="Normal 4 10 2 2 2 3" xfId="2154"/>
    <cellStyle name="Normal 4 10 2 2 3" xfId="2155"/>
    <cellStyle name="Normal 4 10 2 2 4" xfId="2156"/>
    <cellStyle name="Normal 4 10 2 2 5" xfId="2157"/>
    <cellStyle name="Normal 4 10 2 3" xfId="2158"/>
    <cellStyle name="Normal 4 10 2 3 2" xfId="2159"/>
    <cellStyle name="Normal 4 10 2 3 2 2" xfId="2160"/>
    <cellStyle name="Normal 4 10 2 3 2 3" xfId="2161"/>
    <cellStyle name="Normal 4 10 2 3 3" xfId="2162"/>
    <cellStyle name="Normal 4 10 2 3 4" xfId="2163"/>
    <cellStyle name="Normal 4 10 2 3 5" xfId="2164"/>
    <cellStyle name="Normal 4 10 2 4" xfId="2165"/>
    <cellStyle name="Normal 4 10 2 4 2" xfId="2166"/>
    <cellStyle name="Normal 4 10 2 4 3" xfId="2167"/>
    <cellStyle name="Normal 4 10 2 5" xfId="2168"/>
    <cellStyle name="Normal 4 10 2 6" xfId="2169"/>
    <cellStyle name="Normal 4 10 2 7" xfId="2170"/>
    <cellStyle name="Normal 4 10 3" xfId="2171"/>
    <cellStyle name="Normal 4 10 3 2" xfId="2172"/>
    <cellStyle name="Normal 4 10 3 2 2" xfId="2173"/>
    <cellStyle name="Normal 4 10 3 2 3" xfId="2174"/>
    <cellStyle name="Normal 4 10 3 3" xfId="2175"/>
    <cellStyle name="Normal 4 10 3 4" xfId="2176"/>
    <cellStyle name="Normal 4 10 3 5" xfId="2177"/>
    <cellStyle name="Normal 4 10 4" xfId="2178"/>
    <cellStyle name="Normal 4 10 4 2" xfId="2179"/>
    <cellStyle name="Normal 4 10 4 2 2" xfId="2180"/>
    <cellStyle name="Normal 4 10 4 2 3" xfId="2181"/>
    <cellStyle name="Normal 4 10 4 3" xfId="2182"/>
    <cellStyle name="Normal 4 10 4 4" xfId="2183"/>
    <cellStyle name="Normal 4 10 4 5" xfId="2184"/>
    <cellStyle name="Normal 4 10 5" xfId="2185"/>
    <cellStyle name="Normal 4 10 5 2" xfId="2186"/>
    <cellStyle name="Normal 4 10 5 3" xfId="2187"/>
    <cellStyle name="Normal 4 10 6" xfId="2188"/>
    <cellStyle name="Normal 4 10 7" xfId="2189"/>
    <cellStyle name="Normal 4 10 8" xfId="2190"/>
    <cellStyle name="Normal 4 11" xfId="2191"/>
    <cellStyle name="Normal 4 11 2" xfId="2192"/>
    <cellStyle name="Normal 4 11 2 2" xfId="2193"/>
    <cellStyle name="Normal 4 11 2 2 2" xfId="2194"/>
    <cellStyle name="Normal 4 11 2 2 3" xfId="2195"/>
    <cellStyle name="Normal 4 11 2 3" xfId="2196"/>
    <cellStyle name="Normal 4 11 2 4" xfId="2197"/>
    <cellStyle name="Normal 4 11 2 5" xfId="2198"/>
    <cellStyle name="Normal 4 11 3" xfId="2199"/>
    <cellStyle name="Normal 4 11 3 2" xfId="2200"/>
    <cellStyle name="Normal 4 11 3 2 2" xfId="2201"/>
    <cellStyle name="Normal 4 11 3 2 3" xfId="2202"/>
    <cellStyle name="Normal 4 11 3 3" xfId="2203"/>
    <cellStyle name="Normal 4 11 3 4" xfId="2204"/>
    <cellStyle name="Normal 4 11 3 5" xfId="2205"/>
    <cellStyle name="Normal 4 11 4" xfId="2206"/>
    <cellStyle name="Normal 4 11 4 2" xfId="2207"/>
    <cellStyle name="Normal 4 11 4 3" xfId="2208"/>
    <cellStyle name="Normal 4 11 5" xfId="2209"/>
    <cellStyle name="Normal 4 11 6" xfId="2210"/>
    <cellStyle name="Normal 4 11 7" xfId="2211"/>
    <cellStyle name="Normal 4 12" xfId="2212"/>
    <cellStyle name="Normal 4 12 2" xfId="2213"/>
    <cellStyle name="Normal 4 12 2 2" xfId="2214"/>
    <cellStyle name="Normal 4 12 2 2 2" xfId="2215"/>
    <cellStyle name="Normal 4 12 2 2 3" xfId="2216"/>
    <cellStyle name="Normal 4 12 2 3" xfId="2217"/>
    <cellStyle name="Normal 4 12 2 4" xfId="2218"/>
    <cellStyle name="Normal 4 12 2 5" xfId="2219"/>
    <cellStyle name="Normal 4 12 3" xfId="2220"/>
    <cellStyle name="Normal 4 12 3 2" xfId="2221"/>
    <cellStyle name="Normal 4 12 3 2 2" xfId="2222"/>
    <cellStyle name="Normal 4 12 3 2 3" xfId="2223"/>
    <cellStyle name="Normal 4 12 3 3" xfId="2224"/>
    <cellStyle name="Normal 4 12 3 4" xfId="2225"/>
    <cellStyle name="Normal 4 12 3 5" xfId="2226"/>
    <cellStyle name="Normal 4 12 4" xfId="2227"/>
    <cellStyle name="Normal 4 12 4 2" xfId="2228"/>
    <cellStyle name="Normal 4 12 4 3" xfId="2229"/>
    <cellStyle name="Normal 4 12 5" xfId="2230"/>
    <cellStyle name="Normal 4 12 6" xfId="2231"/>
    <cellStyle name="Normal 4 12 7" xfId="2232"/>
    <cellStyle name="Normal 4 13" xfId="2233"/>
    <cellStyle name="Normal 4 13 2" xfId="2234"/>
    <cellStyle name="Normal 4 13 2 2" xfId="2235"/>
    <cellStyle name="Normal 4 13 2 3" xfId="2236"/>
    <cellStyle name="Normal 4 13 3" xfId="2237"/>
    <cellStyle name="Normal 4 13 4" xfId="2238"/>
    <cellStyle name="Normal 4 13 5" xfId="2239"/>
    <cellStyle name="Normal 4 14" xfId="2240"/>
    <cellStyle name="Normal 4 14 2" xfId="2241"/>
    <cellStyle name="Normal 4 14 2 2" xfId="2242"/>
    <cellStyle name="Normal 4 14 2 3" xfId="2243"/>
    <cellStyle name="Normal 4 14 3" xfId="2244"/>
    <cellStyle name="Normal 4 14 4" xfId="2245"/>
    <cellStyle name="Normal 4 14 5" xfId="2246"/>
    <cellStyle name="Normal 4 2" xfId="190"/>
    <cellStyle name="Normal 4 2 10" xfId="2247"/>
    <cellStyle name="Normal 4 2 10 2" xfId="2248"/>
    <cellStyle name="Normal 4 2 10 2 2" xfId="2249"/>
    <cellStyle name="Normal 4 2 10 2 2 2" xfId="2250"/>
    <cellStyle name="Normal 4 2 10 2 2 3" xfId="2251"/>
    <cellStyle name="Normal 4 2 10 2 3" xfId="2252"/>
    <cellStyle name="Normal 4 2 10 2 4" xfId="2253"/>
    <cellStyle name="Normal 4 2 10 2 5" xfId="2254"/>
    <cellStyle name="Normal 4 2 10 3" xfId="2255"/>
    <cellStyle name="Normal 4 2 10 3 2" xfId="2256"/>
    <cellStyle name="Normal 4 2 10 3 2 2" xfId="2257"/>
    <cellStyle name="Normal 4 2 10 3 2 3" xfId="2258"/>
    <cellStyle name="Normal 4 2 10 3 3" xfId="2259"/>
    <cellStyle name="Normal 4 2 10 3 4" xfId="2260"/>
    <cellStyle name="Normal 4 2 10 3 5" xfId="2261"/>
    <cellStyle name="Normal 4 2 10 4" xfId="2262"/>
    <cellStyle name="Normal 4 2 10 4 2" xfId="2263"/>
    <cellStyle name="Normal 4 2 10 4 3" xfId="2264"/>
    <cellStyle name="Normal 4 2 10 5" xfId="2265"/>
    <cellStyle name="Normal 4 2 10 6" xfId="2266"/>
    <cellStyle name="Normal 4 2 10 7" xfId="2267"/>
    <cellStyle name="Normal 4 2 11" xfId="2268"/>
    <cellStyle name="Normal 4 2 11 2" xfId="2269"/>
    <cellStyle name="Normal 4 2 11 2 2" xfId="2270"/>
    <cellStyle name="Normal 4 2 11 2 3" xfId="2271"/>
    <cellStyle name="Normal 4 2 11 3" xfId="2272"/>
    <cellStyle name="Normal 4 2 11 4" xfId="2273"/>
    <cellStyle name="Normal 4 2 11 5" xfId="2274"/>
    <cellStyle name="Normal 4 2 12" xfId="2275"/>
    <cellStyle name="Normal 4 2 12 2" xfId="2276"/>
    <cellStyle name="Normal 4 2 12 2 2" xfId="2277"/>
    <cellStyle name="Normal 4 2 12 2 3" xfId="2278"/>
    <cellStyle name="Normal 4 2 12 3" xfId="2279"/>
    <cellStyle name="Normal 4 2 12 4" xfId="2280"/>
    <cellStyle name="Normal 4 2 12 5" xfId="2281"/>
    <cellStyle name="Normal 4 2 2" xfId="445"/>
    <cellStyle name="Normal 4 2 2 10" xfId="2282"/>
    <cellStyle name="Normal 4 2 2 10 2" xfId="2283"/>
    <cellStyle name="Normal 4 2 2 10 2 2" xfId="2284"/>
    <cellStyle name="Normal 4 2 2 10 2 3" xfId="2285"/>
    <cellStyle name="Normal 4 2 2 10 3" xfId="2286"/>
    <cellStyle name="Normal 4 2 2 10 4" xfId="2287"/>
    <cellStyle name="Normal 4 2 2 10 5" xfId="2288"/>
    <cellStyle name="Normal 4 2 2 11" xfId="2289"/>
    <cellStyle name="Normal 4 2 2 11 2" xfId="2290"/>
    <cellStyle name="Normal 4 2 2 11 3" xfId="2291"/>
    <cellStyle name="Normal 4 2 2 12" xfId="2292"/>
    <cellStyle name="Normal 4 2 2 13" xfId="2293"/>
    <cellStyle name="Normal 4 2 2 14" xfId="2294"/>
    <cellStyle name="Normal 4 2 2 2" xfId="2295"/>
    <cellStyle name="Normal 4 2 2 2 10" xfId="2296"/>
    <cellStyle name="Normal 4 2 2 2 10 2" xfId="2297"/>
    <cellStyle name="Normal 4 2 2 2 10 3" xfId="2298"/>
    <cellStyle name="Normal 4 2 2 2 11" xfId="2299"/>
    <cellStyle name="Normal 4 2 2 2 12" xfId="2300"/>
    <cellStyle name="Normal 4 2 2 2 13" xfId="2301"/>
    <cellStyle name="Normal 4 2 2 2 2" xfId="2302"/>
    <cellStyle name="Normal 4 2 2 2 2 2" xfId="2303"/>
    <cellStyle name="Normal 4 2 2 2 2 2 2" xfId="2304"/>
    <cellStyle name="Normal 4 2 2 2 2 2 2 2" xfId="2305"/>
    <cellStyle name="Normal 4 2 2 2 2 2 2 2 2" xfId="2306"/>
    <cellStyle name="Normal 4 2 2 2 2 2 2 2 2 2" xfId="2307"/>
    <cellStyle name="Normal 4 2 2 2 2 2 2 2 2 3" xfId="2308"/>
    <cellStyle name="Normal 4 2 2 2 2 2 2 2 3" xfId="2309"/>
    <cellStyle name="Normal 4 2 2 2 2 2 2 2 4" xfId="2310"/>
    <cellStyle name="Normal 4 2 2 2 2 2 2 2 5" xfId="2311"/>
    <cellStyle name="Normal 4 2 2 2 2 2 2 3" xfId="2312"/>
    <cellStyle name="Normal 4 2 2 2 2 2 2 3 2" xfId="2313"/>
    <cellStyle name="Normal 4 2 2 2 2 2 2 3 2 2" xfId="2314"/>
    <cellStyle name="Normal 4 2 2 2 2 2 2 3 2 3" xfId="2315"/>
    <cellStyle name="Normal 4 2 2 2 2 2 2 3 3" xfId="2316"/>
    <cellStyle name="Normal 4 2 2 2 2 2 2 3 4" xfId="2317"/>
    <cellStyle name="Normal 4 2 2 2 2 2 2 3 5" xfId="2318"/>
    <cellStyle name="Normal 4 2 2 2 2 2 2 4" xfId="2319"/>
    <cellStyle name="Normal 4 2 2 2 2 2 2 4 2" xfId="2320"/>
    <cellStyle name="Normal 4 2 2 2 2 2 2 4 3" xfId="2321"/>
    <cellStyle name="Normal 4 2 2 2 2 2 2 5" xfId="2322"/>
    <cellStyle name="Normal 4 2 2 2 2 2 2 6" xfId="2323"/>
    <cellStyle name="Normal 4 2 2 2 2 2 2 7" xfId="2324"/>
    <cellStyle name="Normal 4 2 2 2 2 2 3" xfId="2325"/>
    <cellStyle name="Normal 4 2 2 2 2 2 3 2" xfId="2326"/>
    <cellStyle name="Normal 4 2 2 2 2 2 3 2 2" xfId="2327"/>
    <cellStyle name="Normal 4 2 2 2 2 2 3 2 3" xfId="2328"/>
    <cellStyle name="Normal 4 2 2 2 2 2 3 3" xfId="2329"/>
    <cellStyle name="Normal 4 2 2 2 2 2 3 4" xfId="2330"/>
    <cellStyle name="Normal 4 2 2 2 2 2 3 5" xfId="2331"/>
    <cellStyle name="Normal 4 2 2 2 2 2 4" xfId="2332"/>
    <cellStyle name="Normal 4 2 2 2 2 2 4 2" xfId="2333"/>
    <cellStyle name="Normal 4 2 2 2 2 2 4 2 2" xfId="2334"/>
    <cellStyle name="Normal 4 2 2 2 2 2 4 2 3" xfId="2335"/>
    <cellStyle name="Normal 4 2 2 2 2 2 4 3" xfId="2336"/>
    <cellStyle name="Normal 4 2 2 2 2 2 4 4" xfId="2337"/>
    <cellStyle name="Normal 4 2 2 2 2 2 4 5" xfId="2338"/>
    <cellStyle name="Normal 4 2 2 2 2 2 5" xfId="2339"/>
    <cellStyle name="Normal 4 2 2 2 2 2 5 2" xfId="2340"/>
    <cellStyle name="Normal 4 2 2 2 2 2 5 3" xfId="2341"/>
    <cellStyle name="Normal 4 2 2 2 2 2 6" xfId="2342"/>
    <cellStyle name="Normal 4 2 2 2 2 2 7" xfId="2343"/>
    <cellStyle name="Normal 4 2 2 2 2 2 8" xfId="2344"/>
    <cellStyle name="Normal 4 2 2 2 2 3" xfId="2345"/>
    <cellStyle name="Normal 4 2 2 2 2 3 2" xfId="2346"/>
    <cellStyle name="Normal 4 2 2 2 2 3 2 2" xfId="2347"/>
    <cellStyle name="Normal 4 2 2 2 2 3 2 2 2" xfId="2348"/>
    <cellStyle name="Normal 4 2 2 2 2 3 2 2 3" xfId="2349"/>
    <cellStyle name="Normal 4 2 2 2 2 3 2 3" xfId="2350"/>
    <cellStyle name="Normal 4 2 2 2 2 3 2 4" xfId="2351"/>
    <cellStyle name="Normal 4 2 2 2 2 3 2 5" xfId="2352"/>
    <cellStyle name="Normal 4 2 2 2 2 3 3" xfId="2353"/>
    <cellStyle name="Normal 4 2 2 2 2 3 3 2" xfId="2354"/>
    <cellStyle name="Normal 4 2 2 2 2 3 3 2 2" xfId="2355"/>
    <cellStyle name="Normal 4 2 2 2 2 3 3 2 3" xfId="2356"/>
    <cellStyle name="Normal 4 2 2 2 2 3 3 3" xfId="2357"/>
    <cellStyle name="Normal 4 2 2 2 2 3 3 4" xfId="2358"/>
    <cellStyle name="Normal 4 2 2 2 2 3 3 5" xfId="2359"/>
    <cellStyle name="Normal 4 2 2 2 2 3 4" xfId="2360"/>
    <cellStyle name="Normal 4 2 2 2 2 3 4 2" xfId="2361"/>
    <cellStyle name="Normal 4 2 2 2 2 3 4 3" xfId="2362"/>
    <cellStyle name="Normal 4 2 2 2 2 3 5" xfId="2363"/>
    <cellStyle name="Normal 4 2 2 2 2 3 6" xfId="2364"/>
    <cellStyle name="Normal 4 2 2 2 2 3 7" xfId="2365"/>
    <cellStyle name="Normal 4 2 2 2 2 4" xfId="2366"/>
    <cellStyle name="Normal 4 2 2 2 2 4 2" xfId="2367"/>
    <cellStyle name="Normal 4 2 2 2 2 4 2 2" xfId="2368"/>
    <cellStyle name="Normal 4 2 2 2 2 4 2 3" xfId="2369"/>
    <cellStyle name="Normal 4 2 2 2 2 4 3" xfId="2370"/>
    <cellStyle name="Normal 4 2 2 2 2 4 4" xfId="2371"/>
    <cellStyle name="Normal 4 2 2 2 2 4 5" xfId="2372"/>
    <cellStyle name="Normal 4 2 2 2 2 5" xfId="2373"/>
    <cellStyle name="Normal 4 2 2 2 2 5 2" xfId="2374"/>
    <cellStyle name="Normal 4 2 2 2 2 5 2 2" xfId="2375"/>
    <cellStyle name="Normal 4 2 2 2 2 5 2 3" xfId="2376"/>
    <cellStyle name="Normal 4 2 2 2 2 5 3" xfId="2377"/>
    <cellStyle name="Normal 4 2 2 2 2 5 4" xfId="2378"/>
    <cellStyle name="Normal 4 2 2 2 2 5 5" xfId="2379"/>
    <cellStyle name="Normal 4 2 2 2 2 6" xfId="2380"/>
    <cellStyle name="Normal 4 2 2 2 2 6 2" xfId="2381"/>
    <cellStyle name="Normal 4 2 2 2 2 6 3" xfId="2382"/>
    <cellStyle name="Normal 4 2 2 2 2 7" xfId="2383"/>
    <cellStyle name="Normal 4 2 2 2 2 8" xfId="2384"/>
    <cellStyle name="Normal 4 2 2 2 2 9" xfId="2385"/>
    <cellStyle name="Normal 4 2 2 2 3" xfId="2386"/>
    <cellStyle name="Normal 4 2 2 2 3 2" xfId="2387"/>
    <cellStyle name="Normal 4 2 2 2 3 2 2" xfId="2388"/>
    <cellStyle name="Normal 4 2 2 2 3 2 2 2" xfId="2389"/>
    <cellStyle name="Normal 4 2 2 2 3 2 2 2 2" xfId="2390"/>
    <cellStyle name="Normal 4 2 2 2 3 2 2 2 2 2" xfId="2391"/>
    <cellStyle name="Normal 4 2 2 2 3 2 2 2 2 3" xfId="2392"/>
    <cellStyle name="Normal 4 2 2 2 3 2 2 2 3" xfId="2393"/>
    <cellStyle name="Normal 4 2 2 2 3 2 2 2 4" xfId="2394"/>
    <cellStyle name="Normal 4 2 2 2 3 2 2 2 5" xfId="2395"/>
    <cellStyle name="Normal 4 2 2 2 3 2 2 3" xfId="2396"/>
    <cellStyle name="Normal 4 2 2 2 3 2 2 3 2" xfId="2397"/>
    <cellStyle name="Normal 4 2 2 2 3 2 2 3 2 2" xfId="2398"/>
    <cellStyle name="Normal 4 2 2 2 3 2 2 3 2 3" xfId="2399"/>
    <cellStyle name="Normal 4 2 2 2 3 2 2 3 3" xfId="2400"/>
    <cellStyle name="Normal 4 2 2 2 3 2 2 3 4" xfId="2401"/>
    <cellStyle name="Normal 4 2 2 2 3 2 2 3 5" xfId="2402"/>
    <cellStyle name="Normal 4 2 2 2 3 2 2 4" xfId="2403"/>
    <cellStyle name="Normal 4 2 2 2 3 2 2 4 2" xfId="2404"/>
    <cellStyle name="Normal 4 2 2 2 3 2 2 4 3" xfId="2405"/>
    <cellStyle name="Normal 4 2 2 2 3 2 2 5" xfId="2406"/>
    <cellStyle name="Normal 4 2 2 2 3 2 2 6" xfId="2407"/>
    <cellStyle name="Normal 4 2 2 2 3 2 2 7" xfId="2408"/>
    <cellStyle name="Normal 4 2 2 2 3 2 3" xfId="2409"/>
    <cellStyle name="Normal 4 2 2 2 3 2 3 2" xfId="2410"/>
    <cellStyle name="Normal 4 2 2 2 3 2 3 2 2" xfId="2411"/>
    <cellStyle name="Normal 4 2 2 2 3 2 3 2 3" xfId="2412"/>
    <cellStyle name="Normal 4 2 2 2 3 2 3 3" xfId="2413"/>
    <cellStyle name="Normal 4 2 2 2 3 2 3 4" xfId="2414"/>
    <cellStyle name="Normal 4 2 2 2 3 2 3 5" xfId="2415"/>
    <cellStyle name="Normal 4 2 2 2 3 2 4" xfId="2416"/>
    <cellStyle name="Normal 4 2 2 2 3 2 4 2" xfId="2417"/>
    <cellStyle name="Normal 4 2 2 2 3 2 4 2 2" xfId="2418"/>
    <cellStyle name="Normal 4 2 2 2 3 2 4 2 3" xfId="2419"/>
    <cellStyle name="Normal 4 2 2 2 3 2 4 3" xfId="2420"/>
    <cellStyle name="Normal 4 2 2 2 3 2 4 4" xfId="2421"/>
    <cellStyle name="Normal 4 2 2 2 3 2 4 5" xfId="2422"/>
    <cellStyle name="Normal 4 2 2 2 3 2 5" xfId="2423"/>
    <cellStyle name="Normal 4 2 2 2 3 2 5 2" xfId="2424"/>
    <cellStyle name="Normal 4 2 2 2 3 2 5 3" xfId="2425"/>
    <cellStyle name="Normal 4 2 2 2 3 2 6" xfId="2426"/>
    <cellStyle name="Normal 4 2 2 2 3 2 7" xfId="2427"/>
    <cellStyle name="Normal 4 2 2 2 3 2 8" xfId="2428"/>
    <cellStyle name="Normal 4 2 2 2 3 3" xfId="2429"/>
    <cellStyle name="Normal 4 2 2 2 3 3 2" xfId="2430"/>
    <cellStyle name="Normal 4 2 2 2 3 3 2 2" xfId="2431"/>
    <cellStyle name="Normal 4 2 2 2 3 3 2 2 2" xfId="2432"/>
    <cellStyle name="Normal 4 2 2 2 3 3 2 2 3" xfId="2433"/>
    <cellStyle name="Normal 4 2 2 2 3 3 2 3" xfId="2434"/>
    <cellStyle name="Normal 4 2 2 2 3 3 2 4" xfId="2435"/>
    <cellStyle name="Normal 4 2 2 2 3 3 2 5" xfId="2436"/>
    <cellStyle name="Normal 4 2 2 2 3 3 3" xfId="2437"/>
    <cellStyle name="Normal 4 2 2 2 3 3 3 2" xfId="2438"/>
    <cellStyle name="Normal 4 2 2 2 3 3 3 2 2" xfId="2439"/>
    <cellStyle name="Normal 4 2 2 2 3 3 3 2 3" xfId="2440"/>
    <cellStyle name="Normal 4 2 2 2 3 3 3 3" xfId="2441"/>
    <cellStyle name="Normal 4 2 2 2 3 3 3 4" xfId="2442"/>
    <cellStyle name="Normal 4 2 2 2 3 3 3 5" xfId="2443"/>
    <cellStyle name="Normal 4 2 2 2 3 3 4" xfId="2444"/>
    <cellStyle name="Normal 4 2 2 2 3 3 4 2" xfId="2445"/>
    <cellStyle name="Normal 4 2 2 2 3 3 4 3" xfId="2446"/>
    <cellStyle name="Normal 4 2 2 2 3 3 5" xfId="2447"/>
    <cellStyle name="Normal 4 2 2 2 3 3 6" xfId="2448"/>
    <cellStyle name="Normal 4 2 2 2 3 3 7" xfId="2449"/>
    <cellStyle name="Normal 4 2 2 2 3 4" xfId="2450"/>
    <cellStyle name="Normal 4 2 2 2 3 4 2" xfId="2451"/>
    <cellStyle name="Normal 4 2 2 2 3 4 2 2" xfId="2452"/>
    <cellStyle name="Normal 4 2 2 2 3 4 2 3" xfId="2453"/>
    <cellStyle name="Normal 4 2 2 2 3 4 3" xfId="2454"/>
    <cellStyle name="Normal 4 2 2 2 3 4 4" xfId="2455"/>
    <cellStyle name="Normal 4 2 2 2 3 4 5" xfId="2456"/>
    <cellStyle name="Normal 4 2 2 2 3 5" xfId="2457"/>
    <cellStyle name="Normal 4 2 2 2 3 5 2" xfId="2458"/>
    <cellStyle name="Normal 4 2 2 2 3 5 2 2" xfId="2459"/>
    <cellStyle name="Normal 4 2 2 2 3 5 2 3" xfId="2460"/>
    <cellStyle name="Normal 4 2 2 2 3 5 3" xfId="2461"/>
    <cellStyle name="Normal 4 2 2 2 3 5 4" xfId="2462"/>
    <cellStyle name="Normal 4 2 2 2 3 5 5" xfId="2463"/>
    <cellStyle name="Normal 4 2 2 2 3 6" xfId="2464"/>
    <cellStyle name="Normal 4 2 2 2 3 6 2" xfId="2465"/>
    <cellStyle name="Normal 4 2 2 2 3 6 3" xfId="2466"/>
    <cellStyle name="Normal 4 2 2 2 3 7" xfId="2467"/>
    <cellStyle name="Normal 4 2 2 2 3 8" xfId="2468"/>
    <cellStyle name="Normal 4 2 2 2 3 9" xfId="2469"/>
    <cellStyle name="Normal 4 2 2 2 4" xfId="2470"/>
    <cellStyle name="Normal 4 2 2 2 4 2" xfId="2471"/>
    <cellStyle name="Normal 4 2 2 2 4 2 2" xfId="2472"/>
    <cellStyle name="Normal 4 2 2 2 4 2 2 2" xfId="2473"/>
    <cellStyle name="Normal 4 2 2 2 4 2 2 2 2" xfId="2474"/>
    <cellStyle name="Normal 4 2 2 2 4 2 2 2 2 2" xfId="2475"/>
    <cellStyle name="Normal 4 2 2 2 4 2 2 2 2 3" xfId="2476"/>
    <cellStyle name="Normal 4 2 2 2 4 2 2 2 3" xfId="2477"/>
    <cellStyle name="Normal 4 2 2 2 4 2 2 2 4" xfId="2478"/>
    <cellStyle name="Normal 4 2 2 2 4 2 2 2 5" xfId="2479"/>
    <cellStyle name="Normal 4 2 2 2 4 2 2 3" xfId="2480"/>
    <cellStyle name="Normal 4 2 2 2 4 2 2 3 2" xfId="2481"/>
    <cellStyle name="Normal 4 2 2 2 4 2 2 3 2 2" xfId="2482"/>
    <cellStyle name="Normal 4 2 2 2 4 2 2 3 2 3" xfId="2483"/>
    <cellStyle name="Normal 4 2 2 2 4 2 2 3 3" xfId="2484"/>
    <cellStyle name="Normal 4 2 2 2 4 2 2 3 4" xfId="2485"/>
    <cellStyle name="Normal 4 2 2 2 4 2 2 3 5" xfId="2486"/>
    <cellStyle name="Normal 4 2 2 2 4 2 2 4" xfId="2487"/>
    <cellStyle name="Normal 4 2 2 2 4 2 2 4 2" xfId="2488"/>
    <cellStyle name="Normal 4 2 2 2 4 2 2 4 3" xfId="2489"/>
    <cellStyle name="Normal 4 2 2 2 4 2 2 5" xfId="2490"/>
    <cellStyle name="Normal 4 2 2 2 4 2 2 6" xfId="2491"/>
    <cellStyle name="Normal 4 2 2 2 4 2 2 7" xfId="2492"/>
    <cellStyle name="Normal 4 2 2 2 4 2 3" xfId="2493"/>
    <cellStyle name="Normal 4 2 2 2 4 2 3 2" xfId="2494"/>
    <cellStyle name="Normal 4 2 2 2 4 2 3 2 2" xfId="2495"/>
    <cellStyle name="Normal 4 2 2 2 4 2 3 2 3" xfId="2496"/>
    <cellStyle name="Normal 4 2 2 2 4 2 3 3" xfId="2497"/>
    <cellStyle name="Normal 4 2 2 2 4 2 3 4" xfId="2498"/>
    <cellStyle name="Normal 4 2 2 2 4 2 3 5" xfId="2499"/>
    <cellStyle name="Normal 4 2 2 2 4 2 4" xfId="2500"/>
    <cellStyle name="Normal 4 2 2 2 4 2 4 2" xfId="2501"/>
    <cellStyle name="Normal 4 2 2 2 4 2 4 2 2" xfId="2502"/>
    <cellStyle name="Normal 4 2 2 2 4 2 4 2 3" xfId="2503"/>
    <cellStyle name="Normal 4 2 2 2 4 2 4 3" xfId="2504"/>
    <cellStyle name="Normal 4 2 2 2 4 2 4 4" xfId="2505"/>
    <cellStyle name="Normal 4 2 2 2 4 2 4 5" xfId="2506"/>
    <cellStyle name="Normal 4 2 2 2 4 2 5" xfId="2507"/>
    <cellStyle name="Normal 4 2 2 2 4 2 5 2" xfId="2508"/>
    <cellStyle name="Normal 4 2 2 2 4 2 5 3" xfId="2509"/>
    <cellStyle name="Normal 4 2 2 2 4 2 6" xfId="2510"/>
    <cellStyle name="Normal 4 2 2 2 4 2 7" xfId="2511"/>
    <cellStyle name="Normal 4 2 2 2 4 2 8" xfId="2512"/>
    <cellStyle name="Normal 4 2 2 2 4 3" xfId="2513"/>
    <cellStyle name="Normal 4 2 2 2 4 3 2" xfId="2514"/>
    <cellStyle name="Normal 4 2 2 2 4 3 2 2" xfId="2515"/>
    <cellStyle name="Normal 4 2 2 2 4 3 2 2 2" xfId="2516"/>
    <cellStyle name="Normal 4 2 2 2 4 3 2 2 3" xfId="2517"/>
    <cellStyle name="Normal 4 2 2 2 4 3 2 3" xfId="2518"/>
    <cellStyle name="Normal 4 2 2 2 4 3 2 4" xfId="2519"/>
    <cellStyle name="Normal 4 2 2 2 4 3 2 5" xfId="2520"/>
    <cellStyle name="Normal 4 2 2 2 4 3 3" xfId="2521"/>
    <cellStyle name="Normal 4 2 2 2 4 3 3 2" xfId="2522"/>
    <cellStyle name="Normal 4 2 2 2 4 3 3 2 2" xfId="2523"/>
    <cellStyle name="Normal 4 2 2 2 4 3 3 2 3" xfId="2524"/>
    <cellStyle name="Normal 4 2 2 2 4 3 3 3" xfId="2525"/>
    <cellStyle name="Normal 4 2 2 2 4 3 3 4" xfId="2526"/>
    <cellStyle name="Normal 4 2 2 2 4 3 3 5" xfId="2527"/>
    <cellStyle name="Normal 4 2 2 2 4 3 4" xfId="2528"/>
    <cellStyle name="Normal 4 2 2 2 4 3 4 2" xfId="2529"/>
    <cellStyle name="Normal 4 2 2 2 4 3 4 3" xfId="2530"/>
    <cellStyle name="Normal 4 2 2 2 4 3 5" xfId="2531"/>
    <cellStyle name="Normal 4 2 2 2 4 3 6" xfId="2532"/>
    <cellStyle name="Normal 4 2 2 2 4 3 7" xfId="2533"/>
    <cellStyle name="Normal 4 2 2 2 4 4" xfId="2534"/>
    <cellStyle name="Normal 4 2 2 2 4 4 2" xfId="2535"/>
    <cellStyle name="Normal 4 2 2 2 4 4 2 2" xfId="2536"/>
    <cellStyle name="Normal 4 2 2 2 4 4 2 3" xfId="2537"/>
    <cellStyle name="Normal 4 2 2 2 4 4 3" xfId="2538"/>
    <cellStyle name="Normal 4 2 2 2 4 4 4" xfId="2539"/>
    <cellStyle name="Normal 4 2 2 2 4 4 5" xfId="2540"/>
    <cellStyle name="Normal 4 2 2 2 4 5" xfId="2541"/>
    <cellStyle name="Normal 4 2 2 2 4 5 2" xfId="2542"/>
    <cellStyle name="Normal 4 2 2 2 4 5 2 2" xfId="2543"/>
    <cellStyle name="Normal 4 2 2 2 4 5 2 3" xfId="2544"/>
    <cellStyle name="Normal 4 2 2 2 4 5 3" xfId="2545"/>
    <cellStyle name="Normal 4 2 2 2 4 5 4" xfId="2546"/>
    <cellStyle name="Normal 4 2 2 2 4 5 5" xfId="2547"/>
    <cellStyle name="Normal 4 2 2 2 4 6" xfId="2548"/>
    <cellStyle name="Normal 4 2 2 2 4 6 2" xfId="2549"/>
    <cellStyle name="Normal 4 2 2 2 4 6 3" xfId="2550"/>
    <cellStyle name="Normal 4 2 2 2 4 7" xfId="2551"/>
    <cellStyle name="Normal 4 2 2 2 4 8" xfId="2552"/>
    <cellStyle name="Normal 4 2 2 2 4 9" xfId="2553"/>
    <cellStyle name="Normal 4 2 2 2 5" xfId="2554"/>
    <cellStyle name="Normal 4 2 2 2 5 2" xfId="2555"/>
    <cellStyle name="Normal 4 2 2 2 5 2 2" xfId="2556"/>
    <cellStyle name="Normal 4 2 2 2 5 2 2 2" xfId="2557"/>
    <cellStyle name="Normal 4 2 2 2 5 2 2 2 2" xfId="2558"/>
    <cellStyle name="Normal 4 2 2 2 5 2 2 2 3" xfId="2559"/>
    <cellStyle name="Normal 4 2 2 2 5 2 2 3" xfId="2560"/>
    <cellStyle name="Normal 4 2 2 2 5 2 2 4" xfId="2561"/>
    <cellStyle name="Normal 4 2 2 2 5 2 2 5" xfId="2562"/>
    <cellStyle name="Normal 4 2 2 2 5 2 3" xfId="2563"/>
    <cellStyle name="Normal 4 2 2 2 5 2 3 2" xfId="2564"/>
    <cellStyle name="Normal 4 2 2 2 5 2 3 2 2" xfId="2565"/>
    <cellStyle name="Normal 4 2 2 2 5 2 3 2 3" xfId="2566"/>
    <cellStyle name="Normal 4 2 2 2 5 2 3 3" xfId="2567"/>
    <cellStyle name="Normal 4 2 2 2 5 2 3 4" xfId="2568"/>
    <cellStyle name="Normal 4 2 2 2 5 2 3 5" xfId="2569"/>
    <cellStyle name="Normal 4 2 2 2 5 2 4" xfId="2570"/>
    <cellStyle name="Normal 4 2 2 2 5 2 4 2" xfId="2571"/>
    <cellStyle name="Normal 4 2 2 2 5 2 4 3" xfId="2572"/>
    <cellStyle name="Normal 4 2 2 2 5 2 5" xfId="2573"/>
    <cellStyle name="Normal 4 2 2 2 5 2 6" xfId="2574"/>
    <cellStyle name="Normal 4 2 2 2 5 2 7" xfId="2575"/>
    <cellStyle name="Normal 4 2 2 2 5 3" xfId="2576"/>
    <cellStyle name="Normal 4 2 2 2 5 3 2" xfId="2577"/>
    <cellStyle name="Normal 4 2 2 2 5 3 2 2" xfId="2578"/>
    <cellStyle name="Normal 4 2 2 2 5 3 2 3" xfId="2579"/>
    <cellStyle name="Normal 4 2 2 2 5 3 3" xfId="2580"/>
    <cellStyle name="Normal 4 2 2 2 5 3 4" xfId="2581"/>
    <cellStyle name="Normal 4 2 2 2 5 3 5" xfId="2582"/>
    <cellStyle name="Normal 4 2 2 2 5 4" xfId="2583"/>
    <cellStyle name="Normal 4 2 2 2 5 4 2" xfId="2584"/>
    <cellStyle name="Normal 4 2 2 2 5 4 2 2" xfId="2585"/>
    <cellStyle name="Normal 4 2 2 2 5 4 2 3" xfId="2586"/>
    <cellStyle name="Normal 4 2 2 2 5 4 3" xfId="2587"/>
    <cellStyle name="Normal 4 2 2 2 5 4 4" xfId="2588"/>
    <cellStyle name="Normal 4 2 2 2 5 4 5" xfId="2589"/>
    <cellStyle name="Normal 4 2 2 2 5 5" xfId="2590"/>
    <cellStyle name="Normal 4 2 2 2 5 5 2" xfId="2591"/>
    <cellStyle name="Normal 4 2 2 2 5 5 3" xfId="2592"/>
    <cellStyle name="Normal 4 2 2 2 5 6" xfId="2593"/>
    <cellStyle name="Normal 4 2 2 2 5 7" xfId="2594"/>
    <cellStyle name="Normal 4 2 2 2 5 8" xfId="2595"/>
    <cellStyle name="Normal 4 2 2 2 6" xfId="2596"/>
    <cellStyle name="Normal 4 2 2 2 6 2" xfId="2597"/>
    <cellStyle name="Normal 4 2 2 2 6 2 2" xfId="2598"/>
    <cellStyle name="Normal 4 2 2 2 6 2 2 2" xfId="2599"/>
    <cellStyle name="Normal 4 2 2 2 6 2 2 3" xfId="2600"/>
    <cellStyle name="Normal 4 2 2 2 6 2 3" xfId="2601"/>
    <cellStyle name="Normal 4 2 2 2 6 2 4" xfId="2602"/>
    <cellStyle name="Normal 4 2 2 2 6 2 5" xfId="2603"/>
    <cellStyle name="Normal 4 2 2 2 6 3" xfId="2604"/>
    <cellStyle name="Normal 4 2 2 2 6 3 2" xfId="2605"/>
    <cellStyle name="Normal 4 2 2 2 6 3 2 2" xfId="2606"/>
    <cellStyle name="Normal 4 2 2 2 6 3 2 3" xfId="2607"/>
    <cellStyle name="Normal 4 2 2 2 6 3 3" xfId="2608"/>
    <cellStyle name="Normal 4 2 2 2 6 3 4" xfId="2609"/>
    <cellStyle name="Normal 4 2 2 2 6 3 5" xfId="2610"/>
    <cellStyle name="Normal 4 2 2 2 6 4" xfId="2611"/>
    <cellStyle name="Normal 4 2 2 2 6 4 2" xfId="2612"/>
    <cellStyle name="Normal 4 2 2 2 6 4 3" xfId="2613"/>
    <cellStyle name="Normal 4 2 2 2 6 5" xfId="2614"/>
    <cellStyle name="Normal 4 2 2 2 6 6" xfId="2615"/>
    <cellStyle name="Normal 4 2 2 2 6 7" xfId="2616"/>
    <cellStyle name="Normal 4 2 2 2 7" xfId="2617"/>
    <cellStyle name="Normal 4 2 2 2 7 2" xfId="2618"/>
    <cellStyle name="Normal 4 2 2 2 7 2 2" xfId="2619"/>
    <cellStyle name="Normal 4 2 2 2 7 2 2 2" xfId="2620"/>
    <cellStyle name="Normal 4 2 2 2 7 2 2 3" xfId="2621"/>
    <cellStyle name="Normal 4 2 2 2 7 2 3" xfId="2622"/>
    <cellStyle name="Normal 4 2 2 2 7 2 4" xfId="2623"/>
    <cellStyle name="Normal 4 2 2 2 7 2 5" xfId="2624"/>
    <cellStyle name="Normal 4 2 2 2 7 3" xfId="2625"/>
    <cellStyle name="Normal 4 2 2 2 7 3 2" xfId="2626"/>
    <cellStyle name="Normal 4 2 2 2 7 3 2 2" xfId="2627"/>
    <cellStyle name="Normal 4 2 2 2 7 3 2 3" xfId="2628"/>
    <cellStyle name="Normal 4 2 2 2 7 3 3" xfId="2629"/>
    <cellStyle name="Normal 4 2 2 2 7 3 4" xfId="2630"/>
    <cellStyle name="Normal 4 2 2 2 7 3 5" xfId="2631"/>
    <cellStyle name="Normal 4 2 2 2 7 4" xfId="2632"/>
    <cellStyle name="Normal 4 2 2 2 7 4 2" xfId="2633"/>
    <cellStyle name="Normal 4 2 2 2 7 4 3" xfId="2634"/>
    <cellStyle name="Normal 4 2 2 2 7 5" xfId="2635"/>
    <cellStyle name="Normal 4 2 2 2 7 6" xfId="2636"/>
    <cellStyle name="Normal 4 2 2 2 7 7" xfId="2637"/>
    <cellStyle name="Normal 4 2 2 2 8" xfId="2638"/>
    <cellStyle name="Normal 4 2 2 2 8 2" xfId="2639"/>
    <cellStyle name="Normal 4 2 2 2 8 2 2" xfId="2640"/>
    <cellStyle name="Normal 4 2 2 2 8 2 3" xfId="2641"/>
    <cellStyle name="Normal 4 2 2 2 8 3" xfId="2642"/>
    <cellStyle name="Normal 4 2 2 2 8 4" xfId="2643"/>
    <cellStyle name="Normal 4 2 2 2 8 5" xfId="2644"/>
    <cellStyle name="Normal 4 2 2 2 9" xfId="2645"/>
    <cellStyle name="Normal 4 2 2 2 9 2" xfId="2646"/>
    <cellStyle name="Normal 4 2 2 2 9 2 2" xfId="2647"/>
    <cellStyle name="Normal 4 2 2 2 9 2 3" xfId="2648"/>
    <cellStyle name="Normal 4 2 2 2 9 3" xfId="2649"/>
    <cellStyle name="Normal 4 2 2 2 9 4" xfId="2650"/>
    <cellStyle name="Normal 4 2 2 2 9 5" xfId="2651"/>
    <cellStyle name="Normal 4 2 2 3" xfId="2652"/>
    <cellStyle name="Normal 4 2 2 3 2" xfId="2653"/>
    <cellStyle name="Normal 4 2 2 3 2 2" xfId="2654"/>
    <cellStyle name="Normal 4 2 2 3 2 2 2" xfId="2655"/>
    <cellStyle name="Normal 4 2 2 3 2 2 2 2" xfId="2656"/>
    <cellStyle name="Normal 4 2 2 3 2 2 2 2 2" xfId="2657"/>
    <cellStyle name="Normal 4 2 2 3 2 2 2 2 3" xfId="2658"/>
    <cellStyle name="Normal 4 2 2 3 2 2 2 3" xfId="2659"/>
    <cellStyle name="Normal 4 2 2 3 2 2 2 4" xfId="2660"/>
    <cellStyle name="Normal 4 2 2 3 2 2 2 5" xfId="2661"/>
    <cellStyle name="Normal 4 2 2 3 2 2 3" xfId="2662"/>
    <cellStyle name="Normal 4 2 2 3 2 2 3 2" xfId="2663"/>
    <cellStyle name="Normal 4 2 2 3 2 2 3 2 2" xfId="2664"/>
    <cellStyle name="Normal 4 2 2 3 2 2 3 2 3" xfId="2665"/>
    <cellStyle name="Normal 4 2 2 3 2 2 3 3" xfId="2666"/>
    <cellStyle name="Normal 4 2 2 3 2 2 3 4" xfId="2667"/>
    <cellStyle name="Normal 4 2 2 3 2 2 3 5" xfId="2668"/>
    <cellStyle name="Normal 4 2 2 3 2 2 4" xfId="2669"/>
    <cellStyle name="Normal 4 2 2 3 2 2 4 2" xfId="2670"/>
    <cellStyle name="Normal 4 2 2 3 2 2 4 3" xfId="2671"/>
    <cellStyle name="Normal 4 2 2 3 2 2 5" xfId="2672"/>
    <cellStyle name="Normal 4 2 2 3 2 2 6" xfId="2673"/>
    <cellStyle name="Normal 4 2 2 3 2 2 7" xfId="2674"/>
    <cellStyle name="Normal 4 2 2 3 2 3" xfId="2675"/>
    <cellStyle name="Normal 4 2 2 3 2 3 2" xfId="2676"/>
    <cellStyle name="Normal 4 2 2 3 2 3 2 2" xfId="2677"/>
    <cellStyle name="Normal 4 2 2 3 2 3 2 3" xfId="2678"/>
    <cellStyle name="Normal 4 2 2 3 2 3 3" xfId="2679"/>
    <cellStyle name="Normal 4 2 2 3 2 3 4" xfId="2680"/>
    <cellStyle name="Normal 4 2 2 3 2 3 5" xfId="2681"/>
    <cellStyle name="Normal 4 2 2 3 2 4" xfId="2682"/>
    <cellStyle name="Normal 4 2 2 3 2 4 2" xfId="2683"/>
    <cellStyle name="Normal 4 2 2 3 2 4 2 2" xfId="2684"/>
    <cellStyle name="Normal 4 2 2 3 2 4 2 3" xfId="2685"/>
    <cellStyle name="Normal 4 2 2 3 2 4 3" xfId="2686"/>
    <cellStyle name="Normal 4 2 2 3 2 4 4" xfId="2687"/>
    <cellStyle name="Normal 4 2 2 3 2 4 5" xfId="2688"/>
    <cellStyle name="Normal 4 2 2 3 2 5" xfId="2689"/>
    <cellStyle name="Normal 4 2 2 3 2 5 2" xfId="2690"/>
    <cellStyle name="Normal 4 2 2 3 2 5 3" xfId="2691"/>
    <cellStyle name="Normal 4 2 2 3 2 6" xfId="2692"/>
    <cellStyle name="Normal 4 2 2 3 2 7" xfId="2693"/>
    <cellStyle name="Normal 4 2 2 3 2 8" xfId="2694"/>
    <cellStyle name="Normal 4 2 2 3 3" xfId="2695"/>
    <cellStyle name="Normal 4 2 2 3 3 2" xfId="2696"/>
    <cellStyle name="Normal 4 2 2 3 3 2 2" xfId="2697"/>
    <cellStyle name="Normal 4 2 2 3 3 2 2 2" xfId="2698"/>
    <cellStyle name="Normal 4 2 2 3 3 2 2 3" xfId="2699"/>
    <cellStyle name="Normal 4 2 2 3 3 2 3" xfId="2700"/>
    <cellStyle name="Normal 4 2 2 3 3 2 4" xfId="2701"/>
    <cellStyle name="Normal 4 2 2 3 3 2 5" xfId="2702"/>
    <cellStyle name="Normal 4 2 2 3 3 3" xfId="2703"/>
    <cellStyle name="Normal 4 2 2 3 3 3 2" xfId="2704"/>
    <cellStyle name="Normal 4 2 2 3 3 3 2 2" xfId="2705"/>
    <cellStyle name="Normal 4 2 2 3 3 3 2 3" xfId="2706"/>
    <cellStyle name="Normal 4 2 2 3 3 3 3" xfId="2707"/>
    <cellStyle name="Normal 4 2 2 3 3 3 4" xfId="2708"/>
    <cellStyle name="Normal 4 2 2 3 3 3 5" xfId="2709"/>
    <cellStyle name="Normal 4 2 2 3 3 4" xfId="2710"/>
    <cellStyle name="Normal 4 2 2 3 3 4 2" xfId="2711"/>
    <cellStyle name="Normal 4 2 2 3 3 4 3" xfId="2712"/>
    <cellStyle name="Normal 4 2 2 3 3 5" xfId="2713"/>
    <cellStyle name="Normal 4 2 2 3 3 6" xfId="2714"/>
    <cellStyle name="Normal 4 2 2 3 3 7" xfId="2715"/>
    <cellStyle name="Normal 4 2 2 3 4" xfId="2716"/>
    <cellStyle name="Normal 4 2 2 3 4 2" xfId="2717"/>
    <cellStyle name="Normal 4 2 2 3 4 2 2" xfId="2718"/>
    <cellStyle name="Normal 4 2 2 3 4 2 3" xfId="2719"/>
    <cellStyle name="Normal 4 2 2 3 4 3" xfId="2720"/>
    <cellStyle name="Normal 4 2 2 3 4 4" xfId="2721"/>
    <cellStyle name="Normal 4 2 2 3 4 5" xfId="2722"/>
    <cellStyle name="Normal 4 2 2 3 5" xfId="2723"/>
    <cellStyle name="Normal 4 2 2 3 5 2" xfId="2724"/>
    <cellStyle name="Normal 4 2 2 3 5 2 2" xfId="2725"/>
    <cellStyle name="Normal 4 2 2 3 5 2 3" xfId="2726"/>
    <cellStyle name="Normal 4 2 2 3 5 3" xfId="2727"/>
    <cellStyle name="Normal 4 2 2 3 5 4" xfId="2728"/>
    <cellStyle name="Normal 4 2 2 3 5 5" xfId="2729"/>
    <cellStyle name="Normal 4 2 2 3 6" xfId="2730"/>
    <cellStyle name="Normal 4 2 2 3 6 2" xfId="2731"/>
    <cellStyle name="Normal 4 2 2 3 6 3" xfId="2732"/>
    <cellStyle name="Normal 4 2 2 3 7" xfId="2733"/>
    <cellStyle name="Normal 4 2 2 3 8" xfId="2734"/>
    <cellStyle name="Normal 4 2 2 3 9" xfId="2735"/>
    <cellStyle name="Normal 4 2 2 4" xfId="2736"/>
    <cellStyle name="Normal 4 2 2 4 2" xfId="2737"/>
    <cellStyle name="Normal 4 2 2 4 2 2" xfId="2738"/>
    <cellStyle name="Normal 4 2 2 4 2 2 2" xfId="2739"/>
    <cellStyle name="Normal 4 2 2 4 2 2 2 2" xfId="2740"/>
    <cellStyle name="Normal 4 2 2 4 2 2 2 2 2" xfId="2741"/>
    <cellStyle name="Normal 4 2 2 4 2 2 2 2 3" xfId="2742"/>
    <cellStyle name="Normal 4 2 2 4 2 2 2 3" xfId="2743"/>
    <cellStyle name="Normal 4 2 2 4 2 2 2 4" xfId="2744"/>
    <cellStyle name="Normal 4 2 2 4 2 2 2 5" xfId="2745"/>
    <cellStyle name="Normal 4 2 2 4 2 2 3" xfId="2746"/>
    <cellStyle name="Normal 4 2 2 4 2 2 3 2" xfId="2747"/>
    <cellStyle name="Normal 4 2 2 4 2 2 3 2 2" xfId="2748"/>
    <cellStyle name="Normal 4 2 2 4 2 2 3 2 3" xfId="2749"/>
    <cellStyle name="Normal 4 2 2 4 2 2 3 3" xfId="2750"/>
    <cellStyle name="Normal 4 2 2 4 2 2 3 4" xfId="2751"/>
    <cellStyle name="Normal 4 2 2 4 2 2 3 5" xfId="2752"/>
    <cellStyle name="Normal 4 2 2 4 2 2 4" xfId="2753"/>
    <cellStyle name="Normal 4 2 2 4 2 2 4 2" xfId="2754"/>
    <cellStyle name="Normal 4 2 2 4 2 2 4 3" xfId="2755"/>
    <cellStyle name="Normal 4 2 2 4 2 2 5" xfId="2756"/>
    <cellStyle name="Normal 4 2 2 4 2 2 6" xfId="2757"/>
    <cellStyle name="Normal 4 2 2 4 2 2 7" xfId="2758"/>
    <cellStyle name="Normal 4 2 2 4 2 3" xfId="2759"/>
    <cellStyle name="Normal 4 2 2 4 2 3 2" xfId="2760"/>
    <cellStyle name="Normal 4 2 2 4 2 3 2 2" xfId="2761"/>
    <cellStyle name="Normal 4 2 2 4 2 3 2 3" xfId="2762"/>
    <cellStyle name="Normal 4 2 2 4 2 3 3" xfId="2763"/>
    <cellStyle name="Normal 4 2 2 4 2 3 4" xfId="2764"/>
    <cellStyle name="Normal 4 2 2 4 2 3 5" xfId="2765"/>
    <cellStyle name="Normal 4 2 2 4 2 4" xfId="2766"/>
    <cellStyle name="Normal 4 2 2 4 2 4 2" xfId="2767"/>
    <cellStyle name="Normal 4 2 2 4 2 4 2 2" xfId="2768"/>
    <cellStyle name="Normal 4 2 2 4 2 4 2 3" xfId="2769"/>
    <cellStyle name="Normal 4 2 2 4 2 4 3" xfId="2770"/>
    <cellStyle name="Normal 4 2 2 4 2 4 4" xfId="2771"/>
    <cellStyle name="Normal 4 2 2 4 2 4 5" xfId="2772"/>
    <cellStyle name="Normal 4 2 2 4 2 5" xfId="2773"/>
    <cellStyle name="Normal 4 2 2 4 2 5 2" xfId="2774"/>
    <cellStyle name="Normal 4 2 2 4 2 5 3" xfId="2775"/>
    <cellStyle name="Normal 4 2 2 4 2 6" xfId="2776"/>
    <cellStyle name="Normal 4 2 2 4 2 7" xfId="2777"/>
    <cellStyle name="Normal 4 2 2 4 2 8" xfId="2778"/>
    <cellStyle name="Normal 4 2 2 4 3" xfId="2779"/>
    <cellStyle name="Normal 4 2 2 4 3 2" xfId="2780"/>
    <cellStyle name="Normal 4 2 2 4 3 2 2" xfId="2781"/>
    <cellStyle name="Normal 4 2 2 4 3 2 2 2" xfId="2782"/>
    <cellStyle name="Normal 4 2 2 4 3 2 2 3" xfId="2783"/>
    <cellStyle name="Normal 4 2 2 4 3 2 3" xfId="2784"/>
    <cellStyle name="Normal 4 2 2 4 3 2 4" xfId="2785"/>
    <cellStyle name="Normal 4 2 2 4 3 2 5" xfId="2786"/>
    <cellStyle name="Normal 4 2 2 4 3 3" xfId="2787"/>
    <cellStyle name="Normal 4 2 2 4 3 3 2" xfId="2788"/>
    <cellStyle name="Normal 4 2 2 4 3 3 2 2" xfId="2789"/>
    <cellStyle name="Normal 4 2 2 4 3 3 2 3" xfId="2790"/>
    <cellStyle name="Normal 4 2 2 4 3 3 3" xfId="2791"/>
    <cellStyle name="Normal 4 2 2 4 3 3 4" xfId="2792"/>
    <cellStyle name="Normal 4 2 2 4 3 3 5" xfId="2793"/>
    <cellStyle name="Normal 4 2 2 4 3 4" xfId="2794"/>
    <cellStyle name="Normal 4 2 2 4 3 4 2" xfId="2795"/>
    <cellStyle name="Normal 4 2 2 4 3 4 3" xfId="2796"/>
    <cellStyle name="Normal 4 2 2 4 3 5" xfId="2797"/>
    <cellStyle name="Normal 4 2 2 4 3 6" xfId="2798"/>
    <cellStyle name="Normal 4 2 2 4 3 7" xfId="2799"/>
    <cellStyle name="Normal 4 2 2 4 4" xfId="2800"/>
    <cellStyle name="Normal 4 2 2 4 4 2" xfId="2801"/>
    <cellStyle name="Normal 4 2 2 4 4 2 2" xfId="2802"/>
    <cellStyle name="Normal 4 2 2 4 4 2 3" xfId="2803"/>
    <cellStyle name="Normal 4 2 2 4 4 3" xfId="2804"/>
    <cellStyle name="Normal 4 2 2 4 4 4" xfId="2805"/>
    <cellStyle name="Normal 4 2 2 4 4 5" xfId="2806"/>
    <cellStyle name="Normal 4 2 2 4 5" xfId="2807"/>
    <cellStyle name="Normal 4 2 2 4 5 2" xfId="2808"/>
    <cellStyle name="Normal 4 2 2 4 5 2 2" xfId="2809"/>
    <cellStyle name="Normal 4 2 2 4 5 2 3" xfId="2810"/>
    <cellStyle name="Normal 4 2 2 4 5 3" xfId="2811"/>
    <cellStyle name="Normal 4 2 2 4 5 4" xfId="2812"/>
    <cellStyle name="Normal 4 2 2 4 5 5" xfId="2813"/>
    <cellStyle name="Normal 4 2 2 4 6" xfId="2814"/>
    <cellStyle name="Normal 4 2 2 4 6 2" xfId="2815"/>
    <cellStyle name="Normal 4 2 2 4 6 3" xfId="2816"/>
    <cellStyle name="Normal 4 2 2 4 7" xfId="2817"/>
    <cellStyle name="Normal 4 2 2 4 8" xfId="2818"/>
    <cellStyle name="Normal 4 2 2 4 9" xfId="2819"/>
    <cellStyle name="Normal 4 2 2 5" xfId="2820"/>
    <cellStyle name="Normal 4 2 2 5 2" xfId="2821"/>
    <cellStyle name="Normal 4 2 2 5 2 2" xfId="2822"/>
    <cellStyle name="Normal 4 2 2 5 2 2 2" xfId="2823"/>
    <cellStyle name="Normal 4 2 2 5 2 2 2 2" xfId="2824"/>
    <cellStyle name="Normal 4 2 2 5 2 2 2 2 2" xfId="2825"/>
    <cellStyle name="Normal 4 2 2 5 2 2 2 2 3" xfId="2826"/>
    <cellStyle name="Normal 4 2 2 5 2 2 2 3" xfId="2827"/>
    <cellStyle name="Normal 4 2 2 5 2 2 2 4" xfId="2828"/>
    <cellStyle name="Normal 4 2 2 5 2 2 2 5" xfId="2829"/>
    <cellStyle name="Normal 4 2 2 5 2 2 3" xfId="2830"/>
    <cellStyle name="Normal 4 2 2 5 2 2 3 2" xfId="2831"/>
    <cellStyle name="Normal 4 2 2 5 2 2 3 2 2" xfId="2832"/>
    <cellStyle name="Normal 4 2 2 5 2 2 3 2 3" xfId="2833"/>
    <cellStyle name="Normal 4 2 2 5 2 2 3 3" xfId="2834"/>
    <cellStyle name="Normal 4 2 2 5 2 2 3 4" xfId="2835"/>
    <cellStyle name="Normal 4 2 2 5 2 2 3 5" xfId="2836"/>
    <cellStyle name="Normal 4 2 2 5 2 2 4" xfId="2837"/>
    <cellStyle name="Normal 4 2 2 5 2 2 4 2" xfId="2838"/>
    <cellStyle name="Normal 4 2 2 5 2 2 4 3" xfId="2839"/>
    <cellStyle name="Normal 4 2 2 5 2 2 5" xfId="2840"/>
    <cellStyle name="Normal 4 2 2 5 2 2 6" xfId="2841"/>
    <cellStyle name="Normal 4 2 2 5 2 2 7" xfId="2842"/>
    <cellStyle name="Normal 4 2 2 5 2 3" xfId="2843"/>
    <cellStyle name="Normal 4 2 2 5 2 3 2" xfId="2844"/>
    <cellStyle name="Normal 4 2 2 5 2 3 2 2" xfId="2845"/>
    <cellStyle name="Normal 4 2 2 5 2 3 2 3" xfId="2846"/>
    <cellStyle name="Normal 4 2 2 5 2 3 3" xfId="2847"/>
    <cellStyle name="Normal 4 2 2 5 2 3 4" xfId="2848"/>
    <cellStyle name="Normal 4 2 2 5 2 3 5" xfId="2849"/>
    <cellStyle name="Normal 4 2 2 5 2 4" xfId="2850"/>
    <cellStyle name="Normal 4 2 2 5 2 4 2" xfId="2851"/>
    <cellStyle name="Normal 4 2 2 5 2 4 2 2" xfId="2852"/>
    <cellStyle name="Normal 4 2 2 5 2 4 2 3" xfId="2853"/>
    <cellStyle name="Normal 4 2 2 5 2 4 3" xfId="2854"/>
    <cellStyle name="Normal 4 2 2 5 2 4 4" xfId="2855"/>
    <cellStyle name="Normal 4 2 2 5 2 4 5" xfId="2856"/>
    <cellStyle name="Normal 4 2 2 5 2 5" xfId="2857"/>
    <cellStyle name="Normal 4 2 2 5 2 5 2" xfId="2858"/>
    <cellStyle name="Normal 4 2 2 5 2 5 3" xfId="2859"/>
    <cellStyle name="Normal 4 2 2 5 2 6" xfId="2860"/>
    <cellStyle name="Normal 4 2 2 5 2 7" xfId="2861"/>
    <cellStyle name="Normal 4 2 2 5 2 8" xfId="2862"/>
    <cellStyle name="Normal 4 2 2 5 3" xfId="2863"/>
    <cellStyle name="Normal 4 2 2 5 3 2" xfId="2864"/>
    <cellStyle name="Normal 4 2 2 5 3 2 2" xfId="2865"/>
    <cellStyle name="Normal 4 2 2 5 3 2 2 2" xfId="2866"/>
    <cellStyle name="Normal 4 2 2 5 3 2 2 3" xfId="2867"/>
    <cellStyle name="Normal 4 2 2 5 3 2 3" xfId="2868"/>
    <cellStyle name="Normal 4 2 2 5 3 2 4" xfId="2869"/>
    <cellStyle name="Normal 4 2 2 5 3 2 5" xfId="2870"/>
    <cellStyle name="Normal 4 2 2 5 3 3" xfId="2871"/>
    <cellStyle name="Normal 4 2 2 5 3 3 2" xfId="2872"/>
    <cellStyle name="Normal 4 2 2 5 3 3 2 2" xfId="2873"/>
    <cellStyle name="Normal 4 2 2 5 3 3 2 3" xfId="2874"/>
    <cellStyle name="Normal 4 2 2 5 3 3 3" xfId="2875"/>
    <cellStyle name="Normal 4 2 2 5 3 3 4" xfId="2876"/>
    <cellStyle name="Normal 4 2 2 5 3 3 5" xfId="2877"/>
    <cellStyle name="Normal 4 2 2 5 3 4" xfId="2878"/>
    <cellStyle name="Normal 4 2 2 5 3 4 2" xfId="2879"/>
    <cellStyle name="Normal 4 2 2 5 3 4 3" xfId="2880"/>
    <cellStyle name="Normal 4 2 2 5 3 5" xfId="2881"/>
    <cellStyle name="Normal 4 2 2 5 3 6" xfId="2882"/>
    <cellStyle name="Normal 4 2 2 5 3 7" xfId="2883"/>
    <cellStyle name="Normal 4 2 2 5 4" xfId="2884"/>
    <cellStyle name="Normal 4 2 2 5 4 2" xfId="2885"/>
    <cellStyle name="Normal 4 2 2 5 4 2 2" xfId="2886"/>
    <cellStyle name="Normal 4 2 2 5 4 2 3" xfId="2887"/>
    <cellStyle name="Normal 4 2 2 5 4 3" xfId="2888"/>
    <cellStyle name="Normal 4 2 2 5 4 4" xfId="2889"/>
    <cellStyle name="Normal 4 2 2 5 4 5" xfId="2890"/>
    <cellStyle name="Normal 4 2 2 5 5" xfId="2891"/>
    <cellStyle name="Normal 4 2 2 5 5 2" xfId="2892"/>
    <cellStyle name="Normal 4 2 2 5 5 2 2" xfId="2893"/>
    <cellStyle name="Normal 4 2 2 5 5 2 3" xfId="2894"/>
    <cellStyle name="Normal 4 2 2 5 5 3" xfId="2895"/>
    <cellStyle name="Normal 4 2 2 5 5 4" xfId="2896"/>
    <cellStyle name="Normal 4 2 2 5 5 5" xfId="2897"/>
    <cellStyle name="Normal 4 2 2 5 6" xfId="2898"/>
    <cellStyle name="Normal 4 2 2 5 6 2" xfId="2899"/>
    <cellStyle name="Normal 4 2 2 5 6 3" xfId="2900"/>
    <cellStyle name="Normal 4 2 2 5 7" xfId="2901"/>
    <cellStyle name="Normal 4 2 2 5 8" xfId="2902"/>
    <cellStyle name="Normal 4 2 2 5 9" xfId="2903"/>
    <cellStyle name="Normal 4 2 2 6" xfId="2904"/>
    <cellStyle name="Normal 4 2 2 6 2" xfId="2905"/>
    <cellStyle name="Normal 4 2 2 6 2 2" xfId="2906"/>
    <cellStyle name="Normal 4 2 2 6 2 2 2" xfId="2907"/>
    <cellStyle name="Normal 4 2 2 6 2 2 2 2" xfId="2908"/>
    <cellStyle name="Normal 4 2 2 6 2 2 2 3" xfId="2909"/>
    <cellStyle name="Normal 4 2 2 6 2 2 3" xfId="2910"/>
    <cellStyle name="Normal 4 2 2 6 2 2 4" xfId="2911"/>
    <cellStyle name="Normal 4 2 2 6 2 2 5" xfId="2912"/>
    <cellStyle name="Normal 4 2 2 6 2 3" xfId="2913"/>
    <cellStyle name="Normal 4 2 2 6 2 3 2" xfId="2914"/>
    <cellStyle name="Normal 4 2 2 6 2 3 2 2" xfId="2915"/>
    <cellStyle name="Normal 4 2 2 6 2 3 2 3" xfId="2916"/>
    <cellStyle name="Normal 4 2 2 6 2 3 3" xfId="2917"/>
    <cellStyle name="Normal 4 2 2 6 2 3 4" xfId="2918"/>
    <cellStyle name="Normal 4 2 2 6 2 3 5" xfId="2919"/>
    <cellStyle name="Normal 4 2 2 6 2 4" xfId="2920"/>
    <cellStyle name="Normal 4 2 2 6 2 4 2" xfId="2921"/>
    <cellStyle name="Normal 4 2 2 6 2 4 3" xfId="2922"/>
    <cellStyle name="Normal 4 2 2 6 2 5" xfId="2923"/>
    <cellStyle name="Normal 4 2 2 6 2 6" xfId="2924"/>
    <cellStyle name="Normal 4 2 2 6 2 7" xfId="2925"/>
    <cellStyle name="Normal 4 2 2 6 3" xfId="2926"/>
    <cellStyle name="Normal 4 2 2 6 3 2" xfId="2927"/>
    <cellStyle name="Normal 4 2 2 6 3 2 2" xfId="2928"/>
    <cellStyle name="Normal 4 2 2 6 3 2 3" xfId="2929"/>
    <cellStyle name="Normal 4 2 2 6 3 3" xfId="2930"/>
    <cellStyle name="Normal 4 2 2 6 3 4" xfId="2931"/>
    <cellStyle name="Normal 4 2 2 6 3 5" xfId="2932"/>
    <cellStyle name="Normal 4 2 2 6 4" xfId="2933"/>
    <cellStyle name="Normal 4 2 2 6 4 2" xfId="2934"/>
    <cellStyle name="Normal 4 2 2 6 4 2 2" xfId="2935"/>
    <cellStyle name="Normal 4 2 2 6 4 2 3" xfId="2936"/>
    <cellStyle name="Normal 4 2 2 6 4 3" xfId="2937"/>
    <cellStyle name="Normal 4 2 2 6 4 4" xfId="2938"/>
    <cellStyle name="Normal 4 2 2 6 4 5" xfId="2939"/>
    <cellStyle name="Normal 4 2 2 6 5" xfId="2940"/>
    <cellStyle name="Normal 4 2 2 6 5 2" xfId="2941"/>
    <cellStyle name="Normal 4 2 2 6 5 3" xfId="2942"/>
    <cellStyle name="Normal 4 2 2 6 6" xfId="2943"/>
    <cellStyle name="Normal 4 2 2 6 7" xfId="2944"/>
    <cellStyle name="Normal 4 2 2 6 8" xfId="2945"/>
    <cellStyle name="Normal 4 2 2 7" xfId="2946"/>
    <cellStyle name="Normal 4 2 2 7 2" xfId="2947"/>
    <cellStyle name="Normal 4 2 2 7 2 2" xfId="2948"/>
    <cellStyle name="Normal 4 2 2 7 2 2 2" xfId="2949"/>
    <cellStyle name="Normal 4 2 2 7 2 2 3" xfId="2950"/>
    <cellStyle name="Normal 4 2 2 7 2 3" xfId="2951"/>
    <cellStyle name="Normal 4 2 2 7 2 4" xfId="2952"/>
    <cellStyle name="Normal 4 2 2 7 2 5" xfId="2953"/>
    <cellStyle name="Normal 4 2 2 7 3" xfId="2954"/>
    <cellStyle name="Normal 4 2 2 7 3 2" xfId="2955"/>
    <cellStyle name="Normal 4 2 2 7 3 2 2" xfId="2956"/>
    <cellStyle name="Normal 4 2 2 7 3 2 3" xfId="2957"/>
    <cellStyle name="Normal 4 2 2 7 3 3" xfId="2958"/>
    <cellStyle name="Normal 4 2 2 7 3 4" xfId="2959"/>
    <cellStyle name="Normal 4 2 2 7 3 5" xfId="2960"/>
    <cellStyle name="Normal 4 2 2 7 4" xfId="2961"/>
    <cellStyle name="Normal 4 2 2 7 4 2" xfId="2962"/>
    <cellStyle name="Normal 4 2 2 7 4 3" xfId="2963"/>
    <cellStyle name="Normal 4 2 2 7 5" xfId="2964"/>
    <cellStyle name="Normal 4 2 2 7 6" xfId="2965"/>
    <cellStyle name="Normal 4 2 2 7 7" xfId="2966"/>
    <cellStyle name="Normal 4 2 2 8" xfId="2967"/>
    <cellStyle name="Normal 4 2 2 8 2" xfId="2968"/>
    <cellStyle name="Normal 4 2 2 8 2 2" xfId="2969"/>
    <cellStyle name="Normal 4 2 2 8 2 2 2" xfId="2970"/>
    <cellStyle name="Normal 4 2 2 8 2 2 3" xfId="2971"/>
    <cellStyle name="Normal 4 2 2 8 2 3" xfId="2972"/>
    <cellStyle name="Normal 4 2 2 8 2 4" xfId="2973"/>
    <cellStyle name="Normal 4 2 2 8 2 5" xfId="2974"/>
    <cellStyle name="Normal 4 2 2 8 3" xfId="2975"/>
    <cellStyle name="Normal 4 2 2 8 3 2" xfId="2976"/>
    <cellStyle name="Normal 4 2 2 8 3 2 2" xfId="2977"/>
    <cellStyle name="Normal 4 2 2 8 3 2 3" xfId="2978"/>
    <cellStyle name="Normal 4 2 2 8 3 3" xfId="2979"/>
    <cellStyle name="Normal 4 2 2 8 3 4" xfId="2980"/>
    <cellStyle name="Normal 4 2 2 8 3 5" xfId="2981"/>
    <cellStyle name="Normal 4 2 2 8 4" xfId="2982"/>
    <cellStyle name="Normal 4 2 2 8 4 2" xfId="2983"/>
    <cellStyle name="Normal 4 2 2 8 4 3" xfId="2984"/>
    <cellStyle name="Normal 4 2 2 8 5" xfId="2985"/>
    <cellStyle name="Normal 4 2 2 8 6" xfId="2986"/>
    <cellStyle name="Normal 4 2 2 8 7" xfId="2987"/>
    <cellStyle name="Normal 4 2 2 9" xfId="2988"/>
    <cellStyle name="Normal 4 2 2 9 2" xfId="2989"/>
    <cellStyle name="Normal 4 2 2 9 2 2" xfId="2990"/>
    <cellStyle name="Normal 4 2 2 9 2 3" xfId="2991"/>
    <cellStyle name="Normal 4 2 2 9 3" xfId="2992"/>
    <cellStyle name="Normal 4 2 2 9 4" xfId="2993"/>
    <cellStyle name="Normal 4 2 2 9 5" xfId="2994"/>
    <cellStyle name="Normal 4 2 3" xfId="2995"/>
    <cellStyle name="Normal 4 2 3 10" xfId="2996"/>
    <cellStyle name="Normal 4 2 3 10 2" xfId="2997"/>
    <cellStyle name="Normal 4 2 3 10 2 2" xfId="2998"/>
    <cellStyle name="Normal 4 2 3 10 2 3" xfId="2999"/>
    <cellStyle name="Normal 4 2 3 10 3" xfId="3000"/>
    <cellStyle name="Normal 4 2 3 10 4" xfId="3001"/>
    <cellStyle name="Normal 4 2 3 10 5" xfId="3002"/>
    <cellStyle name="Normal 4 2 3 11" xfId="3003"/>
    <cellStyle name="Normal 4 2 3 11 2" xfId="3004"/>
    <cellStyle name="Normal 4 2 3 11 3" xfId="3005"/>
    <cellStyle name="Normal 4 2 3 12" xfId="3006"/>
    <cellStyle name="Normal 4 2 3 13" xfId="3007"/>
    <cellStyle name="Normal 4 2 3 14" xfId="3008"/>
    <cellStyle name="Normal 4 2 3 2" xfId="3009"/>
    <cellStyle name="Normal 4 2 3 2 10" xfId="3010"/>
    <cellStyle name="Normal 4 2 3 2 11" xfId="3011"/>
    <cellStyle name="Normal 4 2 3 2 12" xfId="3012"/>
    <cellStyle name="Normal 4 2 3 2 2" xfId="3013"/>
    <cellStyle name="Normal 4 2 3 2 2 2" xfId="3014"/>
    <cellStyle name="Normal 4 2 3 2 2 2 2" xfId="3015"/>
    <cellStyle name="Normal 4 2 3 2 2 2 2 2" xfId="3016"/>
    <cellStyle name="Normal 4 2 3 2 2 2 2 2 2" xfId="3017"/>
    <cellStyle name="Normal 4 2 3 2 2 2 2 2 2 2" xfId="3018"/>
    <cellStyle name="Normal 4 2 3 2 2 2 2 2 2 3" xfId="3019"/>
    <cellStyle name="Normal 4 2 3 2 2 2 2 2 3" xfId="3020"/>
    <cellStyle name="Normal 4 2 3 2 2 2 2 2 4" xfId="3021"/>
    <cellStyle name="Normal 4 2 3 2 2 2 2 2 5" xfId="3022"/>
    <cellStyle name="Normal 4 2 3 2 2 2 2 3" xfId="3023"/>
    <cellStyle name="Normal 4 2 3 2 2 2 2 3 2" xfId="3024"/>
    <cellStyle name="Normal 4 2 3 2 2 2 2 3 2 2" xfId="3025"/>
    <cellStyle name="Normal 4 2 3 2 2 2 2 3 2 3" xfId="3026"/>
    <cellStyle name="Normal 4 2 3 2 2 2 2 3 3" xfId="3027"/>
    <cellStyle name="Normal 4 2 3 2 2 2 2 3 4" xfId="3028"/>
    <cellStyle name="Normal 4 2 3 2 2 2 2 3 5" xfId="3029"/>
    <cellStyle name="Normal 4 2 3 2 2 2 2 4" xfId="3030"/>
    <cellStyle name="Normal 4 2 3 2 2 2 2 4 2" xfId="3031"/>
    <cellStyle name="Normal 4 2 3 2 2 2 2 4 3" xfId="3032"/>
    <cellStyle name="Normal 4 2 3 2 2 2 2 5" xfId="3033"/>
    <cellStyle name="Normal 4 2 3 2 2 2 2 6" xfId="3034"/>
    <cellStyle name="Normal 4 2 3 2 2 2 2 7" xfId="3035"/>
    <cellStyle name="Normal 4 2 3 2 2 2 3" xfId="3036"/>
    <cellStyle name="Normal 4 2 3 2 2 2 3 2" xfId="3037"/>
    <cellStyle name="Normal 4 2 3 2 2 2 3 2 2" xfId="3038"/>
    <cellStyle name="Normal 4 2 3 2 2 2 3 2 3" xfId="3039"/>
    <cellStyle name="Normal 4 2 3 2 2 2 3 3" xfId="3040"/>
    <cellStyle name="Normal 4 2 3 2 2 2 3 4" xfId="3041"/>
    <cellStyle name="Normal 4 2 3 2 2 2 3 5" xfId="3042"/>
    <cellStyle name="Normal 4 2 3 2 2 2 4" xfId="3043"/>
    <cellStyle name="Normal 4 2 3 2 2 2 4 2" xfId="3044"/>
    <cellStyle name="Normal 4 2 3 2 2 2 4 2 2" xfId="3045"/>
    <cellStyle name="Normal 4 2 3 2 2 2 4 2 3" xfId="3046"/>
    <cellStyle name="Normal 4 2 3 2 2 2 4 3" xfId="3047"/>
    <cellStyle name="Normal 4 2 3 2 2 2 4 4" xfId="3048"/>
    <cellStyle name="Normal 4 2 3 2 2 2 4 5" xfId="3049"/>
    <cellStyle name="Normal 4 2 3 2 2 2 5" xfId="3050"/>
    <cellStyle name="Normal 4 2 3 2 2 2 5 2" xfId="3051"/>
    <cellStyle name="Normal 4 2 3 2 2 2 5 3" xfId="3052"/>
    <cellStyle name="Normal 4 2 3 2 2 2 6" xfId="3053"/>
    <cellStyle name="Normal 4 2 3 2 2 2 7" xfId="3054"/>
    <cellStyle name="Normal 4 2 3 2 2 2 8" xfId="3055"/>
    <cellStyle name="Normal 4 2 3 2 2 3" xfId="3056"/>
    <cellStyle name="Normal 4 2 3 2 2 3 2" xfId="3057"/>
    <cellStyle name="Normal 4 2 3 2 2 3 2 2" xfId="3058"/>
    <cellStyle name="Normal 4 2 3 2 2 3 2 2 2" xfId="3059"/>
    <cellStyle name="Normal 4 2 3 2 2 3 2 2 3" xfId="3060"/>
    <cellStyle name="Normal 4 2 3 2 2 3 2 3" xfId="3061"/>
    <cellStyle name="Normal 4 2 3 2 2 3 2 4" xfId="3062"/>
    <cellStyle name="Normal 4 2 3 2 2 3 2 5" xfId="3063"/>
    <cellStyle name="Normal 4 2 3 2 2 3 3" xfId="3064"/>
    <cellStyle name="Normal 4 2 3 2 2 3 3 2" xfId="3065"/>
    <cellStyle name="Normal 4 2 3 2 2 3 3 2 2" xfId="3066"/>
    <cellStyle name="Normal 4 2 3 2 2 3 3 2 3" xfId="3067"/>
    <cellStyle name="Normal 4 2 3 2 2 3 3 3" xfId="3068"/>
    <cellStyle name="Normal 4 2 3 2 2 3 3 4" xfId="3069"/>
    <cellStyle name="Normal 4 2 3 2 2 3 3 5" xfId="3070"/>
    <cellStyle name="Normal 4 2 3 2 2 3 4" xfId="3071"/>
    <cellStyle name="Normal 4 2 3 2 2 3 4 2" xfId="3072"/>
    <cellStyle name="Normal 4 2 3 2 2 3 4 3" xfId="3073"/>
    <cellStyle name="Normal 4 2 3 2 2 3 5" xfId="3074"/>
    <cellStyle name="Normal 4 2 3 2 2 3 6" xfId="3075"/>
    <cellStyle name="Normal 4 2 3 2 2 3 7" xfId="3076"/>
    <cellStyle name="Normal 4 2 3 2 2 4" xfId="3077"/>
    <cellStyle name="Normal 4 2 3 2 2 4 2" xfId="3078"/>
    <cellStyle name="Normal 4 2 3 2 2 4 2 2" xfId="3079"/>
    <cellStyle name="Normal 4 2 3 2 2 4 2 3" xfId="3080"/>
    <cellStyle name="Normal 4 2 3 2 2 4 3" xfId="3081"/>
    <cellStyle name="Normal 4 2 3 2 2 4 4" xfId="3082"/>
    <cellStyle name="Normal 4 2 3 2 2 4 5" xfId="3083"/>
    <cellStyle name="Normal 4 2 3 2 2 5" xfId="3084"/>
    <cellStyle name="Normal 4 2 3 2 2 5 2" xfId="3085"/>
    <cellStyle name="Normal 4 2 3 2 2 5 2 2" xfId="3086"/>
    <cellStyle name="Normal 4 2 3 2 2 5 2 3" xfId="3087"/>
    <cellStyle name="Normal 4 2 3 2 2 5 3" xfId="3088"/>
    <cellStyle name="Normal 4 2 3 2 2 5 4" xfId="3089"/>
    <cellStyle name="Normal 4 2 3 2 2 5 5" xfId="3090"/>
    <cellStyle name="Normal 4 2 3 2 2 6" xfId="3091"/>
    <cellStyle name="Normal 4 2 3 2 2 6 2" xfId="3092"/>
    <cellStyle name="Normal 4 2 3 2 2 6 3" xfId="3093"/>
    <cellStyle name="Normal 4 2 3 2 2 7" xfId="3094"/>
    <cellStyle name="Normal 4 2 3 2 2 8" xfId="3095"/>
    <cellStyle name="Normal 4 2 3 2 2 9" xfId="3096"/>
    <cellStyle name="Normal 4 2 3 2 3" xfId="3097"/>
    <cellStyle name="Normal 4 2 3 2 3 2" xfId="3098"/>
    <cellStyle name="Normal 4 2 3 2 3 2 2" xfId="3099"/>
    <cellStyle name="Normal 4 2 3 2 3 2 2 2" xfId="3100"/>
    <cellStyle name="Normal 4 2 3 2 3 2 2 2 2" xfId="3101"/>
    <cellStyle name="Normal 4 2 3 2 3 2 2 2 2 2" xfId="3102"/>
    <cellStyle name="Normal 4 2 3 2 3 2 2 2 2 3" xfId="3103"/>
    <cellStyle name="Normal 4 2 3 2 3 2 2 2 3" xfId="3104"/>
    <cellStyle name="Normal 4 2 3 2 3 2 2 2 4" xfId="3105"/>
    <cellStyle name="Normal 4 2 3 2 3 2 2 2 5" xfId="3106"/>
    <cellStyle name="Normal 4 2 3 2 3 2 2 3" xfId="3107"/>
    <cellStyle name="Normal 4 2 3 2 3 2 2 3 2" xfId="3108"/>
    <cellStyle name="Normal 4 2 3 2 3 2 2 3 2 2" xfId="3109"/>
    <cellStyle name="Normal 4 2 3 2 3 2 2 3 2 3" xfId="3110"/>
    <cellStyle name="Normal 4 2 3 2 3 2 2 3 3" xfId="3111"/>
    <cellStyle name="Normal 4 2 3 2 3 2 2 3 4" xfId="3112"/>
    <cellStyle name="Normal 4 2 3 2 3 2 2 3 5" xfId="3113"/>
    <cellStyle name="Normal 4 2 3 2 3 2 2 4" xfId="3114"/>
    <cellStyle name="Normal 4 2 3 2 3 2 2 4 2" xfId="3115"/>
    <cellStyle name="Normal 4 2 3 2 3 2 2 4 3" xfId="3116"/>
    <cellStyle name="Normal 4 2 3 2 3 2 2 5" xfId="3117"/>
    <cellStyle name="Normal 4 2 3 2 3 2 2 6" xfId="3118"/>
    <cellStyle name="Normal 4 2 3 2 3 2 2 7" xfId="3119"/>
    <cellStyle name="Normal 4 2 3 2 3 2 3" xfId="3120"/>
    <cellStyle name="Normal 4 2 3 2 3 2 3 2" xfId="3121"/>
    <cellStyle name="Normal 4 2 3 2 3 2 3 2 2" xfId="3122"/>
    <cellStyle name="Normal 4 2 3 2 3 2 3 2 3" xfId="3123"/>
    <cellStyle name="Normal 4 2 3 2 3 2 3 3" xfId="3124"/>
    <cellStyle name="Normal 4 2 3 2 3 2 3 4" xfId="3125"/>
    <cellStyle name="Normal 4 2 3 2 3 2 3 5" xfId="3126"/>
    <cellStyle name="Normal 4 2 3 2 3 2 4" xfId="3127"/>
    <cellStyle name="Normal 4 2 3 2 3 2 4 2" xfId="3128"/>
    <cellStyle name="Normal 4 2 3 2 3 2 4 2 2" xfId="3129"/>
    <cellStyle name="Normal 4 2 3 2 3 2 4 2 3" xfId="3130"/>
    <cellStyle name="Normal 4 2 3 2 3 2 4 3" xfId="3131"/>
    <cellStyle name="Normal 4 2 3 2 3 2 4 4" xfId="3132"/>
    <cellStyle name="Normal 4 2 3 2 3 2 4 5" xfId="3133"/>
    <cellStyle name="Normal 4 2 3 2 3 2 5" xfId="3134"/>
    <cellStyle name="Normal 4 2 3 2 3 2 5 2" xfId="3135"/>
    <cellStyle name="Normal 4 2 3 2 3 2 5 3" xfId="3136"/>
    <cellStyle name="Normal 4 2 3 2 3 2 6" xfId="3137"/>
    <cellStyle name="Normal 4 2 3 2 3 2 7" xfId="3138"/>
    <cellStyle name="Normal 4 2 3 2 3 2 8" xfId="3139"/>
    <cellStyle name="Normal 4 2 3 2 3 3" xfId="3140"/>
    <cellStyle name="Normal 4 2 3 2 3 3 2" xfId="3141"/>
    <cellStyle name="Normal 4 2 3 2 3 3 2 2" xfId="3142"/>
    <cellStyle name="Normal 4 2 3 2 3 3 2 2 2" xfId="3143"/>
    <cellStyle name="Normal 4 2 3 2 3 3 2 2 3" xfId="3144"/>
    <cellStyle name="Normal 4 2 3 2 3 3 2 3" xfId="3145"/>
    <cellStyle name="Normal 4 2 3 2 3 3 2 4" xfId="3146"/>
    <cellStyle name="Normal 4 2 3 2 3 3 2 5" xfId="3147"/>
    <cellStyle name="Normal 4 2 3 2 3 3 3" xfId="3148"/>
    <cellStyle name="Normal 4 2 3 2 3 3 3 2" xfId="3149"/>
    <cellStyle name="Normal 4 2 3 2 3 3 3 2 2" xfId="3150"/>
    <cellStyle name="Normal 4 2 3 2 3 3 3 2 3" xfId="3151"/>
    <cellStyle name="Normal 4 2 3 2 3 3 3 3" xfId="3152"/>
    <cellStyle name="Normal 4 2 3 2 3 3 3 4" xfId="3153"/>
    <cellStyle name="Normal 4 2 3 2 3 3 3 5" xfId="3154"/>
    <cellStyle name="Normal 4 2 3 2 3 3 4" xfId="3155"/>
    <cellStyle name="Normal 4 2 3 2 3 3 4 2" xfId="3156"/>
    <cellStyle name="Normal 4 2 3 2 3 3 4 3" xfId="3157"/>
    <cellStyle name="Normal 4 2 3 2 3 3 5" xfId="3158"/>
    <cellStyle name="Normal 4 2 3 2 3 3 6" xfId="3159"/>
    <cellStyle name="Normal 4 2 3 2 3 3 7" xfId="3160"/>
    <cellStyle name="Normal 4 2 3 2 3 4" xfId="3161"/>
    <cellStyle name="Normal 4 2 3 2 3 4 2" xfId="3162"/>
    <cellStyle name="Normal 4 2 3 2 3 4 2 2" xfId="3163"/>
    <cellStyle name="Normal 4 2 3 2 3 4 2 3" xfId="3164"/>
    <cellStyle name="Normal 4 2 3 2 3 4 3" xfId="3165"/>
    <cellStyle name="Normal 4 2 3 2 3 4 4" xfId="3166"/>
    <cellStyle name="Normal 4 2 3 2 3 4 5" xfId="3167"/>
    <cellStyle name="Normal 4 2 3 2 3 5" xfId="3168"/>
    <cellStyle name="Normal 4 2 3 2 3 5 2" xfId="3169"/>
    <cellStyle name="Normal 4 2 3 2 3 5 2 2" xfId="3170"/>
    <cellStyle name="Normal 4 2 3 2 3 5 2 3" xfId="3171"/>
    <cellStyle name="Normal 4 2 3 2 3 5 3" xfId="3172"/>
    <cellStyle name="Normal 4 2 3 2 3 5 4" xfId="3173"/>
    <cellStyle name="Normal 4 2 3 2 3 5 5" xfId="3174"/>
    <cellStyle name="Normal 4 2 3 2 3 6" xfId="3175"/>
    <cellStyle name="Normal 4 2 3 2 3 6 2" xfId="3176"/>
    <cellStyle name="Normal 4 2 3 2 3 6 3" xfId="3177"/>
    <cellStyle name="Normal 4 2 3 2 3 7" xfId="3178"/>
    <cellStyle name="Normal 4 2 3 2 3 8" xfId="3179"/>
    <cellStyle name="Normal 4 2 3 2 3 9" xfId="3180"/>
    <cellStyle name="Normal 4 2 3 2 4" xfId="3181"/>
    <cellStyle name="Normal 4 2 3 2 4 2" xfId="3182"/>
    <cellStyle name="Normal 4 2 3 2 4 2 2" xfId="3183"/>
    <cellStyle name="Normal 4 2 3 2 4 2 2 2" xfId="3184"/>
    <cellStyle name="Normal 4 2 3 2 4 2 2 2 2" xfId="3185"/>
    <cellStyle name="Normal 4 2 3 2 4 2 2 2 2 2" xfId="3186"/>
    <cellStyle name="Normal 4 2 3 2 4 2 2 2 2 3" xfId="3187"/>
    <cellStyle name="Normal 4 2 3 2 4 2 2 2 3" xfId="3188"/>
    <cellStyle name="Normal 4 2 3 2 4 2 2 2 4" xfId="3189"/>
    <cellStyle name="Normal 4 2 3 2 4 2 2 2 5" xfId="3190"/>
    <cellStyle name="Normal 4 2 3 2 4 2 2 3" xfId="3191"/>
    <cellStyle name="Normal 4 2 3 2 4 2 2 3 2" xfId="3192"/>
    <cellStyle name="Normal 4 2 3 2 4 2 2 3 2 2" xfId="3193"/>
    <cellStyle name="Normal 4 2 3 2 4 2 2 3 2 3" xfId="3194"/>
    <cellStyle name="Normal 4 2 3 2 4 2 2 3 3" xfId="3195"/>
    <cellStyle name="Normal 4 2 3 2 4 2 2 3 4" xfId="3196"/>
    <cellStyle name="Normal 4 2 3 2 4 2 2 3 5" xfId="3197"/>
    <cellStyle name="Normal 4 2 3 2 4 2 2 4" xfId="3198"/>
    <cellStyle name="Normal 4 2 3 2 4 2 2 4 2" xfId="3199"/>
    <cellStyle name="Normal 4 2 3 2 4 2 2 4 3" xfId="3200"/>
    <cellStyle name="Normal 4 2 3 2 4 2 2 5" xfId="3201"/>
    <cellStyle name="Normal 4 2 3 2 4 2 2 6" xfId="3202"/>
    <cellStyle name="Normal 4 2 3 2 4 2 2 7" xfId="3203"/>
    <cellStyle name="Normal 4 2 3 2 4 2 3" xfId="3204"/>
    <cellStyle name="Normal 4 2 3 2 4 2 3 2" xfId="3205"/>
    <cellStyle name="Normal 4 2 3 2 4 2 3 2 2" xfId="3206"/>
    <cellStyle name="Normal 4 2 3 2 4 2 3 2 3" xfId="3207"/>
    <cellStyle name="Normal 4 2 3 2 4 2 3 3" xfId="3208"/>
    <cellStyle name="Normal 4 2 3 2 4 2 3 4" xfId="3209"/>
    <cellStyle name="Normal 4 2 3 2 4 2 3 5" xfId="3210"/>
    <cellStyle name="Normal 4 2 3 2 4 2 4" xfId="3211"/>
    <cellStyle name="Normal 4 2 3 2 4 2 4 2" xfId="3212"/>
    <cellStyle name="Normal 4 2 3 2 4 2 4 2 2" xfId="3213"/>
    <cellStyle name="Normal 4 2 3 2 4 2 4 2 3" xfId="3214"/>
    <cellStyle name="Normal 4 2 3 2 4 2 4 3" xfId="3215"/>
    <cellStyle name="Normal 4 2 3 2 4 2 4 4" xfId="3216"/>
    <cellStyle name="Normal 4 2 3 2 4 2 4 5" xfId="3217"/>
    <cellStyle name="Normal 4 2 3 2 4 2 5" xfId="3218"/>
    <cellStyle name="Normal 4 2 3 2 4 2 5 2" xfId="3219"/>
    <cellStyle name="Normal 4 2 3 2 4 2 5 3" xfId="3220"/>
    <cellStyle name="Normal 4 2 3 2 4 2 6" xfId="3221"/>
    <cellStyle name="Normal 4 2 3 2 4 2 7" xfId="3222"/>
    <cellStyle name="Normal 4 2 3 2 4 2 8" xfId="3223"/>
    <cellStyle name="Normal 4 2 3 2 4 3" xfId="3224"/>
    <cellStyle name="Normal 4 2 3 2 4 3 2" xfId="3225"/>
    <cellStyle name="Normal 4 2 3 2 4 3 2 2" xfId="3226"/>
    <cellStyle name="Normal 4 2 3 2 4 3 2 2 2" xfId="3227"/>
    <cellStyle name="Normal 4 2 3 2 4 3 2 2 3" xfId="3228"/>
    <cellStyle name="Normal 4 2 3 2 4 3 2 3" xfId="3229"/>
    <cellStyle name="Normal 4 2 3 2 4 3 2 4" xfId="3230"/>
    <cellStyle name="Normal 4 2 3 2 4 3 2 5" xfId="3231"/>
    <cellStyle name="Normal 4 2 3 2 4 3 3" xfId="3232"/>
    <cellStyle name="Normal 4 2 3 2 4 3 3 2" xfId="3233"/>
    <cellStyle name="Normal 4 2 3 2 4 3 3 2 2" xfId="3234"/>
    <cellStyle name="Normal 4 2 3 2 4 3 3 2 3" xfId="3235"/>
    <cellStyle name="Normal 4 2 3 2 4 3 3 3" xfId="3236"/>
    <cellStyle name="Normal 4 2 3 2 4 3 3 4" xfId="3237"/>
    <cellStyle name="Normal 4 2 3 2 4 3 3 5" xfId="3238"/>
    <cellStyle name="Normal 4 2 3 2 4 3 4" xfId="3239"/>
    <cellStyle name="Normal 4 2 3 2 4 3 4 2" xfId="3240"/>
    <cellStyle name="Normal 4 2 3 2 4 3 4 3" xfId="3241"/>
    <cellStyle name="Normal 4 2 3 2 4 3 5" xfId="3242"/>
    <cellStyle name="Normal 4 2 3 2 4 3 6" xfId="3243"/>
    <cellStyle name="Normal 4 2 3 2 4 3 7" xfId="3244"/>
    <cellStyle name="Normal 4 2 3 2 4 4" xfId="3245"/>
    <cellStyle name="Normal 4 2 3 2 4 4 2" xfId="3246"/>
    <cellStyle name="Normal 4 2 3 2 4 4 2 2" xfId="3247"/>
    <cellStyle name="Normal 4 2 3 2 4 4 2 3" xfId="3248"/>
    <cellStyle name="Normal 4 2 3 2 4 4 3" xfId="3249"/>
    <cellStyle name="Normal 4 2 3 2 4 4 4" xfId="3250"/>
    <cellStyle name="Normal 4 2 3 2 4 4 5" xfId="3251"/>
    <cellStyle name="Normal 4 2 3 2 4 5" xfId="3252"/>
    <cellStyle name="Normal 4 2 3 2 4 5 2" xfId="3253"/>
    <cellStyle name="Normal 4 2 3 2 4 5 2 2" xfId="3254"/>
    <cellStyle name="Normal 4 2 3 2 4 5 2 3" xfId="3255"/>
    <cellStyle name="Normal 4 2 3 2 4 5 3" xfId="3256"/>
    <cellStyle name="Normal 4 2 3 2 4 5 4" xfId="3257"/>
    <cellStyle name="Normal 4 2 3 2 4 5 5" xfId="3258"/>
    <cellStyle name="Normal 4 2 3 2 4 6" xfId="3259"/>
    <cellStyle name="Normal 4 2 3 2 4 6 2" xfId="3260"/>
    <cellStyle name="Normal 4 2 3 2 4 6 3" xfId="3261"/>
    <cellStyle name="Normal 4 2 3 2 4 7" xfId="3262"/>
    <cellStyle name="Normal 4 2 3 2 4 8" xfId="3263"/>
    <cellStyle name="Normal 4 2 3 2 4 9" xfId="3264"/>
    <cellStyle name="Normal 4 2 3 2 5" xfId="3265"/>
    <cellStyle name="Normal 4 2 3 2 5 2" xfId="3266"/>
    <cellStyle name="Normal 4 2 3 2 5 2 2" xfId="3267"/>
    <cellStyle name="Normal 4 2 3 2 5 2 2 2" xfId="3268"/>
    <cellStyle name="Normal 4 2 3 2 5 2 2 2 2" xfId="3269"/>
    <cellStyle name="Normal 4 2 3 2 5 2 2 2 3" xfId="3270"/>
    <cellStyle name="Normal 4 2 3 2 5 2 2 3" xfId="3271"/>
    <cellStyle name="Normal 4 2 3 2 5 2 2 4" xfId="3272"/>
    <cellStyle name="Normal 4 2 3 2 5 2 2 5" xfId="3273"/>
    <cellStyle name="Normal 4 2 3 2 5 2 3" xfId="3274"/>
    <cellStyle name="Normal 4 2 3 2 5 2 3 2" xfId="3275"/>
    <cellStyle name="Normal 4 2 3 2 5 2 3 2 2" xfId="3276"/>
    <cellStyle name="Normal 4 2 3 2 5 2 3 2 3" xfId="3277"/>
    <cellStyle name="Normal 4 2 3 2 5 2 3 3" xfId="3278"/>
    <cellStyle name="Normal 4 2 3 2 5 2 3 4" xfId="3279"/>
    <cellStyle name="Normal 4 2 3 2 5 2 3 5" xfId="3280"/>
    <cellStyle name="Normal 4 2 3 2 5 2 4" xfId="3281"/>
    <cellStyle name="Normal 4 2 3 2 5 2 4 2" xfId="3282"/>
    <cellStyle name="Normal 4 2 3 2 5 2 4 3" xfId="3283"/>
    <cellStyle name="Normal 4 2 3 2 5 2 5" xfId="3284"/>
    <cellStyle name="Normal 4 2 3 2 5 2 6" xfId="3285"/>
    <cellStyle name="Normal 4 2 3 2 5 2 7" xfId="3286"/>
    <cellStyle name="Normal 4 2 3 2 5 3" xfId="3287"/>
    <cellStyle name="Normal 4 2 3 2 5 3 2" xfId="3288"/>
    <cellStyle name="Normal 4 2 3 2 5 3 2 2" xfId="3289"/>
    <cellStyle name="Normal 4 2 3 2 5 3 2 3" xfId="3290"/>
    <cellStyle name="Normal 4 2 3 2 5 3 3" xfId="3291"/>
    <cellStyle name="Normal 4 2 3 2 5 3 4" xfId="3292"/>
    <cellStyle name="Normal 4 2 3 2 5 3 5" xfId="3293"/>
    <cellStyle name="Normal 4 2 3 2 5 4" xfId="3294"/>
    <cellStyle name="Normal 4 2 3 2 5 4 2" xfId="3295"/>
    <cellStyle name="Normal 4 2 3 2 5 4 2 2" xfId="3296"/>
    <cellStyle name="Normal 4 2 3 2 5 4 2 3" xfId="3297"/>
    <cellStyle name="Normal 4 2 3 2 5 4 3" xfId="3298"/>
    <cellStyle name="Normal 4 2 3 2 5 4 4" xfId="3299"/>
    <cellStyle name="Normal 4 2 3 2 5 4 5" xfId="3300"/>
    <cellStyle name="Normal 4 2 3 2 5 5" xfId="3301"/>
    <cellStyle name="Normal 4 2 3 2 5 5 2" xfId="3302"/>
    <cellStyle name="Normal 4 2 3 2 5 5 3" xfId="3303"/>
    <cellStyle name="Normal 4 2 3 2 5 6" xfId="3304"/>
    <cellStyle name="Normal 4 2 3 2 5 7" xfId="3305"/>
    <cellStyle name="Normal 4 2 3 2 5 8" xfId="3306"/>
    <cellStyle name="Normal 4 2 3 2 6" xfId="3307"/>
    <cellStyle name="Normal 4 2 3 2 6 2" xfId="3308"/>
    <cellStyle name="Normal 4 2 3 2 6 2 2" xfId="3309"/>
    <cellStyle name="Normal 4 2 3 2 6 2 2 2" xfId="3310"/>
    <cellStyle name="Normal 4 2 3 2 6 2 2 3" xfId="3311"/>
    <cellStyle name="Normal 4 2 3 2 6 2 3" xfId="3312"/>
    <cellStyle name="Normal 4 2 3 2 6 2 4" xfId="3313"/>
    <cellStyle name="Normal 4 2 3 2 6 2 5" xfId="3314"/>
    <cellStyle name="Normal 4 2 3 2 6 3" xfId="3315"/>
    <cellStyle name="Normal 4 2 3 2 6 3 2" xfId="3316"/>
    <cellStyle name="Normal 4 2 3 2 6 3 2 2" xfId="3317"/>
    <cellStyle name="Normal 4 2 3 2 6 3 2 3" xfId="3318"/>
    <cellStyle name="Normal 4 2 3 2 6 3 3" xfId="3319"/>
    <cellStyle name="Normal 4 2 3 2 6 3 4" xfId="3320"/>
    <cellStyle name="Normal 4 2 3 2 6 3 5" xfId="3321"/>
    <cellStyle name="Normal 4 2 3 2 6 4" xfId="3322"/>
    <cellStyle name="Normal 4 2 3 2 6 4 2" xfId="3323"/>
    <cellStyle name="Normal 4 2 3 2 6 4 3" xfId="3324"/>
    <cellStyle name="Normal 4 2 3 2 6 5" xfId="3325"/>
    <cellStyle name="Normal 4 2 3 2 6 6" xfId="3326"/>
    <cellStyle name="Normal 4 2 3 2 6 7" xfId="3327"/>
    <cellStyle name="Normal 4 2 3 2 7" xfId="3328"/>
    <cellStyle name="Normal 4 2 3 2 7 2" xfId="3329"/>
    <cellStyle name="Normal 4 2 3 2 7 2 2" xfId="3330"/>
    <cellStyle name="Normal 4 2 3 2 7 2 3" xfId="3331"/>
    <cellStyle name="Normal 4 2 3 2 7 3" xfId="3332"/>
    <cellStyle name="Normal 4 2 3 2 7 4" xfId="3333"/>
    <cellStyle name="Normal 4 2 3 2 7 5" xfId="3334"/>
    <cellStyle name="Normal 4 2 3 2 8" xfId="3335"/>
    <cellStyle name="Normal 4 2 3 2 8 2" xfId="3336"/>
    <cellStyle name="Normal 4 2 3 2 8 2 2" xfId="3337"/>
    <cellStyle name="Normal 4 2 3 2 8 2 3" xfId="3338"/>
    <cellStyle name="Normal 4 2 3 2 8 3" xfId="3339"/>
    <cellStyle name="Normal 4 2 3 2 8 4" xfId="3340"/>
    <cellStyle name="Normal 4 2 3 2 8 5" xfId="3341"/>
    <cellStyle name="Normal 4 2 3 2 9" xfId="3342"/>
    <cellStyle name="Normal 4 2 3 2 9 2" xfId="3343"/>
    <cellStyle name="Normal 4 2 3 2 9 3" xfId="3344"/>
    <cellStyle name="Normal 4 2 3 3" xfId="3345"/>
    <cellStyle name="Normal 4 2 3 3 2" xfId="3346"/>
    <cellStyle name="Normal 4 2 3 3 2 2" xfId="3347"/>
    <cellStyle name="Normal 4 2 3 3 2 2 2" xfId="3348"/>
    <cellStyle name="Normal 4 2 3 3 2 2 2 2" xfId="3349"/>
    <cellStyle name="Normal 4 2 3 3 2 2 2 2 2" xfId="3350"/>
    <cellStyle name="Normal 4 2 3 3 2 2 2 2 3" xfId="3351"/>
    <cellStyle name="Normal 4 2 3 3 2 2 2 3" xfId="3352"/>
    <cellStyle name="Normal 4 2 3 3 2 2 2 4" xfId="3353"/>
    <cellStyle name="Normal 4 2 3 3 2 2 2 5" xfId="3354"/>
    <cellStyle name="Normal 4 2 3 3 2 2 3" xfId="3355"/>
    <cellStyle name="Normal 4 2 3 3 2 2 3 2" xfId="3356"/>
    <cellStyle name="Normal 4 2 3 3 2 2 3 2 2" xfId="3357"/>
    <cellStyle name="Normal 4 2 3 3 2 2 3 2 3" xfId="3358"/>
    <cellStyle name="Normal 4 2 3 3 2 2 3 3" xfId="3359"/>
    <cellStyle name="Normal 4 2 3 3 2 2 3 4" xfId="3360"/>
    <cellStyle name="Normal 4 2 3 3 2 2 3 5" xfId="3361"/>
    <cellStyle name="Normal 4 2 3 3 2 2 4" xfId="3362"/>
    <cellStyle name="Normal 4 2 3 3 2 2 4 2" xfId="3363"/>
    <cellStyle name="Normal 4 2 3 3 2 2 4 3" xfId="3364"/>
    <cellStyle name="Normal 4 2 3 3 2 2 5" xfId="3365"/>
    <cellStyle name="Normal 4 2 3 3 2 2 6" xfId="3366"/>
    <cellStyle name="Normal 4 2 3 3 2 2 7" xfId="3367"/>
    <cellStyle name="Normal 4 2 3 3 2 3" xfId="3368"/>
    <cellStyle name="Normal 4 2 3 3 2 3 2" xfId="3369"/>
    <cellStyle name="Normal 4 2 3 3 2 3 2 2" xfId="3370"/>
    <cellStyle name="Normal 4 2 3 3 2 3 2 3" xfId="3371"/>
    <cellStyle name="Normal 4 2 3 3 2 3 3" xfId="3372"/>
    <cellStyle name="Normal 4 2 3 3 2 3 4" xfId="3373"/>
    <cellStyle name="Normal 4 2 3 3 2 3 5" xfId="3374"/>
    <cellStyle name="Normal 4 2 3 3 2 4" xfId="3375"/>
    <cellStyle name="Normal 4 2 3 3 2 4 2" xfId="3376"/>
    <cellStyle name="Normal 4 2 3 3 2 4 2 2" xfId="3377"/>
    <cellStyle name="Normal 4 2 3 3 2 4 2 3" xfId="3378"/>
    <cellStyle name="Normal 4 2 3 3 2 4 3" xfId="3379"/>
    <cellStyle name="Normal 4 2 3 3 2 4 4" xfId="3380"/>
    <cellStyle name="Normal 4 2 3 3 2 4 5" xfId="3381"/>
    <cellStyle name="Normal 4 2 3 3 2 5" xfId="3382"/>
    <cellStyle name="Normal 4 2 3 3 2 5 2" xfId="3383"/>
    <cellStyle name="Normal 4 2 3 3 2 5 3" xfId="3384"/>
    <cellStyle name="Normal 4 2 3 3 2 6" xfId="3385"/>
    <cellStyle name="Normal 4 2 3 3 2 7" xfId="3386"/>
    <cellStyle name="Normal 4 2 3 3 2 8" xfId="3387"/>
    <cellStyle name="Normal 4 2 3 3 3" xfId="3388"/>
    <cellStyle name="Normal 4 2 3 3 3 2" xfId="3389"/>
    <cellStyle name="Normal 4 2 3 3 3 2 2" xfId="3390"/>
    <cellStyle name="Normal 4 2 3 3 3 2 2 2" xfId="3391"/>
    <cellStyle name="Normal 4 2 3 3 3 2 2 3" xfId="3392"/>
    <cellStyle name="Normal 4 2 3 3 3 2 3" xfId="3393"/>
    <cellStyle name="Normal 4 2 3 3 3 2 4" xfId="3394"/>
    <cellStyle name="Normal 4 2 3 3 3 2 5" xfId="3395"/>
    <cellStyle name="Normal 4 2 3 3 3 3" xfId="3396"/>
    <cellStyle name="Normal 4 2 3 3 3 3 2" xfId="3397"/>
    <cellStyle name="Normal 4 2 3 3 3 3 2 2" xfId="3398"/>
    <cellStyle name="Normal 4 2 3 3 3 3 2 3" xfId="3399"/>
    <cellStyle name="Normal 4 2 3 3 3 3 3" xfId="3400"/>
    <cellStyle name="Normal 4 2 3 3 3 3 4" xfId="3401"/>
    <cellStyle name="Normal 4 2 3 3 3 3 5" xfId="3402"/>
    <cellStyle name="Normal 4 2 3 3 3 4" xfId="3403"/>
    <cellStyle name="Normal 4 2 3 3 3 4 2" xfId="3404"/>
    <cellStyle name="Normal 4 2 3 3 3 4 3" xfId="3405"/>
    <cellStyle name="Normal 4 2 3 3 3 5" xfId="3406"/>
    <cellStyle name="Normal 4 2 3 3 3 6" xfId="3407"/>
    <cellStyle name="Normal 4 2 3 3 3 7" xfId="3408"/>
    <cellStyle name="Normal 4 2 3 3 4" xfId="3409"/>
    <cellStyle name="Normal 4 2 3 3 4 2" xfId="3410"/>
    <cellStyle name="Normal 4 2 3 3 4 2 2" xfId="3411"/>
    <cellStyle name="Normal 4 2 3 3 4 2 3" xfId="3412"/>
    <cellStyle name="Normal 4 2 3 3 4 3" xfId="3413"/>
    <cellStyle name="Normal 4 2 3 3 4 4" xfId="3414"/>
    <cellStyle name="Normal 4 2 3 3 4 5" xfId="3415"/>
    <cellStyle name="Normal 4 2 3 3 5" xfId="3416"/>
    <cellStyle name="Normal 4 2 3 3 5 2" xfId="3417"/>
    <cellStyle name="Normal 4 2 3 3 5 2 2" xfId="3418"/>
    <cellStyle name="Normal 4 2 3 3 5 2 3" xfId="3419"/>
    <cellStyle name="Normal 4 2 3 3 5 3" xfId="3420"/>
    <cellStyle name="Normal 4 2 3 3 5 4" xfId="3421"/>
    <cellStyle name="Normal 4 2 3 3 5 5" xfId="3422"/>
    <cellStyle name="Normal 4 2 3 3 6" xfId="3423"/>
    <cellStyle name="Normal 4 2 3 3 6 2" xfId="3424"/>
    <cellStyle name="Normal 4 2 3 3 6 3" xfId="3425"/>
    <cellStyle name="Normal 4 2 3 3 7" xfId="3426"/>
    <cellStyle name="Normal 4 2 3 3 8" xfId="3427"/>
    <cellStyle name="Normal 4 2 3 3 9" xfId="3428"/>
    <cellStyle name="Normal 4 2 3 4" xfId="3429"/>
    <cellStyle name="Normal 4 2 3 4 2" xfId="3430"/>
    <cellStyle name="Normal 4 2 3 4 2 2" xfId="3431"/>
    <cellStyle name="Normal 4 2 3 4 2 2 2" xfId="3432"/>
    <cellStyle name="Normal 4 2 3 4 2 2 2 2" xfId="3433"/>
    <cellStyle name="Normal 4 2 3 4 2 2 2 2 2" xfId="3434"/>
    <cellStyle name="Normal 4 2 3 4 2 2 2 2 3" xfId="3435"/>
    <cellStyle name="Normal 4 2 3 4 2 2 2 3" xfId="3436"/>
    <cellStyle name="Normal 4 2 3 4 2 2 2 4" xfId="3437"/>
    <cellStyle name="Normal 4 2 3 4 2 2 2 5" xfId="3438"/>
    <cellStyle name="Normal 4 2 3 4 2 2 3" xfId="3439"/>
    <cellStyle name="Normal 4 2 3 4 2 2 3 2" xfId="3440"/>
    <cellStyle name="Normal 4 2 3 4 2 2 3 2 2" xfId="3441"/>
    <cellStyle name="Normal 4 2 3 4 2 2 3 2 3" xfId="3442"/>
    <cellStyle name="Normal 4 2 3 4 2 2 3 3" xfId="3443"/>
    <cellStyle name="Normal 4 2 3 4 2 2 3 4" xfId="3444"/>
    <cellStyle name="Normal 4 2 3 4 2 2 3 5" xfId="3445"/>
    <cellStyle name="Normal 4 2 3 4 2 2 4" xfId="3446"/>
    <cellStyle name="Normal 4 2 3 4 2 2 4 2" xfId="3447"/>
    <cellStyle name="Normal 4 2 3 4 2 2 4 3" xfId="3448"/>
    <cellStyle name="Normal 4 2 3 4 2 2 5" xfId="3449"/>
    <cellStyle name="Normal 4 2 3 4 2 2 6" xfId="3450"/>
    <cellStyle name="Normal 4 2 3 4 2 2 7" xfId="3451"/>
    <cellStyle name="Normal 4 2 3 4 2 3" xfId="3452"/>
    <cellStyle name="Normal 4 2 3 4 2 3 2" xfId="3453"/>
    <cellStyle name="Normal 4 2 3 4 2 3 2 2" xfId="3454"/>
    <cellStyle name="Normal 4 2 3 4 2 3 2 3" xfId="3455"/>
    <cellStyle name="Normal 4 2 3 4 2 3 3" xfId="3456"/>
    <cellStyle name="Normal 4 2 3 4 2 3 4" xfId="3457"/>
    <cellStyle name="Normal 4 2 3 4 2 3 5" xfId="3458"/>
    <cellStyle name="Normal 4 2 3 4 2 4" xfId="3459"/>
    <cellStyle name="Normal 4 2 3 4 2 4 2" xfId="3460"/>
    <cellStyle name="Normal 4 2 3 4 2 4 2 2" xfId="3461"/>
    <cellStyle name="Normal 4 2 3 4 2 4 2 3" xfId="3462"/>
    <cellStyle name="Normal 4 2 3 4 2 4 3" xfId="3463"/>
    <cellStyle name="Normal 4 2 3 4 2 4 4" xfId="3464"/>
    <cellStyle name="Normal 4 2 3 4 2 4 5" xfId="3465"/>
    <cellStyle name="Normal 4 2 3 4 2 5" xfId="3466"/>
    <cellStyle name="Normal 4 2 3 4 2 5 2" xfId="3467"/>
    <cellStyle name="Normal 4 2 3 4 2 5 3" xfId="3468"/>
    <cellStyle name="Normal 4 2 3 4 2 6" xfId="3469"/>
    <cellStyle name="Normal 4 2 3 4 2 7" xfId="3470"/>
    <cellStyle name="Normal 4 2 3 4 2 8" xfId="3471"/>
    <cellStyle name="Normal 4 2 3 4 3" xfId="3472"/>
    <cellStyle name="Normal 4 2 3 4 3 2" xfId="3473"/>
    <cellStyle name="Normal 4 2 3 4 3 2 2" xfId="3474"/>
    <cellStyle name="Normal 4 2 3 4 3 2 2 2" xfId="3475"/>
    <cellStyle name="Normal 4 2 3 4 3 2 2 3" xfId="3476"/>
    <cellStyle name="Normal 4 2 3 4 3 2 3" xfId="3477"/>
    <cellStyle name="Normal 4 2 3 4 3 2 4" xfId="3478"/>
    <cellStyle name="Normal 4 2 3 4 3 2 5" xfId="3479"/>
    <cellStyle name="Normal 4 2 3 4 3 3" xfId="3480"/>
    <cellStyle name="Normal 4 2 3 4 3 3 2" xfId="3481"/>
    <cellStyle name="Normal 4 2 3 4 3 3 2 2" xfId="3482"/>
    <cellStyle name="Normal 4 2 3 4 3 3 2 3" xfId="3483"/>
    <cellStyle name="Normal 4 2 3 4 3 3 3" xfId="3484"/>
    <cellStyle name="Normal 4 2 3 4 3 3 4" xfId="3485"/>
    <cellStyle name="Normal 4 2 3 4 3 3 5" xfId="3486"/>
    <cellStyle name="Normal 4 2 3 4 3 4" xfId="3487"/>
    <cellStyle name="Normal 4 2 3 4 3 4 2" xfId="3488"/>
    <cellStyle name="Normal 4 2 3 4 3 4 3" xfId="3489"/>
    <cellStyle name="Normal 4 2 3 4 3 5" xfId="3490"/>
    <cellStyle name="Normal 4 2 3 4 3 6" xfId="3491"/>
    <cellStyle name="Normal 4 2 3 4 3 7" xfId="3492"/>
    <cellStyle name="Normal 4 2 3 4 4" xfId="3493"/>
    <cellStyle name="Normal 4 2 3 4 4 2" xfId="3494"/>
    <cellStyle name="Normal 4 2 3 4 4 2 2" xfId="3495"/>
    <cellStyle name="Normal 4 2 3 4 4 2 3" xfId="3496"/>
    <cellStyle name="Normal 4 2 3 4 4 3" xfId="3497"/>
    <cellStyle name="Normal 4 2 3 4 4 4" xfId="3498"/>
    <cellStyle name="Normal 4 2 3 4 4 5" xfId="3499"/>
    <cellStyle name="Normal 4 2 3 4 5" xfId="3500"/>
    <cellStyle name="Normal 4 2 3 4 5 2" xfId="3501"/>
    <cellStyle name="Normal 4 2 3 4 5 2 2" xfId="3502"/>
    <cellStyle name="Normal 4 2 3 4 5 2 3" xfId="3503"/>
    <cellStyle name="Normal 4 2 3 4 5 3" xfId="3504"/>
    <cellStyle name="Normal 4 2 3 4 5 4" xfId="3505"/>
    <cellStyle name="Normal 4 2 3 4 5 5" xfId="3506"/>
    <cellStyle name="Normal 4 2 3 4 6" xfId="3507"/>
    <cellStyle name="Normal 4 2 3 4 6 2" xfId="3508"/>
    <cellStyle name="Normal 4 2 3 4 6 3" xfId="3509"/>
    <cellStyle name="Normal 4 2 3 4 7" xfId="3510"/>
    <cellStyle name="Normal 4 2 3 4 8" xfId="3511"/>
    <cellStyle name="Normal 4 2 3 4 9" xfId="3512"/>
    <cellStyle name="Normal 4 2 3 5" xfId="3513"/>
    <cellStyle name="Normal 4 2 3 5 2" xfId="3514"/>
    <cellStyle name="Normal 4 2 3 5 2 2" xfId="3515"/>
    <cellStyle name="Normal 4 2 3 5 2 2 2" xfId="3516"/>
    <cellStyle name="Normal 4 2 3 5 2 2 2 2" xfId="3517"/>
    <cellStyle name="Normal 4 2 3 5 2 2 2 2 2" xfId="3518"/>
    <cellStyle name="Normal 4 2 3 5 2 2 2 2 3" xfId="3519"/>
    <cellStyle name="Normal 4 2 3 5 2 2 2 3" xfId="3520"/>
    <cellStyle name="Normal 4 2 3 5 2 2 2 4" xfId="3521"/>
    <cellStyle name="Normal 4 2 3 5 2 2 2 5" xfId="3522"/>
    <cellStyle name="Normal 4 2 3 5 2 2 3" xfId="3523"/>
    <cellStyle name="Normal 4 2 3 5 2 2 3 2" xfId="3524"/>
    <cellStyle name="Normal 4 2 3 5 2 2 3 2 2" xfId="3525"/>
    <cellStyle name="Normal 4 2 3 5 2 2 3 2 3" xfId="3526"/>
    <cellStyle name="Normal 4 2 3 5 2 2 3 3" xfId="3527"/>
    <cellStyle name="Normal 4 2 3 5 2 2 3 4" xfId="3528"/>
    <cellStyle name="Normal 4 2 3 5 2 2 3 5" xfId="3529"/>
    <cellStyle name="Normal 4 2 3 5 2 2 4" xfId="3530"/>
    <cellStyle name="Normal 4 2 3 5 2 2 4 2" xfId="3531"/>
    <cellStyle name="Normal 4 2 3 5 2 2 4 3" xfId="3532"/>
    <cellStyle name="Normal 4 2 3 5 2 2 5" xfId="3533"/>
    <cellStyle name="Normal 4 2 3 5 2 2 6" xfId="3534"/>
    <cellStyle name="Normal 4 2 3 5 2 2 7" xfId="3535"/>
    <cellStyle name="Normal 4 2 3 5 2 3" xfId="3536"/>
    <cellStyle name="Normal 4 2 3 5 2 3 2" xfId="3537"/>
    <cellStyle name="Normal 4 2 3 5 2 3 2 2" xfId="3538"/>
    <cellStyle name="Normal 4 2 3 5 2 3 2 3" xfId="3539"/>
    <cellStyle name="Normal 4 2 3 5 2 3 3" xfId="3540"/>
    <cellStyle name="Normal 4 2 3 5 2 3 4" xfId="3541"/>
    <cellStyle name="Normal 4 2 3 5 2 3 5" xfId="3542"/>
    <cellStyle name="Normal 4 2 3 5 2 4" xfId="3543"/>
    <cellStyle name="Normal 4 2 3 5 2 4 2" xfId="3544"/>
    <cellStyle name="Normal 4 2 3 5 2 4 2 2" xfId="3545"/>
    <cellStyle name="Normal 4 2 3 5 2 4 2 3" xfId="3546"/>
    <cellStyle name="Normal 4 2 3 5 2 4 3" xfId="3547"/>
    <cellStyle name="Normal 4 2 3 5 2 4 4" xfId="3548"/>
    <cellStyle name="Normal 4 2 3 5 2 4 5" xfId="3549"/>
    <cellStyle name="Normal 4 2 3 5 2 5" xfId="3550"/>
    <cellStyle name="Normal 4 2 3 5 2 5 2" xfId="3551"/>
    <cellStyle name="Normal 4 2 3 5 2 5 3" xfId="3552"/>
    <cellStyle name="Normal 4 2 3 5 2 6" xfId="3553"/>
    <cellStyle name="Normal 4 2 3 5 2 7" xfId="3554"/>
    <cellStyle name="Normal 4 2 3 5 2 8" xfId="3555"/>
    <cellStyle name="Normal 4 2 3 5 3" xfId="3556"/>
    <cellStyle name="Normal 4 2 3 5 3 2" xfId="3557"/>
    <cellStyle name="Normal 4 2 3 5 3 2 2" xfId="3558"/>
    <cellStyle name="Normal 4 2 3 5 3 2 2 2" xfId="3559"/>
    <cellStyle name="Normal 4 2 3 5 3 2 2 3" xfId="3560"/>
    <cellStyle name="Normal 4 2 3 5 3 2 3" xfId="3561"/>
    <cellStyle name="Normal 4 2 3 5 3 2 4" xfId="3562"/>
    <cellStyle name="Normal 4 2 3 5 3 2 5" xfId="3563"/>
    <cellStyle name="Normal 4 2 3 5 3 3" xfId="3564"/>
    <cellStyle name="Normal 4 2 3 5 3 3 2" xfId="3565"/>
    <cellStyle name="Normal 4 2 3 5 3 3 2 2" xfId="3566"/>
    <cellStyle name="Normal 4 2 3 5 3 3 2 3" xfId="3567"/>
    <cellStyle name="Normal 4 2 3 5 3 3 3" xfId="3568"/>
    <cellStyle name="Normal 4 2 3 5 3 3 4" xfId="3569"/>
    <cellStyle name="Normal 4 2 3 5 3 3 5" xfId="3570"/>
    <cellStyle name="Normal 4 2 3 5 3 4" xfId="3571"/>
    <cellStyle name="Normal 4 2 3 5 3 4 2" xfId="3572"/>
    <cellStyle name="Normal 4 2 3 5 3 4 3" xfId="3573"/>
    <cellStyle name="Normal 4 2 3 5 3 5" xfId="3574"/>
    <cellStyle name="Normal 4 2 3 5 3 6" xfId="3575"/>
    <cellStyle name="Normal 4 2 3 5 3 7" xfId="3576"/>
    <cellStyle name="Normal 4 2 3 5 4" xfId="3577"/>
    <cellStyle name="Normal 4 2 3 5 4 2" xfId="3578"/>
    <cellStyle name="Normal 4 2 3 5 4 2 2" xfId="3579"/>
    <cellStyle name="Normal 4 2 3 5 4 2 3" xfId="3580"/>
    <cellStyle name="Normal 4 2 3 5 4 3" xfId="3581"/>
    <cellStyle name="Normal 4 2 3 5 4 4" xfId="3582"/>
    <cellStyle name="Normal 4 2 3 5 4 5" xfId="3583"/>
    <cellStyle name="Normal 4 2 3 5 5" xfId="3584"/>
    <cellStyle name="Normal 4 2 3 5 5 2" xfId="3585"/>
    <cellStyle name="Normal 4 2 3 5 5 2 2" xfId="3586"/>
    <cellStyle name="Normal 4 2 3 5 5 2 3" xfId="3587"/>
    <cellStyle name="Normal 4 2 3 5 5 3" xfId="3588"/>
    <cellStyle name="Normal 4 2 3 5 5 4" xfId="3589"/>
    <cellStyle name="Normal 4 2 3 5 5 5" xfId="3590"/>
    <cellStyle name="Normal 4 2 3 5 6" xfId="3591"/>
    <cellStyle name="Normal 4 2 3 5 6 2" xfId="3592"/>
    <cellStyle name="Normal 4 2 3 5 6 3" xfId="3593"/>
    <cellStyle name="Normal 4 2 3 5 7" xfId="3594"/>
    <cellStyle name="Normal 4 2 3 5 8" xfId="3595"/>
    <cellStyle name="Normal 4 2 3 5 9" xfId="3596"/>
    <cellStyle name="Normal 4 2 3 6" xfId="3597"/>
    <cellStyle name="Normal 4 2 3 6 2" xfId="3598"/>
    <cellStyle name="Normal 4 2 3 6 2 2" xfId="3599"/>
    <cellStyle name="Normal 4 2 3 6 2 2 2" xfId="3600"/>
    <cellStyle name="Normal 4 2 3 6 2 2 2 2" xfId="3601"/>
    <cellStyle name="Normal 4 2 3 6 2 2 2 3" xfId="3602"/>
    <cellStyle name="Normal 4 2 3 6 2 2 3" xfId="3603"/>
    <cellStyle name="Normal 4 2 3 6 2 2 4" xfId="3604"/>
    <cellStyle name="Normal 4 2 3 6 2 2 5" xfId="3605"/>
    <cellStyle name="Normal 4 2 3 6 2 3" xfId="3606"/>
    <cellStyle name="Normal 4 2 3 6 2 3 2" xfId="3607"/>
    <cellStyle name="Normal 4 2 3 6 2 3 2 2" xfId="3608"/>
    <cellStyle name="Normal 4 2 3 6 2 3 2 3" xfId="3609"/>
    <cellStyle name="Normal 4 2 3 6 2 3 3" xfId="3610"/>
    <cellStyle name="Normal 4 2 3 6 2 3 4" xfId="3611"/>
    <cellStyle name="Normal 4 2 3 6 2 3 5" xfId="3612"/>
    <cellStyle name="Normal 4 2 3 6 2 4" xfId="3613"/>
    <cellStyle name="Normal 4 2 3 6 2 4 2" xfId="3614"/>
    <cellStyle name="Normal 4 2 3 6 2 4 3" xfId="3615"/>
    <cellStyle name="Normal 4 2 3 6 2 5" xfId="3616"/>
    <cellStyle name="Normal 4 2 3 6 2 6" xfId="3617"/>
    <cellStyle name="Normal 4 2 3 6 2 7" xfId="3618"/>
    <cellStyle name="Normal 4 2 3 6 3" xfId="3619"/>
    <cellStyle name="Normal 4 2 3 6 3 2" xfId="3620"/>
    <cellStyle name="Normal 4 2 3 6 3 2 2" xfId="3621"/>
    <cellStyle name="Normal 4 2 3 6 3 2 3" xfId="3622"/>
    <cellStyle name="Normal 4 2 3 6 3 3" xfId="3623"/>
    <cellStyle name="Normal 4 2 3 6 3 4" xfId="3624"/>
    <cellStyle name="Normal 4 2 3 6 3 5" xfId="3625"/>
    <cellStyle name="Normal 4 2 3 6 4" xfId="3626"/>
    <cellStyle name="Normal 4 2 3 6 4 2" xfId="3627"/>
    <cellStyle name="Normal 4 2 3 6 4 2 2" xfId="3628"/>
    <cellStyle name="Normal 4 2 3 6 4 2 3" xfId="3629"/>
    <cellStyle name="Normal 4 2 3 6 4 3" xfId="3630"/>
    <cellStyle name="Normal 4 2 3 6 4 4" xfId="3631"/>
    <cellStyle name="Normal 4 2 3 6 4 5" xfId="3632"/>
    <cellStyle name="Normal 4 2 3 6 5" xfId="3633"/>
    <cellStyle name="Normal 4 2 3 6 5 2" xfId="3634"/>
    <cellStyle name="Normal 4 2 3 6 5 3" xfId="3635"/>
    <cellStyle name="Normal 4 2 3 6 6" xfId="3636"/>
    <cellStyle name="Normal 4 2 3 6 7" xfId="3637"/>
    <cellStyle name="Normal 4 2 3 6 8" xfId="3638"/>
    <cellStyle name="Normal 4 2 3 7" xfId="3639"/>
    <cellStyle name="Normal 4 2 3 7 2" xfId="3640"/>
    <cellStyle name="Normal 4 2 3 7 2 2" xfId="3641"/>
    <cellStyle name="Normal 4 2 3 7 2 2 2" xfId="3642"/>
    <cellStyle name="Normal 4 2 3 7 2 2 3" xfId="3643"/>
    <cellStyle name="Normal 4 2 3 7 2 3" xfId="3644"/>
    <cellStyle name="Normal 4 2 3 7 2 4" xfId="3645"/>
    <cellStyle name="Normal 4 2 3 7 2 5" xfId="3646"/>
    <cellStyle name="Normal 4 2 3 7 3" xfId="3647"/>
    <cellStyle name="Normal 4 2 3 7 3 2" xfId="3648"/>
    <cellStyle name="Normal 4 2 3 7 3 2 2" xfId="3649"/>
    <cellStyle name="Normal 4 2 3 7 3 2 3" xfId="3650"/>
    <cellStyle name="Normal 4 2 3 7 3 3" xfId="3651"/>
    <cellStyle name="Normal 4 2 3 7 3 4" xfId="3652"/>
    <cellStyle name="Normal 4 2 3 7 3 5" xfId="3653"/>
    <cellStyle name="Normal 4 2 3 7 4" xfId="3654"/>
    <cellStyle name="Normal 4 2 3 7 4 2" xfId="3655"/>
    <cellStyle name="Normal 4 2 3 7 4 3" xfId="3656"/>
    <cellStyle name="Normal 4 2 3 7 5" xfId="3657"/>
    <cellStyle name="Normal 4 2 3 7 6" xfId="3658"/>
    <cellStyle name="Normal 4 2 3 7 7" xfId="3659"/>
    <cellStyle name="Normal 4 2 3 8" xfId="3660"/>
    <cellStyle name="Normal 4 2 3 8 2" xfId="3661"/>
    <cellStyle name="Normal 4 2 3 8 2 2" xfId="3662"/>
    <cellStyle name="Normal 4 2 3 8 2 2 2" xfId="3663"/>
    <cellStyle name="Normal 4 2 3 8 2 2 3" xfId="3664"/>
    <cellStyle name="Normal 4 2 3 8 2 3" xfId="3665"/>
    <cellStyle name="Normal 4 2 3 8 2 4" xfId="3666"/>
    <cellStyle name="Normal 4 2 3 8 2 5" xfId="3667"/>
    <cellStyle name="Normal 4 2 3 8 3" xfId="3668"/>
    <cellStyle name="Normal 4 2 3 8 3 2" xfId="3669"/>
    <cellStyle name="Normal 4 2 3 8 3 2 2" xfId="3670"/>
    <cellStyle name="Normal 4 2 3 8 3 2 3" xfId="3671"/>
    <cellStyle name="Normal 4 2 3 8 3 3" xfId="3672"/>
    <cellStyle name="Normal 4 2 3 8 3 4" xfId="3673"/>
    <cellStyle name="Normal 4 2 3 8 3 5" xfId="3674"/>
    <cellStyle name="Normal 4 2 3 8 4" xfId="3675"/>
    <cellStyle name="Normal 4 2 3 8 4 2" xfId="3676"/>
    <cellStyle name="Normal 4 2 3 8 4 3" xfId="3677"/>
    <cellStyle name="Normal 4 2 3 8 5" xfId="3678"/>
    <cellStyle name="Normal 4 2 3 8 6" xfId="3679"/>
    <cellStyle name="Normal 4 2 3 8 7" xfId="3680"/>
    <cellStyle name="Normal 4 2 3 9" xfId="3681"/>
    <cellStyle name="Normal 4 2 3 9 2" xfId="3682"/>
    <cellStyle name="Normal 4 2 3 9 2 2" xfId="3683"/>
    <cellStyle name="Normal 4 2 3 9 2 3" xfId="3684"/>
    <cellStyle name="Normal 4 2 3 9 3" xfId="3685"/>
    <cellStyle name="Normal 4 2 3 9 4" xfId="3686"/>
    <cellStyle name="Normal 4 2 3 9 5" xfId="3687"/>
    <cellStyle name="Normal 4 2 4" xfId="3688"/>
    <cellStyle name="Normal 4 2 4 10" xfId="3689"/>
    <cellStyle name="Normal 4 2 4 11" xfId="3690"/>
    <cellStyle name="Normal 4 2 4 12" xfId="3691"/>
    <cellStyle name="Normal 4 2 4 2" xfId="3692"/>
    <cellStyle name="Normal 4 2 4 2 2" xfId="3693"/>
    <cellStyle name="Normal 4 2 4 2 2 2" xfId="3694"/>
    <cellStyle name="Normal 4 2 4 2 2 2 2" xfId="3695"/>
    <cellStyle name="Normal 4 2 4 2 2 2 2 2" xfId="3696"/>
    <cellStyle name="Normal 4 2 4 2 2 2 2 2 2" xfId="3697"/>
    <cellStyle name="Normal 4 2 4 2 2 2 2 2 3" xfId="3698"/>
    <cellStyle name="Normal 4 2 4 2 2 2 2 3" xfId="3699"/>
    <cellStyle name="Normal 4 2 4 2 2 2 2 4" xfId="3700"/>
    <cellStyle name="Normal 4 2 4 2 2 2 2 5" xfId="3701"/>
    <cellStyle name="Normal 4 2 4 2 2 2 3" xfId="3702"/>
    <cellStyle name="Normal 4 2 4 2 2 2 3 2" xfId="3703"/>
    <cellStyle name="Normal 4 2 4 2 2 2 3 2 2" xfId="3704"/>
    <cellStyle name="Normal 4 2 4 2 2 2 3 2 3" xfId="3705"/>
    <cellStyle name="Normal 4 2 4 2 2 2 3 3" xfId="3706"/>
    <cellStyle name="Normal 4 2 4 2 2 2 3 4" xfId="3707"/>
    <cellStyle name="Normal 4 2 4 2 2 2 3 5" xfId="3708"/>
    <cellStyle name="Normal 4 2 4 2 2 2 4" xfId="3709"/>
    <cellStyle name="Normal 4 2 4 2 2 2 4 2" xfId="3710"/>
    <cellStyle name="Normal 4 2 4 2 2 2 4 3" xfId="3711"/>
    <cellStyle name="Normal 4 2 4 2 2 2 5" xfId="3712"/>
    <cellStyle name="Normal 4 2 4 2 2 2 6" xfId="3713"/>
    <cellStyle name="Normal 4 2 4 2 2 2 7" xfId="3714"/>
    <cellStyle name="Normal 4 2 4 2 2 3" xfId="3715"/>
    <cellStyle name="Normal 4 2 4 2 2 3 2" xfId="3716"/>
    <cellStyle name="Normal 4 2 4 2 2 3 2 2" xfId="3717"/>
    <cellStyle name="Normal 4 2 4 2 2 3 2 3" xfId="3718"/>
    <cellStyle name="Normal 4 2 4 2 2 3 3" xfId="3719"/>
    <cellStyle name="Normal 4 2 4 2 2 3 4" xfId="3720"/>
    <cellStyle name="Normal 4 2 4 2 2 3 5" xfId="3721"/>
    <cellStyle name="Normal 4 2 4 2 2 4" xfId="3722"/>
    <cellStyle name="Normal 4 2 4 2 2 4 2" xfId="3723"/>
    <cellStyle name="Normal 4 2 4 2 2 4 2 2" xfId="3724"/>
    <cellStyle name="Normal 4 2 4 2 2 4 2 3" xfId="3725"/>
    <cellStyle name="Normal 4 2 4 2 2 4 3" xfId="3726"/>
    <cellStyle name="Normal 4 2 4 2 2 4 4" xfId="3727"/>
    <cellStyle name="Normal 4 2 4 2 2 4 5" xfId="3728"/>
    <cellStyle name="Normal 4 2 4 2 2 5" xfId="3729"/>
    <cellStyle name="Normal 4 2 4 2 2 5 2" xfId="3730"/>
    <cellStyle name="Normal 4 2 4 2 2 5 3" xfId="3731"/>
    <cellStyle name="Normal 4 2 4 2 2 6" xfId="3732"/>
    <cellStyle name="Normal 4 2 4 2 2 7" xfId="3733"/>
    <cellStyle name="Normal 4 2 4 2 2 8" xfId="3734"/>
    <cellStyle name="Normal 4 2 4 2 3" xfId="3735"/>
    <cellStyle name="Normal 4 2 4 2 3 2" xfId="3736"/>
    <cellStyle name="Normal 4 2 4 2 3 2 2" xfId="3737"/>
    <cellStyle name="Normal 4 2 4 2 3 2 2 2" xfId="3738"/>
    <cellStyle name="Normal 4 2 4 2 3 2 2 3" xfId="3739"/>
    <cellStyle name="Normal 4 2 4 2 3 2 3" xfId="3740"/>
    <cellStyle name="Normal 4 2 4 2 3 2 4" xfId="3741"/>
    <cellStyle name="Normal 4 2 4 2 3 2 5" xfId="3742"/>
    <cellStyle name="Normal 4 2 4 2 3 3" xfId="3743"/>
    <cellStyle name="Normal 4 2 4 2 3 3 2" xfId="3744"/>
    <cellStyle name="Normal 4 2 4 2 3 3 2 2" xfId="3745"/>
    <cellStyle name="Normal 4 2 4 2 3 3 2 3" xfId="3746"/>
    <cellStyle name="Normal 4 2 4 2 3 3 3" xfId="3747"/>
    <cellStyle name="Normal 4 2 4 2 3 3 4" xfId="3748"/>
    <cellStyle name="Normal 4 2 4 2 3 3 5" xfId="3749"/>
    <cellStyle name="Normal 4 2 4 2 3 4" xfId="3750"/>
    <cellStyle name="Normal 4 2 4 2 3 4 2" xfId="3751"/>
    <cellStyle name="Normal 4 2 4 2 3 4 3" xfId="3752"/>
    <cellStyle name="Normal 4 2 4 2 3 5" xfId="3753"/>
    <cellStyle name="Normal 4 2 4 2 3 6" xfId="3754"/>
    <cellStyle name="Normal 4 2 4 2 3 7" xfId="3755"/>
    <cellStyle name="Normal 4 2 4 2 4" xfId="3756"/>
    <cellStyle name="Normal 4 2 4 2 4 2" xfId="3757"/>
    <cellStyle name="Normal 4 2 4 2 4 2 2" xfId="3758"/>
    <cellStyle name="Normal 4 2 4 2 4 2 3" xfId="3759"/>
    <cellStyle name="Normal 4 2 4 2 4 3" xfId="3760"/>
    <cellStyle name="Normal 4 2 4 2 4 4" xfId="3761"/>
    <cellStyle name="Normal 4 2 4 2 4 5" xfId="3762"/>
    <cellStyle name="Normal 4 2 4 2 5" xfId="3763"/>
    <cellStyle name="Normal 4 2 4 2 5 2" xfId="3764"/>
    <cellStyle name="Normal 4 2 4 2 5 2 2" xfId="3765"/>
    <cellStyle name="Normal 4 2 4 2 5 2 3" xfId="3766"/>
    <cellStyle name="Normal 4 2 4 2 5 3" xfId="3767"/>
    <cellStyle name="Normal 4 2 4 2 5 4" xfId="3768"/>
    <cellStyle name="Normal 4 2 4 2 5 5" xfId="3769"/>
    <cellStyle name="Normal 4 2 4 2 6" xfId="3770"/>
    <cellStyle name="Normal 4 2 4 2 6 2" xfId="3771"/>
    <cellStyle name="Normal 4 2 4 2 6 3" xfId="3772"/>
    <cellStyle name="Normal 4 2 4 2 7" xfId="3773"/>
    <cellStyle name="Normal 4 2 4 2 8" xfId="3774"/>
    <cellStyle name="Normal 4 2 4 2 9" xfId="3775"/>
    <cellStyle name="Normal 4 2 4 3" xfId="3776"/>
    <cellStyle name="Normal 4 2 4 3 2" xfId="3777"/>
    <cellStyle name="Normal 4 2 4 3 2 2" xfId="3778"/>
    <cellStyle name="Normal 4 2 4 3 2 2 2" xfId="3779"/>
    <cellStyle name="Normal 4 2 4 3 2 2 2 2" xfId="3780"/>
    <cellStyle name="Normal 4 2 4 3 2 2 2 2 2" xfId="3781"/>
    <cellStyle name="Normal 4 2 4 3 2 2 2 2 3" xfId="3782"/>
    <cellStyle name="Normal 4 2 4 3 2 2 2 3" xfId="3783"/>
    <cellStyle name="Normal 4 2 4 3 2 2 2 4" xfId="3784"/>
    <cellStyle name="Normal 4 2 4 3 2 2 2 5" xfId="3785"/>
    <cellStyle name="Normal 4 2 4 3 2 2 3" xfId="3786"/>
    <cellStyle name="Normal 4 2 4 3 2 2 3 2" xfId="3787"/>
    <cellStyle name="Normal 4 2 4 3 2 2 3 2 2" xfId="3788"/>
    <cellStyle name="Normal 4 2 4 3 2 2 3 2 3" xfId="3789"/>
    <cellStyle name="Normal 4 2 4 3 2 2 3 3" xfId="3790"/>
    <cellStyle name="Normal 4 2 4 3 2 2 3 4" xfId="3791"/>
    <cellStyle name="Normal 4 2 4 3 2 2 3 5" xfId="3792"/>
    <cellStyle name="Normal 4 2 4 3 2 2 4" xfId="3793"/>
    <cellStyle name="Normal 4 2 4 3 2 2 4 2" xfId="3794"/>
    <cellStyle name="Normal 4 2 4 3 2 2 4 3" xfId="3795"/>
    <cellStyle name="Normal 4 2 4 3 2 2 5" xfId="3796"/>
    <cellStyle name="Normal 4 2 4 3 2 2 6" xfId="3797"/>
    <cellStyle name="Normal 4 2 4 3 2 2 7" xfId="3798"/>
    <cellStyle name="Normal 4 2 4 3 2 3" xfId="3799"/>
    <cellStyle name="Normal 4 2 4 3 2 3 2" xfId="3800"/>
    <cellStyle name="Normal 4 2 4 3 2 3 2 2" xfId="3801"/>
    <cellStyle name="Normal 4 2 4 3 2 3 2 3" xfId="3802"/>
    <cellStyle name="Normal 4 2 4 3 2 3 3" xfId="3803"/>
    <cellStyle name="Normal 4 2 4 3 2 3 4" xfId="3804"/>
    <cellStyle name="Normal 4 2 4 3 2 3 5" xfId="3805"/>
    <cellStyle name="Normal 4 2 4 3 2 4" xfId="3806"/>
    <cellStyle name="Normal 4 2 4 3 2 4 2" xfId="3807"/>
    <cellStyle name="Normal 4 2 4 3 2 4 2 2" xfId="3808"/>
    <cellStyle name="Normal 4 2 4 3 2 4 2 3" xfId="3809"/>
    <cellStyle name="Normal 4 2 4 3 2 4 3" xfId="3810"/>
    <cellStyle name="Normal 4 2 4 3 2 4 4" xfId="3811"/>
    <cellStyle name="Normal 4 2 4 3 2 4 5" xfId="3812"/>
    <cellStyle name="Normal 4 2 4 3 2 5" xfId="3813"/>
    <cellStyle name="Normal 4 2 4 3 2 5 2" xfId="3814"/>
    <cellStyle name="Normal 4 2 4 3 2 5 3" xfId="3815"/>
    <cellStyle name="Normal 4 2 4 3 2 6" xfId="3816"/>
    <cellStyle name="Normal 4 2 4 3 2 7" xfId="3817"/>
    <cellStyle name="Normal 4 2 4 3 2 8" xfId="3818"/>
    <cellStyle name="Normal 4 2 4 3 3" xfId="3819"/>
    <cellStyle name="Normal 4 2 4 3 3 2" xfId="3820"/>
    <cellStyle name="Normal 4 2 4 3 3 2 2" xfId="3821"/>
    <cellStyle name="Normal 4 2 4 3 3 2 2 2" xfId="3822"/>
    <cellStyle name="Normal 4 2 4 3 3 2 2 3" xfId="3823"/>
    <cellStyle name="Normal 4 2 4 3 3 2 3" xfId="3824"/>
    <cellStyle name="Normal 4 2 4 3 3 2 4" xfId="3825"/>
    <cellStyle name="Normal 4 2 4 3 3 2 5" xfId="3826"/>
    <cellStyle name="Normal 4 2 4 3 3 3" xfId="3827"/>
    <cellStyle name="Normal 4 2 4 3 3 3 2" xfId="3828"/>
    <cellStyle name="Normal 4 2 4 3 3 3 2 2" xfId="3829"/>
    <cellStyle name="Normal 4 2 4 3 3 3 2 3" xfId="3830"/>
    <cellStyle name="Normal 4 2 4 3 3 3 3" xfId="3831"/>
    <cellStyle name="Normal 4 2 4 3 3 3 4" xfId="3832"/>
    <cellStyle name="Normal 4 2 4 3 3 3 5" xfId="3833"/>
    <cellStyle name="Normal 4 2 4 3 3 4" xfId="3834"/>
    <cellStyle name="Normal 4 2 4 3 3 4 2" xfId="3835"/>
    <cellStyle name="Normal 4 2 4 3 3 4 3" xfId="3836"/>
    <cellStyle name="Normal 4 2 4 3 3 5" xfId="3837"/>
    <cellStyle name="Normal 4 2 4 3 3 6" xfId="3838"/>
    <cellStyle name="Normal 4 2 4 3 3 7" xfId="3839"/>
    <cellStyle name="Normal 4 2 4 3 4" xfId="3840"/>
    <cellStyle name="Normal 4 2 4 3 4 2" xfId="3841"/>
    <cellStyle name="Normal 4 2 4 3 4 2 2" xfId="3842"/>
    <cellStyle name="Normal 4 2 4 3 4 2 3" xfId="3843"/>
    <cellStyle name="Normal 4 2 4 3 4 3" xfId="3844"/>
    <cellStyle name="Normal 4 2 4 3 4 4" xfId="3845"/>
    <cellStyle name="Normal 4 2 4 3 4 5" xfId="3846"/>
    <cellStyle name="Normal 4 2 4 3 5" xfId="3847"/>
    <cellStyle name="Normal 4 2 4 3 5 2" xfId="3848"/>
    <cellStyle name="Normal 4 2 4 3 5 2 2" xfId="3849"/>
    <cellStyle name="Normal 4 2 4 3 5 2 3" xfId="3850"/>
    <cellStyle name="Normal 4 2 4 3 5 3" xfId="3851"/>
    <cellStyle name="Normal 4 2 4 3 5 4" xfId="3852"/>
    <cellStyle name="Normal 4 2 4 3 5 5" xfId="3853"/>
    <cellStyle name="Normal 4 2 4 3 6" xfId="3854"/>
    <cellStyle name="Normal 4 2 4 3 6 2" xfId="3855"/>
    <cellStyle name="Normal 4 2 4 3 6 3" xfId="3856"/>
    <cellStyle name="Normal 4 2 4 3 7" xfId="3857"/>
    <cellStyle name="Normal 4 2 4 3 8" xfId="3858"/>
    <cellStyle name="Normal 4 2 4 3 9" xfId="3859"/>
    <cellStyle name="Normal 4 2 4 4" xfId="3860"/>
    <cellStyle name="Normal 4 2 4 4 2" xfId="3861"/>
    <cellStyle name="Normal 4 2 4 4 2 2" xfId="3862"/>
    <cellStyle name="Normal 4 2 4 4 2 2 2" xfId="3863"/>
    <cellStyle name="Normal 4 2 4 4 2 2 2 2" xfId="3864"/>
    <cellStyle name="Normal 4 2 4 4 2 2 2 2 2" xfId="3865"/>
    <cellStyle name="Normal 4 2 4 4 2 2 2 2 3" xfId="3866"/>
    <cellStyle name="Normal 4 2 4 4 2 2 2 3" xfId="3867"/>
    <cellStyle name="Normal 4 2 4 4 2 2 2 4" xfId="3868"/>
    <cellStyle name="Normal 4 2 4 4 2 2 2 5" xfId="3869"/>
    <cellStyle name="Normal 4 2 4 4 2 2 3" xfId="3870"/>
    <cellStyle name="Normal 4 2 4 4 2 2 3 2" xfId="3871"/>
    <cellStyle name="Normal 4 2 4 4 2 2 3 2 2" xfId="3872"/>
    <cellStyle name="Normal 4 2 4 4 2 2 3 2 3" xfId="3873"/>
    <cellStyle name="Normal 4 2 4 4 2 2 3 3" xfId="3874"/>
    <cellStyle name="Normal 4 2 4 4 2 2 3 4" xfId="3875"/>
    <cellStyle name="Normal 4 2 4 4 2 2 3 5" xfId="3876"/>
    <cellStyle name="Normal 4 2 4 4 2 2 4" xfId="3877"/>
    <cellStyle name="Normal 4 2 4 4 2 2 4 2" xfId="3878"/>
    <cellStyle name="Normal 4 2 4 4 2 2 4 3" xfId="3879"/>
    <cellStyle name="Normal 4 2 4 4 2 2 5" xfId="3880"/>
    <cellStyle name="Normal 4 2 4 4 2 2 6" xfId="3881"/>
    <cellStyle name="Normal 4 2 4 4 2 2 7" xfId="3882"/>
    <cellStyle name="Normal 4 2 4 4 2 3" xfId="3883"/>
    <cellStyle name="Normal 4 2 4 4 2 3 2" xfId="3884"/>
    <cellStyle name="Normal 4 2 4 4 2 3 2 2" xfId="3885"/>
    <cellStyle name="Normal 4 2 4 4 2 3 2 3" xfId="3886"/>
    <cellStyle name="Normal 4 2 4 4 2 3 3" xfId="3887"/>
    <cellStyle name="Normal 4 2 4 4 2 3 4" xfId="3888"/>
    <cellStyle name="Normal 4 2 4 4 2 3 5" xfId="3889"/>
    <cellStyle name="Normal 4 2 4 4 2 4" xfId="3890"/>
    <cellStyle name="Normal 4 2 4 4 2 4 2" xfId="3891"/>
    <cellStyle name="Normal 4 2 4 4 2 4 2 2" xfId="3892"/>
    <cellStyle name="Normal 4 2 4 4 2 4 2 3" xfId="3893"/>
    <cellStyle name="Normal 4 2 4 4 2 4 3" xfId="3894"/>
    <cellStyle name="Normal 4 2 4 4 2 4 4" xfId="3895"/>
    <cellStyle name="Normal 4 2 4 4 2 4 5" xfId="3896"/>
    <cellStyle name="Normal 4 2 4 4 2 5" xfId="3897"/>
    <cellStyle name="Normal 4 2 4 4 2 5 2" xfId="3898"/>
    <cellStyle name="Normal 4 2 4 4 2 5 3" xfId="3899"/>
    <cellStyle name="Normal 4 2 4 4 2 6" xfId="3900"/>
    <cellStyle name="Normal 4 2 4 4 2 7" xfId="3901"/>
    <cellStyle name="Normal 4 2 4 4 2 8" xfId="3902"/>
    <cellStyle name="Normal 4 2 4 4 3" xfId="3903"/>
    <cellStyle name="Normal 4 2 4 4 3 2" xfId="3904"/>
    <cellStyle name="Normal 4 2 4 4 3 2 2" xfId="3905"/>
    <cellStyle name="Normal 4 2 4 4 3 2 2 2" xfId="3906"/>
    <cellStyle name="Normal 4 2 4 4 3 2 2 3" xfId="3907"/>
    <cellStyle name="Normal 4 2 4 4 3 2 3" xfId="3908"/>
    <cellStyle name="Normal 4 2 4 4 3 2 4" xfId="3909"/>
    <cellStyle name="Normal 4 2 4 4 3 2 5" xfId="3910"/>
    <cellStyle name="Normal 4 2 4 4 3 3" xfId="3911"/>
    <cellStyle name="Normal 4 2 4 4 3 3 2" xfId="3912"/>
    <cellStyle name="Normal 4 2 4 4 3 3 2 2" xfId="3913"/>
    <cellStyle name="Normal 4 2 4 4 3 3 2 3" xfId="3914"/>
    <cellStyle name="Normal 4 2 4 4 3 3 3" xfId="3915"/>
    <cellStyle name="Normal 4 2 4 4 3 3 4" xfId="3916"/>
    <cellStyle name="Normal 4 2 4 4 3 3 5" xfId="3917"/>
    <cellStyle name="Normal 4 2 4 4 3 4" xfId="3918"/>
    <cellStyle name="Normal 4 2 4 4 3 4 2" xfId="3919"/>
    <cellStyle name="Normal 4 2 4 4 3 4 3" xfId="3920"/>
    <cellStyle name="Normal 4 2 4 4 3 5" xfId="3921"/>
    <cellStyle name="Normal 4 2 4 4 3 6" xfId="3922"/>
    <cellStyle name="Normal 4 2 4 4 3 7" xfId="3923"/>
    <cellStyle name="Normal 4 2 4 4 4" xfId="3924"/>
    <cellStyle name="Normal 4 2 4 4 4 2" xfId="3925"/>
    <cellStyle name="Normal 4 2 4 4 4 2 2" xfId="3926"/>
    <cellStyle name="Normal 4 2 4 4 4 2 3" xfId="3927"/>
    <cellStyle name="Normal 4 2 4 4 4 3" xfId="3928"/>
    <cellStyle name="Normal 4 2 4 4 4 4" xfId="3929"/>
    <cellStyle name="Normal 4 2 4 4 4 5" xfId="3930"/>
    <cellStyle name="Normal 4 2 4 4 5" xfId="3931"/>
    <cellStyle name="Normal 4 2 4 4 5 2" xfId="3932"/>
    <cellStyle name="Normal 4 2 4 4 5 2 2" xfId="3933"/>
    <cellStyle name="Normal 4 2 4 4 5 2 3" xfId="3934"/>
    <cellStyle name="Normal 4 2 4 4 5 3" xfId="3935"/>
    <cellStyle name="Normal 4 2 4 4 5 4" xfId="3936"/>
    <cellStyle name="Normal 4 2 4 4 5 5" xfId="3937"/>
    <cellStyle name="Normal 4 2 4 4 6" xfId="3938"/>
    <cellStyle name="Normal 4 2 4 4 6 2" xfId="3939"/>
    <cellStyle name="Normal 4 2 4 4 6 3" xfId="3940"/>
    <cellStyle name="Normal 4 2 4 4 7" xfId="3941"/>
    <cellStyle name="Normal 4 2 4 4 8" xfId="3942"/>
    <cellStyle name="Normal 4 2 4 4 9" xfId="3943"/>
    <cellStyle name="Normal 4 2 4 5" xfId="3944"/>
    <cellStyle name="Normal 4 2 4 5 2" xfId="3945"/>
    <cellStyle name="Normal 4 2 4 5 2 2" xfId="3946"/>
    <cellStyle name="Normal 4 2 4 5 2 2 2" xfId="3947"/>
    <cellStyle name="Normal 4 2 4 5 2 2 2 2" xfId="3948"/>
    <cellStyle name="Normal 4 2 4 5 2 2 2 3" xfId="3949"/>
    <cellStyle name="Normal 4 2 4 5 2 2 3" xfId="3950"/>
    <cellStyle name="Normal 4 2 4 5 2 2 4" xfId="3951"/>
    <cellStyle name="Normal 4 2 4 5 2 2 5" xfId="3952"/>
    <cellStyle name="Normal 4 2 4 5 2 3" xfId="3953"/>
    <cellStyle name="Normal 4 2 4 5 2 3 2" xfId="3954"/>
    <cellStyle name="Normal 4 2 4 5 2 3 2 2" xfId="3955"/>
    <cellStyle name="Normal 4 2 4 5 2 3 2 3" xfId="3956"/>
    <cellStyle name="Normal 4 2 4 5 2 3 3" xfId="3957"/>
    <cellStyle name="Normal 4 2 4 5 2 3 4" xfId="3958"/>
    <cellStyle name="Normal 4 2 4 5 2 3 5" xfId="3959"/>
    <cellStyle name="Normal 4 2 4 5 2 4" xfId="3960"/>
    <cellStyle name="Normal 4 2 4 5 2 4 2" xfId="3961"/>
    <cellStyle name="Normal 4 2 4 5 2 4 3" xfId="3962"/>
    <cellStyle name="Normal 4 2 4 5 2 5" xfId="3963"/>
    <cellStyle name="Normal 4 2 4 5 2 6" xfId="3964"/>
    <cellStyle name="Normal 4 2 4 5 2 7" xfId="3965"/>
    <cellStyle name="Normal 4 2 4 5 3" xfId="3966"/>
    <cellStyle name="Normal 4 2 4 5 3 2" xfId="3967"/>
    <cellStyle name="Normal 4 2 4 5 3 2 2" xfId="3968"/>
    <cellStyle name="Normal 4 2 4 5 3 2 3" xfId="3969"/>
    <cellStyle name="Normal 4 2 4 5 3 3" xfId="3970"/>
    <cellStyle name="Normal 4 2 4 5 3 4" xfId="3971"/>
    <cellStyle name="Normal 4 2 4 5 3 5" xfId="3972"/>
    <cellStyle name="Normal 4 2 4 5 4" xfId="3973"/>
    <cellStyle name="Normal 4 2 4 5 4 2" xfId="3974"/>
    <cellStyle name="Normal 4 2 4 5 4 2 2" xfId="3975"/>
    <cellStyle name="Normal 4 2 4 5 4 2 3" xfId="3976"/>
    <cellStyle name="Normal 4 2 4 5 4 3" xfId="3977"/>
    <cellStyle name="Normal 4 2 4 5 4 4" xfId="3978"/>
    <cellStyle name="Normal 4 2 4 5 4 5" xfId="3979"/>
    <cellStyle name="Normal 4 2 4 5 5" xfId="3980"/>
    <cellStyle name="Normal 4 2 4 5 5 2" xfId="3981"/>
    <cellStyle name="Normal 4 2 4 5 5 3" xfId="3982"/>
    <cellStyle name="Normal 4 2 4 5 6" xfId="3983"/>
    <cellStyle name="Normal 4 2 4 5 7" xfId="3984"/>
    <cellStyle name="Normal 4 2 4 5 8" xfId="3985"/>
    <cellStyle name="Normal 4 2 4 6" xfId="3986"/>
    <cellStyle name="Normal 4 2 4 6 2" xfId="3987"/>
    <cellStyle name="Normal 4 2 4 6 2 2" xfId="3988"/>
    <cellStyle name="Normal 4 2 4 6 2 2 2" xfId="3989"/>
    <cellStyle name="Normal 4 2 4 6 2 2 3" xfId="3990"/>
    <cellStyle name="Normal 4 2 4 6 2 3" xfId="3991"/>
    <cellStyle name="Normal 4 2 4 6 2 4" xfId="3992"/>
    <cellStyle name="Normal 4 2 4 6 2 5" xfId="3993"/>
    <cellStyle name="Normal 4 2 4 6 3" xfId="3994"/>
    <cellStyle name="Normal 4 2 4 6 3 2" xfId="3995"/>
    <cellStyle name="Normal 4 2 4 6 3 2 2" xfId="3996"/>
    <cellStyle name="Normal 4 2 4 6 3 2 3" xfId="3997"/>
    <cellStyle name="Normal 4 2 4 6 3 3" xfId="3998"/>
    <cellStyle name="Normal 4 2 4 6 3 4" xfId="3999"/>
    <cellStyle name="Normal 4 2 4 6 3 5" xfId="4000"/>
    <cellStyle name="Normal 4 2 4 6 4" xfId="4001"/>
    <cellStyle name="Normal 4 2 4 6 4 2" xfId="4002"/>
    <cellStyle name="Normal 4 2 4 6 4 3" xfId="4003"/>
    <cellStyle name="Normal 4 2 4 6 5" xfId="4004"/>
    <cellStyle name="Normal 4 2 4 6 6" xfId="4005"/>
    <cellStyle name="Normal 4 2 4 6 7" xfId="4006"/>
    <cellStyle name="Normal 4 2 4 7" xfId="4007"/>
    <cellStyle name="Normal 4 2 4 7 2" xfId="4008"/>
    <cellStyle name="Normal 4 2 4 7 2 2" xfId="4009"/>
    <cellStyle name="Normal 4 2 4 7 2 3" xfId="4010"/>
    <cellStyle name="Normal 4 2 4 7 3" xfId="4011"/>
    <cellStyle name="Normal 4 2 4 7 4" xfId="4012"/>
    <cellStyle name="Normal 4 2 4 7 5" xfId="4013"/>
    <cellStyle name="Normal 4 2 4 8" xfId="4014"/>
    <cellStyle name="Normal 4 2 4 8 2" xfId="4015"/>
    <cellStyle name="Normal 4 2 4 8 2 2" xfId="4016"/>
    <cellStyle name="Normal 4 2 4 8 2 3" xfId="4017"/>
    <cellStyle name="Normal 4 2 4 8 3" xfId="4018"/>
    <cellStyle name="Normal 4 2 4 8 4" xfId="4019"/>
    <cellStyle name="Normal 4 2 4 8 5" xfId="4020"/>
    <cellStyle name="Normal 4 2 4 9" xfId="4021"/>
    <cellStyle name="Normal 4 2 4 9 2" xfId="4022"/>
    <cellStyle name="Normal 4 2 4 9 3" xfId="4023"/>
    <cellStyle name="Normal 4 2 5" xfId="4024"/>
    <cellStyle name="Normal 4 2 5 2" xfId="4025"/>
    <cellStyle name="Normal 4 2 5 2 2" xfId="4026"/>
    <cellStyle name="Normal 4 2 5 2 2 2" xfId="4027"/>
    <cellStyle name="Normal 4 2 5 2 2 2 2" xfId="4028"/>
    <cellStyle name="Normal 4 2 5 2 2 2 2 2" xfId="4029"/>
    <cellStyle name="Normal 4 2 5 2 2 2 2 3" xfId="4030"/>
    <cellStyle name="Normal 4 2 5 2 2 2 3" xfId="4031"/>
    <cellStyle name="Normal 4 2 5 2 2 2 4" xfId="4032"/>
    <cellStyle name="Normal 4 2 5 2 2 2 5" xfId="4033"/>
    <cellStyle name="Normal 4 2 5 2 2 3" xfId="4034"/>
    <cellStyle name="Normal 4 2 5 2 2 3 2" xfId="4035"/>
    <cellStyle name="Normal 4 2 5 2 2 3 2 2" xfId="4036"/>
    <cellStyle name="Normal 4 2 5 2 2 3 2 3" xfId="4037"/>
    <cellStyle name="Normal 4 2 5 2 2 3 3" xfId="4038"/>
    <cellStyle name="Normal 4 2 5 2 2 3 4" xfId="4039"/>
    <cellStyle name="Normal 4 2 5 2 2 3 5" xfId="4040"/>
    <cellStyle name="Normal 4 2 5 2 2 4" xfId="4041"/>
    <cellStyle name="Normal 4 2 5 2 2 4 2" xfId="4042"/>
    <cellStyle name="Normal 4 2 5 2 2 4 3" xfId="4043"/>
    <cellStyle name="Normal 4 2 5 2 2 5" xfId="4044"/>
    <cellStyle name="Normal 4 2 5 2 2 6" xfId="4045"/>
    <cellStyle name="Normal 4 2 5 2 2 7" xfId="4046"/>
    <cellStyle name="Normal 4 2 5 2 3" xfId="4047"/>
    <cellStyle name="Normal 4 2 5 2 3 2" xfId="4048"/>
    <cellStyle name="Normal 4 2 5 2 3 2 2" xfId="4049"/>
    <cellStyle name="Normal 4 2 5 2 3 2 3" xfId="4050"/>
    <cellStyle name="Normal 4 2 5 2 3 3" xfId="4051"/>
    <cellStyle name="Normal 4 2 5 2 3 4" xfId="4052"/>
    <cellStyle name="Normal 4 2 5 2 3 5" xfId="4053"/>
    <cellStyle name="Normal 4 2 5 2 4" xfId="4054"/>
    <cellStyle name="Normal 4 2 5 2 4 2" xfId="4055"/>
    <cellStyle name="Normal 4 2 5 2 4 2 2" xfId="4056"/>
    <cellStyle name="Normal 4 2 5 2 4 2 3" xfId="4057"/>
    <cellStyle name="Normal 4 2 5 2 4 3" xfId="4058"/>
    <cellStyle name="Normal 4 2 5 2 4 4" xfId="4059"/>
    <cellStyle name="Normal 4 2 5 2 4 5" xfId="4060"/>
    <cellStyle name="Normal 4 2 5 2 5" xfId="4061"/>
    <cellStyle name="Normal 4 2 5 2 5 2" xfId="4062"/>
    <cellStyle name="Normal 4 2 5 2 5 3" xfId="4063"/>
    <cellStyle name="Normal 4 2 5 2 6" xfId="4064"/>
    <cellStyle name="Normal 4 2 5 2 7" xfId="4065"/>
    <cellStyle name="Normal 4 2 5 2 8" xfId="4066"/>
    <cellStyle name="Normal 4 2 5 3" xfId="4067"/>
    <cellStyle name="Normal 4 2 5 3 2" xfId="4068"/>
    <cellStyle name="Normal 4 2 5 3 2 2" xfId="4069"/>
    <cellStyle name="Normal 4 2 5 3 2 2 2" xfId="4070"/>
    <cellStyle name="Normal 4 2 5 3 2 2 3" xfId="4071"/>
    <cellStyle name="Normal 4 2 5 3 2 3" xfId="4072"/>
    <cellStyle name="Normal 4 2 5 3 2 4" xfId="4073"/>
    <cellStyle name="Normal 4 2 5 3 2 5" xfId="4074"/>
    <cellStyle name="Normal 4 2 5 3 3" xfId="4075"/>
    <cellStyle name="Normal 4 2 5 3 3 2" xfId="4076"/>
    <cellStyle name="Normal 4 2 5 3 3 2 2" xfId="4077"/>
    <cellStyle name="Normal 4 2 5 3 3 2 3" xfId="4078"/>
    <cellStyle name="Normal 4 2 5 3 3 3" xfId="4079"/>
    <cellStyle name="Normal 4 2 5 3 3 4" xfId="4080"/>
    <cellStyle name="Normal 4 2 5 3 3 5" xfId="4081"/>
    <cellStyle name="Normal 4 2 5 3 4" xfId="4082"/>
    <cellStyle name="Normal 4 2 5 3 4 2" xfId="4083"/>
    <cellStyle name="Normal 4 2 5 3 4 3" xfId="4084"/>
    <cellStyle name="Normal 4 2 5 3 5" xfId="4085"/>
    <cellStyle name="Normal 4 2 5 3 6" xfId="4086"/>
    <cellStyle name="Normal 4 2 5 3 7" xfId="4087"/>
    <cellStyle name="Normal 4 2 5 4" xfId="4088"/>
    <cellStyle name="Normal 4 2 5 4 2" xfId="4089"/>
    <cellStyle name="Normal 4 2 5 4 2 2" xfId="4090"/>
    <cellStyle name="Normal 4 2 5 4 2 3" xfId="4091"/>
    <cellStyle name="Normal 4 2 5 4 3" xfId="4092"/>
    <cellStyle name="Normal 4 2 5 4 4" xfId="4093"/>
    <cellStyle name="Normal 4 2 5 4 5" xfId="4094"/>
    <cellStyle name="Normal 4 2 5 5" xfId="4095"/>
    <cellStyle name="Normal 4 2 5 5 2" xfId="4096"/>
    <cellStyle name="Normal 4 2 5 5 2 2" xfId="4097"/>
    <cellStyle name="Normal 4 2 5 5 2 3" xfId="4098"/>
    <cellStyle name="Normal 4 2 5 5 3" xfId="4099"/>
    <cellStyle name="Normal 4 2 5 5 4" xfId="4100"/>
    <cellStyle name="Normal 4 2 5 5 5" xfId="4101"/>
    <cellStyle name="Normal 4 2 5 6" xfId="4102"/>
    <cellStyle name="Normal 4 2 5 6 2" xfId="4103"/>
    <cellStyle name="Normal 4 2 5 6 3" xfId="4104"/>
    <cellStyle name="Normal 4 2 5 7" xfId="4105"/>
    <cellStyle name="Normal 4 2 5 8" xfId="4106"/>
    <cellStyle name="Normal 4 2 5 9" xfId="4107"/>
    <cellStyle name="Normal 4 2 6" xfId="4108"/>
    <cellStyle name="Normal 4 2 6 2" xfId="4109"/>
    <cellStyle name="Normal 4 2 6 2 2" xfId="4110"/>
    <cellStyle name="Normal 4 2 6 2 2 2" xfId="4111"/>
    <cellStyle name="Normal 4 2 6 2 2 2 2" xfId="4112"/>
    <cellStyle name="Normal 4 2 6 2 2 2 2 2" xfId="4113"/>
    <cellStyle name="Normal 4 2 6 2 2 2 2 3" xfId="4114"/>
    <cellStyle name="Normal 4 2 6 2 2 2 3" xfId="4115"/>
    <cellStyle name="Normal 4 2 6 2 2 2 4" xfId="4116"/>
    <cellStyle name="Normal 4 2 6 2 2 2 5" xfId="4117"/>
    <cellStyle name="Normal 4 2 6 2 2 3" xfId="4118"/>
    <cellStyle name="Normal 4 2 6 2 2 3 2" xfId="4119"/>
    <cellStyle name="Normal 4 2 6 2 2 3 2 2" xfId="4120"/>
    <cellStyle name="Normal 4 2 6 2 2 3 2 3" xfId="4121"/>
    <cellStyle name="Normal 4 2 6 2 2 3 3" xfId="4122"/>
    <cellStyle name="Normal 4 2 6 2 2 3 4" xfId="4123"/>
    <cellStyle name="Normal 4 2 6 2 2 3 5" xfId="4124"/>
    <cellStyle name="Normal 4 2 6 2 2 4" xfId="4125"/>
    <cellStyle name="Normal 4 2 6 2 2 4 2" xfId="4126"/>
    <cellStyle name="Normal 4 2 6 2 2 4 3" xfId="4127"/>
    <cellStyle name="Normal 4 2 6 2 2 5" xfId="4128"/>
    <cellStyle name="Normal 4 2 6 2 2 6" xfId="4129"/>
    <cellStyle name="Normal 4 2 6 2 2 7" xfId="4130"/>
    <cellStyle name="Normal 4 2 6 2 3" xfId="4131"/>
    <cellStyle name="Normal 4 2 6 2 3 2" xfId="4132"/>
    <cellStyle name="Normal 4 2 6 2 3 2 2" xfId="4133"/>
    <cellStyle name="Normal 4 2 6 2 3 2 3" xfId="4134"/>
    <cellStyle name="Normal 4 2 6 2 3 3" xfId="4135"/>
    <cellStyle name="Normal 4 2 6 2 3 4" xfId="4136"/>
    <cellStyle name="Normal 4 2 6 2 3 5" xfId="4137"/>
    <cellStyle name="Normal 4 2 6 2 4" xfId="4138"/>
    <cellStyle name="Normal 4 2 6 2 4 2" xfId="4139"/>
    <cellStyle name="Normal 4 2 6 2 4 2 2" xfId="4140"/>
    <cellStyle name="Normal 4 2 6 2 4 2 3" xfId="4141"/>
    <cellStyle name="Normal 4 2 6 2 4 3" xfId="4142"/>
    <cellStyle name="Normal 4 2 6 2 4 4" xfId="4143"/>
    <cellStyle name="Normal 4 2 6 2 4 5" xfId="4144"/>
    <cellStyle name="Normal 4 2 6 2 5" xfId="4145"/>
    <cellStyle name="Normal 4 2 6 2 5 2" xfId="4146"/>
    <cellStyle name="Normal 4 2 6 2 5 3" xfId="4147"/>
    <cellStyle name="Normal 4 2 6 2 6" xfId="4148"/>
    <cellStyle name="Normal 4 2 6 2 7" xfId="4149"/>
    <cellStyle name="Normal 4 2 6 2 8" xfId="4150"/>
    <cellStyle name="Normal 4 2 6 3" xfId="4151"/>
    <cellStyle name="Normal 4 2 6 3 2" xfId="4152"/>
    <cellStyle name="Normal 4 2 6 3 2 2" xfId="4153"/>
    <cellStyle name="Normal 4 2 6 3 2 2 2" xfId="4154"/>
    <cellStyle name="Normal 4 2 6 3 2 2 3" xfId="4155"/>
    <cellStyle name="Normal 4 2 6 3 2 3" xfId="4156"/>
    <cellStyle name="Normal 4 2 6 3 2 4" xfId="4157"/>
    <cellStyle name="Normal 4 2 6 3 2 5" xfId="4158"/>
    <cellStyle name="Normal 4 2 6 3 3" xfId="4159"/>
    <cellStyle name="Normal 4 2 6 3 3 2" xfId="4160"/>
    <cellStyle name="Normal 4 2 6 3 3 2 2" xfId="4161"/>
    <cellStyle name="Normal 4 2 6 3 3 2 3" xfId="4162"/>
    <cellStyle name="Normal 4 2 6 3 3 3" xfId="4163"/>
    <cellStyle name="Normal 4 2 6 3 3 4" xfId="4164"/>
    <cellStyle name="Normal 4 2 6 3 3 5" xfId="4165"/>
    <cellStyle name="Normal 4 2 6 3 4" xfId="4166"/>
    <cellStyle name="Normal 4 2 6 3 4 2" xfId="4167"/>
    <cellStyle name="Normal 4 2 6 3 4 3" xfId="4168"/>
    <cellStyle name="Normal 4 2 6 3 5" xfId="4169"/>
    <cellStyle name="Normal 4 2 6 3 6" xfId="4170"/>
    <cellStyle name="Normal 4 2 6 3 7" xfId="4171"/>
    <cellStyle name="Normal 4 2 6 4" xfId="4172"/>
    <cellStyle name="Normal 4 2 6 4 2" xfId="4173"/>
    <cellStyle name="Normal 4 2 6 4 2 2" xfId="4174"/>
    <cellStyle name="Normal 4 2 6 4 2 3" xfId="4175"/>
    <cellStyle name="Normal 4 2 6 4 3" xfId="4176"/>
    <cellStyle name="Normal 4 2 6 4 4" xfId="4177"/>
    <cellStyle name="Normal 4 2 6 4 5" xfId="4178"/>
    <cellStyle name="Normal 4 2 6 5" xfId="4179"/>
    <cellStyle name="Normal 4 2 6 5 2" xfId="4180"/>
    <cellStyle name="Normal 4 2 6 5 2 2" xfId="4181"/>
    <cellStyle name="Normal 4 2 6 5 2 3" xfId="4182"/>
    <cellStyle name="Normal 4 2 6 5 3" xfId="4183"/>
    <cellStyle name="Normal 4 2 6 5 4" xfId="4184"/>
    <cellStyle name="Normal 4 2 6 5 5" xfId="4185"/>
    <cellStyle name="Normal 4 2 6 6" xfId="4186"/>
    <cellStyle name="Normal 4 2 6 6 2" xfId="4187"/>
    <cellStyle name="Normal 4 2 6 6 3" xfId="4188"/>
    <cellStyle name="Normal 4 2 6 7" xfId="4189"/>
    <cellStyle name="Normal 4 2 6 8" xfId="4190"/>
    <cellStyle name="Normal 4 2 6 9" xfId="4191"/>
    <cellStyle name="Normal 4 2 7" xfId="4192"/>
    <cellStyle name="Normal 4 2 7 2" xfId="4193"/>
    <cellStyle name="Normal 4 2 7 2 2" xfId="4194"/>
    <cellStyle name="Normal 4 2 7 2 2 2" xfId="4195"/>
    <cellStyle name="Normal 4 2 7 2 2 2 2" xfId="4196"/>
    <cellStyle name="Normal 4 2 7 2 2 2 2 2" xfId="4197"/>
    <cellStyle name="Normal 4 2 7 2 2 2 2 3" xfId="4198"/>
    <cellStyle name="Normal 4 2 7 2 2 2 3" xfId="4199"/>
    <cellStyle name="Normal 4 2 7 2 2 2 4" xfId="4200"/>
    <cellStyle name="Normal 4 2 7 2 2 2 5" xfId="4201"/>
    <cellStyle name="Normal 4 2 7 2 2 3" xfId="4202"/>
    <cellStyle name="Normal 4 2 7 2 2 3 2" xfId="4203"/>
    <cellStyle name="Normal 4 2 7 2 2 3 2 2" xfId="4204"/>
    <cellStyle name="Normal 4 2 7 2 2 3 2 3" xfId="4205"/>
    <cellStyle name="Normal 4 2 7 2 2 3 3" xfId="4206"/>
    <cellStyle name="Normal 4 2 7 2 2 3 4" xfId="4207"/>
    <cellStyle name="Normal 4 2 7 2 2 3 5" xfId="4208"/>
    <cellStyle name="Normal 4 2 7 2 2 4" xfId="4209"/>
    <cellStyle name="Normal 4 2 7 2 2 4 2" xfId="4210"/>
    <cellStyle name="Normal 4 2 7 2 2 4 3" xfId="4211"/>
    <cellStyle name="Normal 4 2 7 2 2 5" xfId="4212"/>
    <cellStyle name="Normal 4 2 7 2 2 6" xfId="4213"/>
    <cellStyle name="Normal 4 2 7 2 2 7" xfId="4214"/>
    <cellStyle name="Normal 4 2 7 2 3" xfId="4215"/>
    <cellStyle name="Normal 4 2 7 2 3 2" xfId="4216"/>
    <cellStyle name="Normal 4 2 7 2 3 2 2" xfId="4217"/>
    <cellStyle name="Normal 4 2 7 2 3 2 3" xfId="4218"/>
    <cellStyle name="Normal 4 2 7 2 3 3" xfId="4219"/>
    <cellStyle name="Normal 4 2 7 2 3 4" xfId="4220"/>
    <cellStyle name="Normal 4 2 7 2 3 5" xfId="4221"/>
    <cellStyle name="Normal 4 2 7 2 4" xfId="4222"/>
    <cellStyle name="Normal 4 2 7 2 4 2" xfId="4223"/>
    <cellStyle name="Normal 4 2 7 2 4 2 2" xfId="4224"/>
    <cellStyle name="Normal 4 2 7 2 4 2 3" xfId="4225"/>
    <cellStyle name="Normal 4 2 7 2 4 3" xfId="4226"/>
    <cellStyle name="Normal 4 2 7 2 4 4" xfId="4227"/>
    <cellStyle name="Normal 4 2 7 2 4 5" xfId="4228"/>
    <cellStyle name="Normal 4 2 7 2 5" xfId="4229"/>
    <cellStyle name="Normal 4 2 7 2 5 2" xfId="4230"/>
    <cellStyle name="Normal 4 2 7 2 5 3" xfId="4231"/>
    <cellStyle name="Normal 4 2 7 2 6" xfId="4232"/>
    <cellStyle name="Normal 4 2 7 2 7" xfId="4233"/>
    <cellStyle name="Normal 4 2 7 2 8" xfId="4234"/>
    <cellStyle name="Normal 4 2 7 3" xfId="4235"/>
    <cellStyle name="Normal 4 2 7 3 2" xfId="4236"/>
    <cellStyle name="Normal 4 2 7 3 2 2" xfId="4237"/>
    <cellStyle name="Normal 4 2 7 3 2 2 2" xfId="4238"/>
    <cellStyle name="Normal 4 2 7 3 2 2 3" xfId="4239"/>
    <cellStyle name="Normal 4 2 7 3 2 3" xfId="4240"/>
    <cellStyle name="Normal 4 2 7 3 2 4" xfId="4241"/>
    <cellStyle name="Normal 4 2 7 3 2 5" xfId="4242"/>
    <cellStyle name="Normal 4 2 7 3 3" xfId="4243"/>
    <cellStyle name="Normal 4 2 7 3 3 2" xfId="4244"/>
    <cellStyle name="Normal 4 2 7 3 3 2 2" xfId="4245"/>
    <cellStyle name="Normal 4 2 7 3 3 2 3" xfId="4246"/>
    <cellStyle name="Normal 4 2 7 3 3 3" xfId="4247"/>
    <cellStyle name="Normal 4 2 7 3 3 4" xfId="4248"/>
    <cellStyle name="Normal 4 2 7 3 3 5" xfId="4249"/>
    <cellStyle name="Normal 4 2 7 3 4" xfId="4250"/>
    <cellStyle name="Normal 4 2 7 3 4 2" xfId="4251"/>
    <cellStyle name="Normal 4 2 7 3 4 3" xfId="4252"/>
    <cellStyle name="Normal 4 2 7 3 5" xfId="4253"/>
    <cellStyle name="Normal 4 2 7 3 6" xfId="4254"/>
    <cellStyle name="Normal 4 2 7 3 7" xfId="4255"/>
    <cellStyle name="Normal 4 2 7 4" xfId="4256"/>
    <cellStyle name="Normal 4 2 7 4 2" xfId="4257"/>
    <cellStyle name="Normal 4 2 7 4 2 2" xfId="4258"/>
    <cellStyle name="Normal 4 2 7 4 2 3" xfId="4259"/>
    <cellStyle name="Normal 4 2 7 4 3" xfId="4260"/>
    <cellStyle name="Normal 4 2 7 4 4" xfId="4261"/>
    <cellStyle name="Normal 4 2 7 4 5" xfId="4262"/>
    <cellStyle name="Normal 4 2 7 5" xfId="4263"/>
    <cellStyle name="Normal 4 2 7 5 2" xfId="4264"/>
    <cellStyle name="Normal 4 2 7 5 2 2" xfId="4265"/>
    <cellStyle name="Normal 4 2 7 5 2 3" xfId="4266"/>
    <cellStyle name="Normal 4 2 7 5 3" xfId="4267"/>
    <cellStyle name="Normal 4 2 7 5 4" xfId="4268"/>
    <cellStyle name="Normal 4 2 7 5 5" xfId="4269"/>
    <cellStyle name="Normal 4 2 7 6" xfId="4270"/>
    <cellStyle name="Normal 4 2 7 6 2" xfId="4271"/>
    <cellStyle name="Normal 4 2 7 6 3" xfId="4272"/>
    <cellStyle name="Normal 4 2 7 7" xfId="4273"/>
    <cellStyle name="Normal 4 2 7 8" xfId="4274"/>
    <cellStyle name="Normal 4 2 7 9" xfId="4275"/>
    <cellStyle name="Normal 4 2 8" xfId="4276"/>
    <cellStyle name="Normal 4 2 8 2" xfId="4277"/>
    <cellStyle name="Normal 4 2 8 2 2" xfId="4278"/>
    <cellStyle name="Normal 4 2 8 2 2 2" xfId="4279"/>
    <cellStyle name="Normal 4 2 8 2 2 2 2" xfId="4280"/>
    <cellStyle name="Normal 4 2 8 2 2 2 3" xfId="4281"/>
    <cellStyle name="Normal 4 2 8 2 2 3" xfId="4282"/>
    <cellStyle name="Normal 4 2 8 2 2 4" xfId="4283"/>
    <cellStyle name="Normal 4 2 8 2 2 5" xfId="4284"/>
    <cellStyle name="Normal 4 2 8 2 3" xfId="4285"/>
    <cellStyle name="Normal 4 2 8 2 3 2" xfId="4286"/>
    <cellStyle name="Normal 4 2 8 2 3 2 2" xfId="4287"/>
    <cellStyle name="Normal 4 2 8 2 3 2 3" xfId="4288"/>
    <cellStyle name="Normal 4 2 8 2 3 3" xfId="4289"/>
    <cellStyle name="Normal 4 2 8 2 3 4" xfId="4290"/>
    <cellStyle name="Normal 4 2 8 2 3 5" xfId="4291"/>
    <cellStyle name="Normal 4 2 8 2 4" xfId="4292"/>
    <cellStyle name="Normal 4 2 8 2 4 2" xfId="4293"/>
    <cellStyle name="Normal 4 2 8 2 4 3" xfId="4294"/>
    <cellStyle name="Normal 4 2 8 2 5" xfId="4295"/>
    <cellStyle name="Normal 4 2 8 2 6" xfId="4296"/>
    <cellStyle name="Normal 4 2 8 2 7" xfId="4297"/>
    <cellStyle name="Normal 4 2 8 3" xfId="4298"/>
    <cellStyle name="Normal 4 2 8 3 2" xfId="4299"/>
    <cellStyle name="Normal 4 2 8 3 2 2" xfId="4300"/>
    <cellStyle name="Normal 4 2 8 3 2 3" xfId="4301"/>
    <cellStyle name="Normal 4 2 8 3 3" xfId="4302"/>
    <cellStyle name="Normal 4 2 8 3 4" xfId="4303"/>
    <cellStyle name="Normal 4 2 8 3 5" xfId="4304"/>
    <cellStyle name="Normal 4 2 8 4" xfId="4305"/>
    <cellStyle name="Normal 4 2 8 4 2" xfId="4306"/>
    <cellStyle name="Normal 4 2 8 4 2 2" xfId="4307"/>
    <cellStyle name="Normal 4 2 8 4 2 3" xfId="4308"/>
    <cellStyle name="Normal 4 2 8 4 3" xfId="4309"/>
    <cellStyle name="Normal 4 2 8 4 4" xfId="4310"/>
    <cellStyle name="Normal 4 2 8 4 5" xfId="4311"/>
    <cellStyle name="Normal 4 2 8 5" xfId="4312"/>
    <cellStyle name="Normal 4 2 8 5 2" xfId="4313"/>
    <cellStyle name="Normal 4 2 8 5 3" xfId="4314"/>
    <cellStyle name="Normal 4 2 8 6" xfId="4315"/>
    <cellStyle name="Normal 4 2 8 7" xfId="4316"/>
    <cellStyle name="Normal 4 2 8 8" xfId="4317"/>
    <cellStyle name="Normal 4 2 9" xfId="4318"/>
    <cellStyle name="Normal 4 2 9 2" xfId="4319"/>
    <cellStyle name="Normal 4 2 9 2 2" xfId="4320"/>
    <cellStyle name="Normal 4 2 9 2 2 2" xfId="4321"/>
    <cellStyle name="Normal 4 2 9 2 2 3" xfId="4322"/>
    <cellStyle name="Normal 4 2 9 2 3" xfId="4323"/>
    <cellStyle name="Normal 4 2 9 2 4" xfId="4324"/>
    <cellStyle name="Normal 4 2 9 2 5" xfId="4325"/>
    <cellStyle name="Normal 4 2 9 3" xfId="4326"/>
    <cellStyle name="Normal 4 2 9 3 2" xfId="4327"/>
    <cellStyle name="Normal 4 2 9 3 2 2" xfId="4328"/>
    <cellStyle name="Normal 4 2 9 3 2 3" xfId="4329"/>
    <cellStyle name="Normal 4 2 9 3 3" xfId="4330"/>
    <cellStyle name="Normal 4 2 9 3 4" xfId="4331"/>
    <cellStyle name="Normal 4 2 9 3 5" xfId="4332"/>
    <cellStyle name="Normal 4 2 9 4" xfId="4333"/>
    <cellStyle name="Normal 4 2 9 4 2" xfId="4334"/>
    <cellStyle name="Normal 4 2 9 4 3" xfId="4335"/>
    <cellStyle name="Normal 4 2 9 5" xfId="4336"/>
    <cellStyle name="Normal 4 2 9 6" xfId="4337"/>
    <cellStyle name="Normal 4 2 9 7" xfId="4338"/>
    <cellStyle name="Normal 4 3" xfId="621"/>
    <cellStyle name="Normal 4 3 10" xfId="4339"/>
    <cellStyle name="Normal 4 3 10 2" xfId="4340"/>
    <cellStyle name="Normal 4 3 10 2 2" xfId="4341"/>
    <cellStyle name="Normal 4 3 10 2 2 2" xfId="4342"/>
    <cellStyle name="Normal 4 3 10 2 2 3" xfId="4343"/>
    <cellStyle name="Normal 4 3 10 2 3" xfId="4344"/>
    <cellStyle name="Normal 4 3 10 2 4" xfId="4345"/>
    <cellStyle name="Normal 4 3 10 2 5" xfId="4346"/>
    <cellStyle name="Normal 4 3 10 3" xfId="4347"/>
    <cellStyle name="Normal 4 3 10 3 2" xfId="4348"/>
    <cellStyle name="Normal 4 3 10 3 2 2" xfId="4349"/>
    <cellStyle name="Normal 4 3 10 3 2 3" xfId="4350"/>
    <cellStyle name="Normal 4 3 10 3 3" xfId="4351"/>
    <cellStyle name="Normal 4 3 10 3 4" xfId="4352"/>
    <cellStyle name="Normal 4 3 10 3 5" xfId="4353"/>
    <cellStyle name="Normal 4 3 10 4" xfId="4354"/>
    <cellStyle name="Normal 4 3 10 4 2" xfId="4355"/>
    <cellStyle name="Normal 4 3 10 4 3" xfId="4356"/>
    <cellStyle name="Normal 4 3 10 5" xfId="4357"/>
    <cellStyle name="Normal 4 3 10 6" xfId="4358"/>
    <cellStyle name="Normal 4 3 10 7" xfId="4359"/>
    <cellStyle name="Normal 4 3 11" xfId="4360"/>
    <cellStyle name="Normal 4 3 11 2" xfId="4361"/>
    <cellStyle name="Normal 4 3 11 2 2" xfId="4362"/>
    <cellStyle name="Normal 4 3 11 2 3" xfId="4363"/>
    <cellStyle name="Normal 4 3 11 3" xfId="4364"/>
    <cellStyle name="Normal 4 3 11 4" xfId="4365"/>
    <cellStyle name="Normal 4 3 11 5" xfId="4366"/>
    <cellStyle name="Normal 4 3 12" xfId="4367"/>
    <cellStyle name="Normal 4 3 12 2" xfId="4368"/>
    <cellStyle name="Normal 4 3 12 2 2" xfId="4369"/>
    <cellStyle name="Normal 4 3 12 2 3" xfId="4370"/>
    <cellStyle name="Normal 4 3 12 3" xfId="4371"/>
    <cellStyle name="Normal 4 3 12 4" xfId="4372"/>
    <cellStyle name="Normal 4 3 12 5" xfId="4373"/>
    <cellStyle name="Normal 4 3 13" xfId="4374"/>
    <cellStyle name="Normal 4 3 13 2" xfId="4375"/>
    <cellStyle name="Normal 4 3 13 3" xfId="4376"/>
    <cellStyle name="Normal 4 3 14" xfId="4377"/>
    <cellStyle name="Normal 4 3 15" xfId="4378"/>
    <cellStyle name="Normal 4 3 16" xfId="4379"/>
    <cellStyle name="Normal 4 3 2" xfId="600"/>
    <cellStyle name="Normal 4 3 2 10" xfId="4380"/>
    <cellStyle name="Normal 4 3 2 10 2" xfId="4381"/>
    <cellStyle name="Normal 4 3 2 10 2 2" xfId="4382"/>
    <cellStyle name="Normal 4 3 2 10 2 3" xfId="4383"/>
    <cellStyle name="Normal 4 3 2 10 3" xfId="4384"/>
    <cellStyle name="Normal 4 3 2 10 4" xfId="4385"/>
    <cellStyle name="Normal 4 3 2 10 5" xfId="4386"/>
    <cellStyle name="Normal 4 3 2 11" xfId="4387"/>
    <cellStyle name="Normal 4 3 2 11 2" xfId="4388"/>
    <cellStyle name="Normal 4 3 2 11 3" xfId="4389"/>
    <cellStyle name="Normal 4 3 2 12" xfId="4390"/>
    <cellStyle name="Normal 4 3 2 13" xfId="4391"/>
    <cellStyle name="Normal 4 3 2 14" xfId="4392"/>
    <cellStyle name="Normal 4 3 2 2" xfId="4393"/>
    <cellStyle name="Normal 4 3 2 2 10" xfId="4394"/>
    <cellStyle name="Normal 4 3 2 2 10 2" xfId="4395"/>
    <cellStyle name="Normal 4 3 2 2 10 3" xfId="4396"/>
    <cellStyle name="Normal 4 3 2 2 11" xfId="4397"/>
    <cellStyle name="Normal 4 3 2 2 12" xfId="4398"/>
    <cellStyle name="Normal 4 3 2 2 13" xfId="4399"/>
    <cellStyle name="Normal 4 3 2 2 2" xfId="4400"/>
    <cellStyle name="Normal 4 3 2 2 2 2" xfId="4401"/>
    <cellStyle name="Normal 4 3 2 2 2 2 2" xfId="4402"/>
    <cellStyle name="Normal 4 3 2 2 2 2 2 2" xfId="4403"/>
    <cellStyle name="Normal 4 3 2 2 2 2 2 2 2" xfId="4404"/>
    <cellStyle name="Normal 4 3 2 2 2 2 2 2 2 2" xfId="4405"/>
    <cellStyle name="Normal 4 3 2 2 2 2 2 2 2 3" xfId="4406"/>
    <cellStyle name="Normal 4 3 2 2 2 2 2 2 3" xfId="4407"/>
    <cellStyle name="Normal 4 3 2 2 2 2 2 2 4" xfId="4408"/>
    <cellStyle name="Normal 4 3 2 2 2 2 2 2 5" xfId="4409"/>
    <cellStyle name="Normal 4 3 2 2 2 2 2 3" xfId="4410"/>
    <cellStyle name="Normal 4 3 2 2 2 2 2 3 2" xfId="4411"/>
    <cellStyle name="Normal 4 3 2 2 2 2 2 3 2 2" xfId="4412"/>
    <cellStyle name="Normal 4 3 2 2 2 2 2 3 2 3" xfId="4413"/>
    <cellStyle name="Normal 4 3 2 2 2 2 2 3 3" xfId="4414"/>
    <cellStyle name="Normal 4 3 2 2 2 2 2 3 4" xfId="4415"/>
    <cellStyle name="Normal 4 3 2 2 2 2 2 3 5" xfId="4416"/>
    <cellStyle name="Normal 4 3 2 2 2 2 2 4" xfId="4417"/>
    <cellStyle name="Normal 4 3 2 2 2 2 2 4 2" xfId="4418"/>
    <cellStyle name="Normal 4 3 2 2 2 2 2 4 3" xfId="4419"/>
    <cellStyle name="Normal 4 3 2 2 2 2 2 5" xfId="4420"/>
    <cellStyle name="Normal 4 3 2 2 2 2 2 6" xfId="4421"/>
    <cellStyle name="Normal 4 3 2 2 2 2 2 7" xfId="4422"/>
    <cellStyle name="Normal 4 3 2 2 2 2 3" xfId="4423"/>
    <cellStyle name="Normal 4 3 2 2 2 2 3 2" xfId="4424"/>
    <cellStyle name="Normal 4 3 2 2 2 2 3 2 2" xfId="4425"/>
    <cellStyle name="Normal 4 3 2 2 2 2 3 2 3" xfId="4426"/>
    <cellStyle name="Normal 4 3 2 2 2 2 3 3" xfId="4427"/>
    <cellStyle name="Normal 4 3 2 2 2 2 3 4" xfId="4428"/>
    <cellStyle name="Normal 4 3 2 2 2 2 3 5" xfId="4429"/>
    <cellStyle name="Normal 4 3 2 2 2 2 4" xfId="4430"/>
    <cellStyle name="Normal 4 3 2 2 2 2 4 2" xfId="4431"/>
    <cellStyle name="Normal 4 3 2 2 2 2 4 2 2" xfId="4432"/>
    <cellStyle name="Normal 4 3 2 2 2 2 4 2 3" xfId="4433"/>
    <cellStyle name="Normal 4 3 2 2 2 2 4 3" xfId="4434"/>
    <cellStyle name="Normal 4 3 2 2 2 2 4 4" xfId="4435"/>
    <cellStyle name="Normal 4 3 2 2 2 2 4 5" xfId="4436"/>
    <cellStyle name="Normal 4 3 2 2 2 2 5" xfId="4437"/>
    <cellStyle name="Normal 4 3 2 2 2 2 5 2" xfId="4438"/>
    <cellStyle name="Normal 4 3 2 2 2 2 5 3" xfId="4439"/>
    <cellStyle name="Normal 4 3 2 2 2 2 6" xfId="4440"/>
    <cellStyle name="Normal 4 3 2 2 2 2 7" xfId="4441"/>
    <cellStyle name="Normal 4 3 2 2 2 2 8" xfId="4442"/>
    <cellStyle name="Normal 4 3 2 2 2 3" xfId="4443"/>
    <cellStyle name="Normal 4 3 2 2 2 3 2" xfId="4444"/>
    <cellStyle name="Normal 4 3 2 2 2 3 2 2" xfId="4445"/>
    <cellStyle name="Normal 4 3 2 2 2 3 2 2 2" xfId="4446"/>
    <cellStyle name="Normal 4 3 2 2 2 3 2 2 3" xfId="4447"/>
    <cellStyle name="Normal 4 3 2 2 2 3 2 3" xfId="4448"/>
    <cellStyle name="Normal 4 3 2 2 2 3 2 4" xfId="4449"/>
    <cellStyle name="Normal 4 3 2 2 2 3 2 5" xfId="4450"/>
    <cellStyle name="Normal 4 3 2 2 2 3 3" xfId="4451"/>
    <cellStyle name="Normal 4 3 2 2 2 3 3 2" xfId="4452"/>
    <cellStyle name="Normal 4 3 2 2 2 3 3 2 2" xfId="4453"/>
    <cellStyle name="Normal 4 3 2 2 2 3 3 2 3" xfId="4454"/>
    <cellStyle name="Normal 4 3 2 2 2 3 3 3" xfId="4455"/>
    <cellStyle name="Normal 4 3 2 2 2 3 3 4" xfId="4456"/>
    <cellStyle name="Normal 4 3 2 2 2 3 3 5" xfId="4457"/>
    <cellStyle name="Normal 4 3 2 2 2 3 4" xfId="4458"/>
    <cellStyle name="Normal 4 3 2 2 2 3 4 2" xfId="4459"/>
    <cellStyle name="Normal 4 3 2 2 2 3 4 3" xfId="4460"/>
    <cellStyle name="Normal 4 3 2 2 2 3 5" xfId="4461"/>
    <cellStyle name="Normal 4 3 2 2 2 3 6" xfId="4462"/>
    <cellStyle name="Normal 4 3 2 2 2 3 7" xfId="4463"/>
    <cellStyle name="Normal 4 3 2 2 2 4" xfId="4464"/>
    <cellStyle name="Normal 4 3 2 2 2 4 2" xfId="4465"/>
    <cellStyle name="Normal 4 3 2 2 2 4 2 2" xfId="4466"/>
    <cellStyle name="Normal 4 3 2 2 2 4 2 3" xfId="4467"/>
    <cellStyle name="Normal 4 3 2 2 2 4 3" xfId="4468"/>
    <cellStyle name="Normal 4 3 2 2 2 4 4" xfId="4469"/>
    <cellStyle name="Normal 4 3 2 2 2 4 5" xfId="4470"/>
    <cellStyle name="Normal 4 3 2 2 2 5" xfId="4471"/>
    <cellStyle name="Normal 4 3 2 2 2 5 2" xfId="4472"/>
    <cellStyle name="Normal 4 3 2 2 2 5 2 2" xfId="4473"/>
    <cellStyle name="Normal 4 3 2 2 2 5 2 3" xfId="4474"/>
    <cellStyle name="Normal 4 3 2 2 2 5 3" xfId="4475"/>
    <cellStyle name="Normal 4 3 2 2 2 5 4" xfId="4476"/>
    <cellStyle name="Normal 4 3 2 2 2 5 5" xfId="4477"/>
    <cellStyle name="Normal 4 3 2 2 2 6" xfId="4478"/>
    <cellStyle name="Normal 4 3 2 2 2 6 2" xfId="4479"/>
    <cellStyle name="Normal 4 3 2 2 2 6 3" xfId="4480"/>
    <cellStyle name="Normal 4 3 2 2 2 7" xfId="4481"/>
    <cellStyle name="Normal 4 3 2 2 2 8" xfId="4482"/>
    <cellStyle name="Normal 4 3 2 2 2 9" xfId="4483"/>
    <cellStyle name="Normal 4 3 2 2 3" xfId="4484"/>
    <cellStyle name="Normal 4 3 2 2 3 2" xfId="4485"/>
    <cellStyle name="Normal 4 3 2 2 3 2 2" xfId="4486"/>
    <cellStyle name="Normal 4 3 2 2 3 2 2 2" xfId="4487"/>
    <cellStyle name="Normal 4 3 2 2 3 2 2 2 2" xfId="4488"/>
    <cellStyle name="Normal 4 3 2 2 3 2 2 2 2 2" xfId="4489"/>
    <cellStyle name="Normal 4 3 2 2 3 2 2 2 2 3" xfId="4490"/>
    <cellStyle name="Normal 4 3 2 2 3 2 2 2 3" xfId="4491"/>
    <cellStyle name="Normal 4 3 2 2 3 2 2 2 4" xfId="4492"/>
    <cellStyle name="Normal 4 3 2 2 3 2 2 2 5" xfId="4493"/>
    <cellStyle name="Normal 4 3 2 2 3 2 2 3" xfId="4494"/>
    <cellStyle name="Normal 4 3 2 2 3 2 2 3 2" xfId="4495"/>
    <cellStyle name="Normal 4 3 2 2 3 2 2 3 2 2" xfId="4496"/>
    <cellStyle name="Normal 4 3 2 2 3 2 2 3 2 3" xfId="4497"/>
    <cellStyle name="Normal 4 3 2 2 3 2 2 3 3" xfId="4498"/>
    <cellStyle name="Normal 4 3 2 2 3 2 2 3 4" xfId="4499"/>
    <cellStyle name="Normal 4 3 2 2 3 2 2 3 5" xfId="4500"/>
    <cellStyle name="Normal 4 3 2 2 3 2 2 4" xfId="4501"/>
    <cellStyle name="Normal 4 3 2 2 3 2 2 4 2" xfId="4502"/>
    <cellStyle name="Normal 4 3 2 2 3 2 2 4 3" xfId="4503"/>
    <cellStyle name="Normal 4 3 2 2 3 2 2 5" xfId="4504"/>
    <cellStyle name="Normal 4 3 2 2 3 2 2 6" xfId="4505"/>
    <cellStyle name="Normal 4 3 2 2 3 2 2 7" xfId="4506"/>
    <cellStyle name="Normal 4 3 2 2 3 2 3" xfId="4507"/>
    <cellStyle name="Normal 4 3 2 2 3 2 3 2" xfId="4508"/>
    <cellStyle name="Normal 4 3 2 2 3 2 3 2 2" xfId="4509"/>
    <cellStyle name="Normal 4 3 2 2 3 2 3 2 3" xfId="4510"/>
    <cellStyle name="Normal 4 3 2 2 3 2 3 3" xfId="4511"/>
    <cellStyle name="Normal 4 3 2 2 3 2 3 4" xfId="4512"/>
    <cellStyle name="Normal 4 3 2 2 3 2 3 5" xfId="4513"/>
    <cellStyle name="Normal 4 3 2 2 3 2 4" xfId="4514"/>
    <cellStyle name="Normal 4 3 2 2 3 2 4 2" xfId="4515"/>
    <cellStyle name="Normal 4 3 2 2 3 2 4 2 2" xfId="4516"/>
    <cellStyle name="Normal 4 3 2 2 3 2 4 2 3" xfId="4517"/>
    <cellStyle name="Normal 4 3 2 2 3 2 4 3" xfId="4518"/>
    <cellStyle name="Normal 4 3 2 2 3 2 4 4" xfId="4519"/>
    <cellStyle name="Normal 4 3 2 2 3 2 4 5" xfId="4520"/>
    <cellStyle name="Normal 4 3 2 2 3 2 5" xfId="4521"/>
    <cellStyle name="Normal 4 3 2 2 3 2 5 2" xfId="4522"/>
    <cellStyle name="Normal 4 3 2 2 3 2 5 3" xfId="4523"/>
    <cellStyle name="Normal 4 3 2 2 3 2 6" xfId="4524"/>
    <cellStyle name="Normal 4 3 2 2 3 2 7" xfId="4525"/>
    <cellStyle name="Normal 4 3 2 2 3 2 8" xfId="4526"/>
    <cellStyle name="Normal 4 3 2 2 3 3" xfId="4527"/>
    <cellStyle name="Normal 4 3 2 2 3 3 2" xfId="4528"/>
    <cellStyle name="Normal 4 3 2 2 3 3 2 2" xfId="4529"/>
    <cellStyle name="Normal 4 3 2 2 3 3 2 2 2" xfId="4530"/>
    <cellStyle name="Normal 4 3 2 2 3 3 2 2 3" xfId="4531"/>
    <cellStyle name="Normal 4 3 2 2 3 3 2 3" xfId="4532"/>
    <cellStyle name="Normal 4 3 2 2 3 3 2 4" xfId="4533"/>
    <cellStyle name="Normal 4 3 2 2 3 3 2 5" xfId="4534"/>
    <cellStyle name="Normal 4 3 2 2 3 3 3" xfId="4535"/>
    <cellStyle name="Normal 4 3 2 2 3 3 3 2" xfId="4536"/>
    <cellStyle name="Normal 4 3 2 2 3 3 3 2 2" xfId="4537"/>
    <cellStyle name="Normal 4 3 2 2 3 3 3 2 3" xfId="4538"/>
    <cellStyle name="Normal 4 3 2 2 3 3 3 3" xfId="4539"/>
    <cellStyle name="Normal 4 3 2 2 3 3 3 4" xfId="4540"/>
    <cellStyle name="Normal 4 3 2 2 3 3 3 5" xfId="4541"/>
    <cellStyle name="Normal 4 3 2 2 3 3 4" xfId="4542"/>
    <cellStyle name="Normal 4 3 2 2 3 3 4 2" xfId="4543"/>
    <cellStyle name="Normal 4 3 2 2 3 3 4 3" xfId="4544"/>
    <cellStyle name="Normal 4 3 2 2 3 3 5" xfId="4545"/>
    <cellStyle name="Normal 4 3 2 2 3 3 6" xfId="4546"/>
    <cellStyle name="Normal 4 3 2 2 3 3 7" xfId="4547"/>
    <cellStyle name="Normal 4 3 2 2 3 4" xfId="4548"/>
    <cellStyle name="Normal 4 3 2 2 3 4 2" xfId="4549"/>
    <cellStyle name="Normal 4 3 2 2 3 4 2 2" xfId="4550"/>
    <cellStyle name="Normal 4 3 2 2 3 4 2 3" xfId="4551"/>
    <cellStyle name="Normal 4 3 2 2 3 4 3" xfId="4552"/>
    <cellStyle name="Normal 4 3 2 2 3 4 4" xfId="4553"/>
    <cellStyle name="Normal 4 3 2 2 3 4 5" xfId="4554"/>
    <cellStyle name="Normal 4 3 2 2 3 5" xfId="4555"/>
    <cellStyle name="Normal 4 3 2 2 3 5 2" xfId="4556"/>
    <cellStyle name="Normal 4 3 2 2 3 5 2 2" xfId="4557"/>
    <cellStyle name="Normal 4 3 2 2 3 5 2 3" xfId="4558"/>
    <cellStyle name="Normal 4 3 2 2 3 5 3" xfId="4559"/>
    <cellStyle name="Normal 4 3 2 2 3 5 4" xfId="4560"/>
    <cellStyle name="Normal 4 3 2 2 3 5 5" xfId="4561"/>
    <cellStyle name="Normal 4 3 2 2 3 6" xfId="4562"/>
    <cellStyle name="Normal 4 3 2 2 3 6 2" xfId="4563"/>
    <cellStyle name="Normal 4 3 2 2 3 6 3" xfId="4564"/>
    <cellStyle name="Normal 4 3 2 2 3 7" xfId="4565"/>
    <cellStyle name="Normal 4 3 2 2 3 8" xfId="4566"/>
    <cellStyle name="Normal 4 3 2 2 3 9" xfId="4567"/>
    <cellStyle name="Normal 4 3 2 2 4" xfId="4568"/>
    <cellStyle name="Normal 4 3 2 2 4 2" xfId="4569"/>
    <cellStyle name="Normal 4 3 2 2 4 2 2" xfId="4570"/>
    <cellStyle name="Normal 4 3 2 2 4 2 2 2" xfId="4571"/>
    <cellStyle name="Normal 4 3 2 2 4 2 2 2 2" xfId="4572"/>
    <cellStyle name="Normal 4 3 2 2 4 2 2 2 2 2" xfId="4573"/>
    <cellStyle name="Normal 4 3 2 2 4 2 2 2 2 3" xfId="4574"/>
    <cellStyle name="Normal 4 3 2 2 4 2 2 2 3" xfId="4575"/>
    <cellStyle name="Normal 4 3 2 2 4 2 2 2 4" xfId="4576"/>
    <cellStyle name="Normal 4 3 2 2 4 2 2 2 5" xfId="4577"/>
    <cellStyle name="Normal 4 3 2 2 4 2 2 3" xfId="4578"/>
    <cellStyle name="Normal 4 3 2 2 4 2 2 3 2" xfId="4579"/>
    <cellStyle name="Normal 4 3 2 2 4 2 2 3 2 2" xfId="4580"/>
    <cellStyle name="Normal 4 3 2 2 4 2 2 3 2 3" xfId="4581"/>
    <cellStyle name="Normal 4 3 2 2 4 2 2 3 3" xfId="4582"/>
    <cellStyle name="Normal 4 3 2 2 4 2 2 3 4" xfId="4583"/>
    <cellStyle name="Normal 4 3 2 2 4 2 2 3 5" xfId="4584"/>
    <cellStyle name="Normal 4 3 2 2 4 2 2 4" xfId="4585"/>
    <cellStyle name="Normal 4 3 2 2 4 2 2 4 2" xfId="4586"/>
    <cellStyle name="Normal 4 3 2 2 4 2 2 4 3" xfId="4587"/>
    <cellStyle name="Normal 4 3 2 2 4 2 2 5" xfId="4588"/>
    <cellStyle name="Normal 4 3 2 2 4 2 2 6" xfId="4589"/>
    <cellStyle name="Normal 4 3 2 2 4 2 2 7" xfId="4590"/>
    <cellStyle name="Normal 4 3 2 2 4 2 3" xfId="4591"/>
    <cellStyle name="Normal 4 3 2 2 4 2 3 2" xfId="4592"/>
    <cellStyle name="Normal 4 3 2 2 4 2 3 2 2" xfId="4593"/>
    <cellStyle name="Normal 4 3 2 2 4 2 3 2 3" xfId="4594"/>
    <cellStyle name="Normal 4 3 2 2 4 2 3 3" xfId="4595"/>
    <cellStyle name="Normal 4 3 2 2 4 2 3 4" xfId="4596"/>
    <cellStyle name="Normal 4 3 2 2 4 2 3 5" xfId="4597"/>
    <cellStyle name="Normal 4 3 2 2 4 2 4" xfId="4598"/>
    <cellStyle name="Normal 4 3 2 2 4 2 4 2" xfId="4599"/>
    <cellStyle name="Normal 4 3 2 2 4 2 4 2 2" xfId="4600"/>
    <cellStyle name="Normal 4 3 2 2 4 2 4 2 3" xfId="4601"/>
    <cellStyle name="Normal 4 3 2 2 4 2 4 3" xfId="4602"/>
    <cellStyle name="Normal 4 3 2 2 4 2 4 4" xfId="4603"/>
    <cellStyle name="Normal 4 3 2 2 4 2 4 5" xfId="4604"/>
    <cellStyle name="Normal 4 3 2 2 4 2 5" xfId="4605"/>
    <cellStyle name="Normal 4 3 2 2 4 2 5 2" xfId="4606"/>
    <cellStyle name="Normal 4 3 2 2 4 2 5 3" xfId="4607"/>
    <cellStyle name="Normal 4 3 2 2 4 2 6" xfId="4608"/>
    <cellStyle name="Normal 4 3 2 2 4 2 7" xfId="4609"/>
    <cellStyle name="Normal 4 3 2 2 4 2 8" xfId="4610"/>
    <cellStyle name="Normal 4 3 2 2 4 3" xfId="4611"/>
    <cellStyle name="Normal 4 3 2 2 4 3 2" xfId="4612"/>
    <cellStyle name="Normal 4 3 2 2 4 3 2 2" xfId="4613"/>
    <cellStyle name="Normal 4 3 2 2 4 3 2 2 2" xfId="4614"/>
    <cellStyle name="Normal 4 3 2 2 4 3 2 2 3" xfId="4615"/>
    <cellStyle name="Normal 4 3 2 2 4 3 2 3" xfId="4616"/>
    <cellStyle name="Normal 4 3 2 2 4 3 2 4" xfId="4617"/>
    <cellStyle name="Normal 4 3 2 2 4 3 2 5" xfId="4618"/>
    <cellStyle name="Normal 4 3 2 2 4 3 3" xfId="4619"/>
    <cellStyle name="Normal 4 3 2 2 4 3 3 2" xfId="4620"/>
    <cellStyle name="Normal 4 3 2 2 4 3 3 2 2" xfId="4621"/>
    <cellStyle name="Normal 4 3 2 2 4 3 3 2 3" xfId="4622"/>
    <cellStyle name="Normal 4 3 2 2 4 3 3 3" xfId="4623"/>
    <cellStyle name="Normal 4 3 2 2 4 3 3 4" xfId="4624"/>
    <cellStyle name="Normal 4 3 2 2 4 3 3 5" xfId="4625"/>
    <cellStyle name="Normal 4 3 2 2 4 3 4" xfId="4626"/>
    <cellStyle name="Normal 4 3 2 2 4 3 4 2" xfId="4627"/>
    <cellStyle name="Normal 4 3 2 2 4 3 4 3" xfId="4628"/>
    <cellStyle name="Normal 4 3 2 2 4 3 5" xfId="4629"/>
    <cellStyle name="Normal 4 3 2 2 4 3 6" xfId="4630"/>
    <cellStyle name="Normal 4 3 2 2 4 3 7" xfId="4631"/>
    <cellStyle name="Normal 4 3 2 2 4 4" xfId="4632"/>
    <cellStyle name="Normal 4 3 2 2 4 4 2" xfId="4633"/>
    <cellStyle name="Normal 4 3 2 2 4 4 2 2" xfId="4634"/>
    <cellStyle name="Normal 4 3 2 2 4 4 2 3" xfId="4635"/>
    <cellStyle name="Normal 4 3 2 2 4 4 3" xfId="4636"/>
    <cellStyle name="Normal 4 3 2 2 4 4 4" xfId="4637"/>
    <cellStyle name="Normal 4 3 2 2 4 4 5" xfId="4638"/>
    <cellStyle name="Normal 4 3 2 2 4 5" xfId="4639"/>
    <cellStyle name="Normal 4 3 2 2 4 5 2" xfId="4640"/>
    <cellStyle name="Normal 4 3 2 2 4 5 2 2" xfId="4641"/>
    <cellStyle name="Normal 4 3 2 2 4 5 2 3" xfId="4642"/>
    <cellStyle name="Normal 4 3 2 2 4 5 3" xfId="4643"/>
    <cellStyle name="Normal 4 3 2 2 4 5 4" xfId="4644"/>
    <cellStyle name="Normal 4 3 2 2 4 5 5" xfId="4645"/>
    <cellStyle name="Normal 4 3 2 2 4 6" xfId="4646"/>
    <cellStyle name="Normal 4 3 2 2 4 6 2" xfId="4647"/>
    <cellStyle name="Normal 4 3 2 2 4 6 3" xfId="4648"/>
    <cellStyle name="Normal 4 3 2 2 4 7" xfId="4649"/>
    <cellStyle name="Normal 4 3 2 2 4 8" xfId="4650"/>
    <cellStyle name="Normal 4 3 2 2 4 9" xfId="4651"/>
    <cellStyle name="Normal 4 3 2 2 5" xfId="4652"/>
    <cellStyle name="Normal 4 3 2 2 5 2" xfId="4653"/>
    <cellStyle name="Normal 4 3 2 2 5 2 2" xfId="4654"/>
    <cellStyle name="Normal 4 3 2 2 5 2 2 2" xfId="4655"/>
    <cellStyle name="Normal 4 3 2 2 5 2 2 2 2" xfId="4656"/>
    <cellStyle name="Normal 4 3 2 2 5 2 2 2 3" xfId="4657"/>
    <cellStyle name="Normal 4 3 2 2 5 2 2 3" xfId="4658"/>
    <cellStyle name="Normal 4 3 2 2 5 2 2 4" xfId="4659"/>
    <cellStyle name="Normal 4 3 2 2 5 2 2 5" xfId="4660"/>
    <cellStyle name="Normal 4 3 2 2 5 2 3" xfId="4661"/>
    <cellStyle name="Normal 4 3 2 2 5 2 3 2" xfId="4662"/>
    <cellStyle name="Normal 4 3 2 2 5 2 3 2 2" xfId="4663"/>
    <cellStyle name="Normal 4 3 2 2 5 2 3 2 3" xfId="4664"/>
    <cellStyle name="Normal 4 3 2 2 5 2 3 3" xfId="4665"/>
    <cellStyle name="Normal 4 3 2 2 5 2 3 4" xfId="4666"/>
    <cellStyle name="Normal 4 3 2 2 5 2 3 5" xfId="4667"/>
    <cellStyle name="Normal 4 3 2 2 5 2 4" xfId="4668"/>
    <cellStyle name="Normal 4 3 2 2 5 2 4 2" xfId="4669"/>
    <cellStyle name="Normal 4 3 2 2 5 2 4 3" xfId="4670"/>
    <cellStyle name="Normal 4 3 2 2 5 2 5" xfId="4671"/>
    <cellStyle name="Normal 4 3 2 2 5 2 6" xfId="4672"/>
    <cellStyle name="Normal 4 3 2 2 5 2 7" xfId="4673"/>
    <cellStyle name="Normal 4 3 2 2 5 3" xfId="4674"/>
    <cellStyle name="Normal 4 3 2 2 5 3 2" xfId="4675"/>
    <cellStyle name="Normal 4 3 2 2 5 3 2 2" xfId="4676"/>
    <cellStyle name="Normal 4 3 2 2 5 3 2 3" xfId="4677"/>
    <cellStyle name="Normal 4 3 2 2 5 3 3" xfId="4678"/>
    <cellStyle name="Normal 4 3 2 2 5 3 4" xfId="4679"/>
    <cellStyle name="Normal 4 3 2 2 5 3 5" xfId="4680"/>
    <cellStyle name="Normal 4 3 2 2 5 4" xfId="4681"/>
    <cellStyle name="Normal 4 3 2 2 5 4 2" xfId="4682"/>
    <cellStyle name="Normal 4 3 2 2 5 4 2 2" xfId="4683"/>
    <cellStyle name="Normal 4 3 2 2 5 4 2 3" xfId="4684"/>
    <cellStyle name="Normal 4 3 2 2 5 4 3" xfId="4685"/>
    <cellStyle name="Normal 4 3 2 2 5 4 4" xfId="4686"/>
    <cellStyle name="Normal 4 3 2 2 5 4 5" xfId="4687"/>
    <cellStyle name="Normal 4 3 2 2 5 5" xfId="4688"/>
    <cellStyle name="Normal 4 3 2 2 5 5 2" xfId="4689"/>
    <cellStyle name="Normal 4 3 2 2 5 5 3" xfId="4690"/>
    <cellStyle name="Normal 4 3 2 2 5 6" xfId="4691"/>
    <cellStyle name="Normal 4 3 2 2 5 7" xfId="4692"/>
    <cellStyle name="Normal 4 3 2 2 5 8" xfId="4693"/>
    <cellStyle name="Normal 4 3 2 2 6" xfId="4694"/>
    <cellStyle name="Normal 4 3 2 2 6 2" xfId="4695"/>
    <cellStyle name="Normal 4 3 2 2 6 2 2" xfId="4696"/>
    <cellStyle name="Normal 4 3 2 2 6 2 2 2" xfId="4697"/>
    <cellStyle name="Normal 4 3 2 2 6 2 2 3" xfId="4698"/>
    <cellStyle name="Normal 4 3 2 2 6 2 3" xfId="4699"/>
    <cellStyle name="Normal 4 3 2 2 6 2 4" xfId="4700"/>
    <cellStyle name="Normal 4 3 2 2 6 2 5" xfId="4701"/>
    <cellStyle name="Normal 4 3 2 2 6 3" xfId="4702"/>
    <cellStyle name="Normal 4 3 2 2 6 3 2" xfId="4703"/>
    <cellStyle name="Normal 4 3 2 2 6 3 2 2" xfId="4704"/>
    <cellStyle name="Normal 4 3 2 2 6 3 2 3" xfId="4705"/>
    <cellStyle name="Normal 4 3 2 2 6 3 3" xfId="4706"/>
    <cellStyle name="Normal 4 3 2 2 6 3 4" xfId="4707"/>
    <cellStyle name="Normal 4 3 2 2 6 3 5" xfId="4708"/>
    <cellStyle name="Normal 4 3 2 2 6 4" xfId="4709"/>
    <cellStyle name="Normal 4 3 2 2 6 4 2" xfId="4710"/>
    <cellStyle name="Normal 4 3 2 2 6 4 3" xfId="4711"/>
    <cellStyle name="Normal 4 3 2 2 6 5" xfId="4712"/>
    <cellStyle name="Normal 4 3 2 2 6 6" xfId="4713"/>
    <cellStyle name="Normal 4 3 2 2 6 7" xfId="4714"/>
    <cellStyle name="Normal 4 3 2 2 7" xfId="4715"/>
    <cellStyle name="Normal 4 3 2 2 7 2" xfId="4716"/>
    <cellStyle name="Normal 4 3 2 2 7 2 2" xfId="4717"/>
    <cellStyle name="Normal 4 3 2 2 7 2 2 2" xfId="4718"/>
    <cellStyle name="Normal 4 3 2 2 7 2 2 3" xfId="4719"/>
    <cellStyle name="Normal 4 3 2 2 7 2 3" xfId="4720"/>
    <cellStyle name="Normal 4 3 2 2 7 2 4" xfId="4721"/>
    <cellStyle name="Normal 4 3 2 2 7 2 5" xfId="4722"/>
    <cellStyle name="Normal 4 3 2 2 7 3" xfId="4723"/>
    <cellStyle name="Normal 4 3 2 2 7 3 2" xfId="4724"/>
    <cellStyle name="Normal 4 3 2 2 7 3 2 2" xfId="4725"/>
    <cellStyle name="Normal 4 3 2 2 7 3 2 3" xfId="4726"/>
    <cellStyle name="Normal 4 3 2 2 7 3 3" xfId="4727"/>
    <cellStyle name="Normal 4 3 2 2 7 3 4" xfId="4728"/>
    <cellStyle name="Normal 4 3 2 2 7 3 5" xfId="4729"/>
    <cellStyle name="Normal 4 3 2 2 7 4" xfId="4730"/>
    <cellStyle name="Normal 4 3 2 2 7 4 2" xfId="4731"/>
    <cellStyle name="Normal 4 3 2 2 7 4 3" xfId="4732"/>
    <cellStyle name="Normal 4 3 2 2 7 5" xfId="4733"/>
    <cellStyle name="Normal 4 3 2 2 7 6" xfId="4734"/>
    <cellStyle name="Normal 4 3 2 2 7 7" xfId="4735"/>
    <cellStyle name="Normal 4 3 2 2 8" xfId="4736"/>
    <cellStyle name="Normal 4 3 2 2 8 2" xfId="4737"/>
    <cellStyle name="Normal 4 3 2 2 8 2 2" xfId="4738"/>
    <cellStyle name="Normal 4 3 2 2 8 2 3" xfId="4739"/>
    <cellStyle name="Normal 4 3 2 2 8 3" xfId="4740"/>
    <cellStyle name="Normal 4 3 2 2 8 4" xfId="4741"/>
    <cellStyle name="Normal 4 3 2 2 8 5" xfId="4742"/>
    <cellStyle name="Normal 4 3 2 2 9" xfId="4743"/>
    <cellStyle name="Normal 4 3 2 2 9 2" xfId="4744"/>
    <cellStyle name="Normal 4 3 2 2 9 2 2" xfId="4745"/>
    <cellStyle name="Normal 4 3 2 2 9 2 3" xfId="4746"/>
    <cellStyle name="Normal 4 3 2 2 9 3" xfId="4747"/>
    <cellStyle name="Normal 4 3 2 2 9 4" xfId="4748"/>
    <cellStyle name="Normal 4 3 2 2 9 5" xfId="4749"/>
    <cellStyle name="Normal 4 3 2 3" xfId="4750"/>
    <cellStyle name="Normal 4 3 2 3 2" xfId="4751"/>
    <cellStyle name="Normal 4 3 2 3 2 2" xfId="4752"/>
    <cellStyle name="Normal 4 3 2 3 2 2 2" xfId="4753"/>
    <cellStyle name="Normal 4 3 2 3 2 2 2 2" xfId="4754"/>
    <cellStyle name="Normal 4 3 2 3 2 2 2 2 2" xfId="4755"/>
    <cellStyle name="Normal 4 3 2 3 2 2 2 2 3" xfId="4756"/>
    <cellStyle name="Normal 4 3 2 3 2 2 2 3" xfId="4757"/>
    <cellStyle name="Normal 4 3 2 3 2 2 2 4" xfId="4758"/>
    <cellStyle name="Normal 4 3 2 3 2 2 2 5" xfId="4759"/>
    <cellStyle name="Normal 4 3 2 3 2 2 3" xfId="4760"/>
    <cellStyle name="Normal 4 3 2 3 2 2 3 2" xfId="4761"/>
    <cellStyle name="Normal 4 3 2 3 2 2 3 2 2" xfId="4762"/>
    <cellStyle name="Normal 4 3 2 3 2 2 3 2 3" xfId="4763"/>
    <cellStyle name="Normal 4 3 2 3 2 2 3 3" xfId="4764"/>
    <cellStyle name="Normal 4 3 2 3 2 2 3 4" xfId="4765"/>
    <cellStyle name="Normal 4 3 2 3 2 2 3 5" xfId="4766"/>
    <cellStyle name="Normal 4 3 2 3 2 2 4" xfId="4767"/>
    <cellStyle name="Normal 4 3 2 3 2 2 4 2" xfId="4768"/>
    <cellStyle name="Normal 4 3 2 3 2 2 4 3" xfId="4769"/>
    <cellStyle name="Normal 4 3 2 3 2 2 5" xfId="4770"/>
    <cellStyle name="Normal 4 3 2 3 2 2 6" xfId="4771"/>
    <cellStyle name="Normal 4 3 2 3 2 2 7" xfId="4772"/>
    <cellStyle name="Normal 4 3 2 3 2 3" xfId="4773"/>
    <cellStyle name="Normal 4 3 2 3 2 3 2" xfId="4774"/>
    <cellStyle name="Normal 4 3 2 3 2 3 2 2" xfId="4775"/>
    <cellStyle name="Normal 4 3 2 3 2 3 2 3" xfId="4776"/>
    <cellStyle name="Normal 4 3 2 3 2 3 3" xfId="4777"/>
    <cellStyle name="Normal 4 3 2 3 2 3 4" xfId="4778"/>
    <cellStyle name="Normal 4 3 2 3 2 3 5" xfId="4779"/>
    <cellStyle name="Normal 4 3 2 3 2 4" xfId="4780"/>
    <cellStyle name="Normal 4 3 2 3 2 4 2" xfId="4781"/>
    <cellStyle name="Normal 4 3 2 3 2 4 2 2" xfId="4782"/>
    <cellStyle name="Normal 4 3 2 3 2 4 2 3" xfId="4783"/>
    <cellStyle name="Normal 4 3 2 3 2 4 3" xfId="4784"/>
    <cellStyle name="Normal 4 3 2 3 2 4 4" xfId="4785"/>
    <cellStyle name="Normal 4 3 2 3 2 4 5" xfId="4786"/>
    <cellStyle name="Normal 4 3 2 3 2 5" xfId="4787"/>
    <cellStyle name="Normal 4 3 2 3 2 5 2" xfId="4788"/>
    <cellStyle name="Normal 4 3 2 3 2 5 3" xfId="4789"/>
    <cellStyle name="Normal 4 3 2 3 2 6" xfId="4790"/>
    <cellStyle name="Normal 4 3 2 3 2 7" xfId="4791"/>
    <cellStyle name="Normal 4 3 2 3 2 8" xfId="4792"/>
    <cellStyle name="Normal 4 3 2 3 3" xfId="4793"/>
    <cellStyle name="Normal 4 3 2 3 3 2" xfId="4794"/>
    <cellStyle name="Normal 4 3 2 3 3 2 2" xfId="4795"/>
    <cellStyle name="Normal 4 3 2 3 3 2 2 2" xfId="4796"/>
    <cellStyle name="Normal 4 3 2 3 3 2 2 3" xfId="4797"/>
    <cellStyle name="Normal 4 3 2 3 3 2 3" xfId="4798"/>
    <cellStyle name="Normal 4 3 2 3 3 2 4" xfId="4799"/>
    <cellStyle name="Normal 4 3 2 3 3 2 5" xfId="4800"/>
    <cellStyle name="Normal 4 3 2 3 3 3" xfId="4801"/>
    <cellStyle name="Normal 4 3 2 3 3 3 2" xfId="4802"/>
    <cellStyle name="Normal 4 3 2 3 3 3 2 2" xfId="4803"/>
    <cellStyle name="Normal 4 3 2 3 3 3 2 3" xfId="4804"/>
    <cellStyle name="Normal 4 3 2 3 3 3 3" xfId="4805"/>
    <cellStyle name="Normal 4 3 2 3 3 3 4" xfId="4806"/>
    <cellStyle name="Normal 4 3 2 3 3 3 5" xfId="4807"/>
    <cellStyle name="Normal 4 3 2 3 3 4" xfId="4808"/>
    <cellStyle name="Normal 4 3 2 3 3 4 2" xfId="4809"/>
    <cellStyle name="Normal 4 3 2 3 3 4 3" xfId="4810"/>
    <cellStyle name="Normal 4 3 2 3 3 5" xfId="4811"/>
    <cellStyle name="Normal 4 3 2 3 3 6" xfId="4812"/>
    <cellStyle name="Normal 4 3 2 3 3 7" xfId="4813"/>
    <cellStyle name="Normal 4 3 2 3 4" xfId="4814"/>
    <cellStyle name="Normal 4 3 2 3 4 2" xfId="4815"/>
    <cellStyle name="Normal 4 3 2 3 4 2 2" xfId="4816"/>
    <cellStyle name="Normal 4 3 2 3 4 2 3" xfId="4817"/>
    <cellStyle name="Normal 4 3 2 3 4 3" xfId="4818"/>
    <cellStyle name="Normal 4 3 2 3 4 4" xfId="4819"/>
    <cellStyle name="Normal 4 3 2 3 4 5" xfId="4820"/>
    <cellStyle name="Normal 4 3 2 3 5" xfId="4821"/>
    <cellStyle name="Normal 4 3 2 3 5 2" xfId="4822"/>
    <cellStyle name="Normal 4 3 2 3 5 2 2" xfId="4823"/>
    <cellStyle name="Normal 4 3 2 3 5 2 3" xfId="4824"/>
    <cellStyle name="Normal 4 3 2 3 5 3" xfId="4825"/>
    <cellStyle name="Normal 4 3 2 3 5 4" xfId="4826"/>
    <cellStyle name="Normal 4 3 2 3 5 5" xfId="4827"/>
    <cellStyle name="Normal 4 3 2 3 6" xfId="4828"/>
    <cellStyle name="Normal 4 3 2 3 6 2" xfId="4829"/>
    <cellStyle name="Normal 4 3 2 3 6 3" xfId="4830"/>
    <cellStyle name="Normal 4 3 2 3 7" xfId="4831"/>
    <cellStyle name="Normal 4 3 2 3 8" xfId="4832"/>
    <cellStyle name="Normal 4 3 2 3 9" xfId="4833"/>
    <cellStyle name="Normal 4 3 2 4" xfId="4834"/>
    <cellStyle name="Normal 4 3 2 4 2" xfId="4835"/>
    <cellStyle name="Normal 4 3 2 4 2 2" xfId="4836"/>
    <cellStyle name="Normal 4 3 2 4 2 2 2" xfId="4837"/>
    <cellStyle name="Normal 4 3 2 4 2 2 2 2" xfId="4838"/>
    <cellStyle name="Normal 4 3 2 4 2 2 2 2 2" xfId="4839"/>
    <cellStyle name="Normal 4 3 2 4 2 2 2 2 3" xfId="4840"/>
    <cellStyle name="Normal 4 3 2 4 2 2 2 3" xfId="4841"/>
    <cellStyle name="Normal 4 3 2 4 2 2 2 4" xfId="4842"/>
    <cellStyle name="Normal 4 3 2 4 2 2 2 5" xfId="4843"/>
    <cellStyle name="Normal 4 3 2 4 2 2 3" xfId="4844"/>
    <cellStyle name="Normal 4 3 2 4 2 2 3 2" xfId="4845"/>
    <cellStyle name="Normal 4 3 2 4 2 2 3 2 2" xfId="4846"/>
    <cellStyle name="Normal 4 3 2 4 2 2 3 2 3" xfId="4847"/>
    <cellStyle name="Normal 4 3 2 4 2 2 3 3" xfId="4848"/>
    <cellStyle name="Normal 4 3 2 4 2 2 3 4" xfId="4849"/>
    <cellStyle name="Normal 4 3 2 4 2 2 3 5" xfId="4850"/>
    <cellStyle name="Normal 4 3 2 4 2 2 4" xfId="4851"/>
    <cellStyle name="Normal 4 3 2 4 2 2 4 2" xfId="4852"/>
    <cellStyle name="Normal 4 3 2 4 2 2 4 3" xfId="4853"/>
    <cellStyle name="Normal 4 3 2 4 2 2 5" xfId="4854"/>
    <cellStyle name="Normal 4 3 2 4 2 2 6" xfId="4855"/>
    <cellStyle name="Normal 4 3 2 4 2 2 7" xfId="4856"/>
    <cellStyle name="Normal 4 3 2 4 2 3" xfId="4857"/>
    <cellStyle name="Normal 4 3 2 4 2 3 2" xfId="4858"/>
    <cellStyle name="Normal 4 3 2 4 2 3 2 2" xfId="4859"/>
    <cellStyle name="Normal 4 3 2 4 2 3 2 3" xfId="4860"/>
    <cellStyle name="Normal 4 3 2 4 2 3 3" xfId="4861"/>
    <cellStyle name="Normal 4 3 2 4 2 3 4" xfId="4862"/>
    <cellStyle name="Normal 4 3 2 4 2 3 5" xfId="4863"/>
    <cellStyle name="Normal 4 3 2 4 2 4" xfId="4864"/>
    <cellStyle name="Normal 4 3 2 4 2 4 2" xfId="4865"/>
    <cellStyle name="Normal 4 3 2 4 2 4 2 2" xfId="4866"/>
    <cellStyle name="Normal 4 3 2 4 2 4 2 3" xfId="4867"/>
    <cellStyle name="Normal 4 3 2 4 2 4 3" xfId="4868"/>
    <cellStyle name="Normal 4 3 2 4 2 4 4" xfId="4869"/>
    <cellStyle name="Normal 4 3 2 4 2 4 5" xfId="4870"/>
    <cellStyle name="Normal 4 3 2 4 2 5" xfId="4871"/>
    <cellStyle name="Normal 4 3 2 4 2 5 2" xfId="4872"/>
    <cellStyle name="Normal 4 3 2 4 2 5 3" xfId="4873"/>
    <cellStyle name="Normal 4 3 2 4 2 6" xfId="4874"/>
    <cellStyle name="Normal 4 3 2 4 2 7" xfId="4875"/>
    <cellStyle name="Normal 4 3 2 4 2 8" xfId="4876"/>
    <cellStyle name="Normal 4 3 2 4 3" xfId="4877"/>
    <cellStyle name="Normal 4 3 2 4 3 2" xfId="4878"/>
    <cellStyle name="Normal 4 3 2 4 3 2 2" xfId="4879"/>
    <cellStyle name="Normal 4 3 2 4 3 2 2 2" xfId="4880"/>
    <cellStyle name="Normal 4 3 2 4 3 2 2 3" xfId="4881"/>
    <cellStyle name="Normal 4 3 2 4 3 2 3" xfId="4882"/>
    <cellStyle name="Normal 4 3 2 4 3 2 4" xfId="4883"/>
    <cellStyle name="Normal 4 3 2 4 3 2 5" xfId="4884"/>
    <cellStyle name="Normal 4 3 2 4 3 3" xfId="4885"/>
    <cellStyle name="Normal 4 3 2 4 3 3 2" xfId="4886"/>
    <cellStyle name="Normal 4 3 2 4 3 3 2 2" xfId="4887"/>
    <cellStyle name="Normal 4 3 2 4 3 3 2 3" xfId="4888"/>
    <cellStyle name="Normal 4 3 2 4 3 3 3" xfId="4889"/>
    <cellStyle name="Normal 4 3 2 4 3 3 4" xfId="4890"/>
    <cellStyle name="Normal 4 3 2 4 3 3 5" xfId="4891"/>
    <cellStyle name="Normal 4 3 2 4 3 4" xfId="4892"/>
    <cellStyle name="Normal 4 3 2 4 3 4 2" xfId="4893"/>
    <cellStyle name="Normal 4 3 2 4 3 4 3" xfId="4894"/>
    <cellStyle name="Normal 4 3 2 4 3 5" xfId="4895"/>
    <cellStyle name="Normal 4 3 2 4 3 6" xfId="4896"/>
    <cellStyle name="Normal 4 3 2 4 3 7" xfId="4897"/>
    <cellStyle name="Normal 4 3 2 4 4" xfId="4898"/>
    <cellStyle name="Normal 4 3 2 4 4 2" xfId="4899"/>
    <cellStyle name="Normal 4 3 2 4 4 2 2" xfId="4900"/>
    <cellStyle name="Normal 4 3 2 4 4 2 3" xfId="4901"/>
    <cellStyle name="Normal 4 3 2 4 4 3" xfId="4902"/>
    <cellStyle name="Normal 4 3 2 4 4 4" xfId="4903"/>
    <cellStyle name="Normal 4 3 2 4 4 5" xfId="4904"/>
    <cellStyle name="Normal 4 3 2 4 5" xfId="4905"/>
    <cellStyle name="Normal 4 3 2 4 5 2" xfId="4906"/>
    <cellStyle name="Normal 4 3 2 4 5 2 2" xfId="4907"/>
    <cellStyle name="Normal 4 3 2 4 5 2 3" xfId="4908"/>
    <cellStyle name="Normal 4 3 2 4 5 3" xfId="4909"/>
    <cellStyle name="Normal 4 3 2 4 5 4" xfId="4910"/>
    <cellStyle name="Normal 4 3 2 4 5 5" xfId="4911"/>
    <cellStyle name="Normal 4 3 2 4 6" xfId="4912"/>
    <cellStyle name="Normal 4 3 2 4 6 2" xfId="4913"/>
    <cellStyle name="Normal 4 3 2 4 6 3" xfId="4914"/>
    <cellStyle name="Normal 4 3 2 4 7" xfId="4915"/>
    <cellStyle name="Normal 4 3 2 4 8" xfId="4916"/>
    <cellStyle name="Normal 4 3 2 4 9" xfId="4917"/>
    <cellStyle name="Normal 4 3 2 5" xfId="4918"/>
    <cellStyle name="Normal 4 3 2 5 2" xfId="4919"/>
    <cellStyle name="Normal 4 3 2 5 2 2" xfId="4920"/>
    <cellStyle name="Normal 4 3 2 5 2 2 2" xfId="4921"/>
    <cellStyle name="Normal 4 3 2 5 2 2 2 2" xfId="4922"/>
    <cellStyle name="Normal 4 3 2 5 2 2 2 2 2" xfId="4923"/>
    <cellStyle name="Normal 4 3 2 5 2 2 2 2 3" xfId="4924"/>
    <cellStyle name="Normal 4 3 2 5 2 2 2 3" xfId="4925"/>
    <cellStyle name="Normal 4 3 2 5 2 2 2 4" xfId="4926"/>
    <cellStyle name="Normal 4 3 2 5 2 2 2 5" xfId="4927"/>
    <cellStyle name="Normal 4 3 2 5 2 2 3" xfId="4928"/>
    <cellStyle name="Normal 4 3 2 5 2 2 3 2" xfId="4929"/>
    <cellStyle name="Normal 4 3 2 5 2 2 3 2 2" xfId="4930"/>
    <cellStyle name="Normal 4 3 2 5 2 2 3 2 3" xfId="4931"/>
    <cellStyle name="Normal 4 3 2 5 2 2 3 3" xfId="4932"/>
    <cellStyle name="Normal 4 3 2 5 2 2 3 4" xfId="4933"/>
    <cellStyle name="Normal 4 3 2 5 2 2 3 5" xfId="4934"/>
    <cellStyle name="Normal 4 3 2 5 2 2 4" xfId="4935"/>
    <cellStyle name="Normal 4 3 2 5 2 2 4 2" xfId="4936"/>
    <cellStyle name="Normal 4 3 2 5 2 2 4 3" xfId="4937"/>
    <cellStyle name="Normal 4 3 2 5 2 2 5" xfId="4938"/>
    <cellStyle name="Normal 4 3 2 5 2 2 6" xfId="4939"/>
    <cellStyle name="Normal 4 3 2 5 2 2 7" xfId="4940"/>
    <cellStyle name="Normal 4 3 2 5 2 3" xfId="4941"/>
    <cellStyle name="Normal 4 3 2 5 2 3 2" xfId="4942"/>
    <cellStyle name="Normal 4 3 2 5 2 3 2 2" xfId="4943"/>
    <cellStyle name="Normal 4 3 2 5 2 3 2 3" xfId="4944"/>
    <cellStyle name="Normal 4 3 2 5 2 3 3" xfId="4945"/>
    <cellStyle name="Normal 4 3 2 5 2 3 4" xfId="4946"/>
    <cellStyle name="Normal 4 3 2 5 2 3 5" xfId="4947"/>
    <cellStyle name="Normal 4 3 2 5 2 4" xfId="4948"/>
    <cellStyle name="Normal 4 3 2 5 2 4 2" xfId="4949"/>
    <cellStyle name="Normal 4 3 2 5 2 4 2 2" xfId="4950"/>
    <cellStyle name="Normal 4 3 2 5 2 4 2 3" xfId="4951"/>
    <cellStyle name="Normal 4 3 2 5 2 4 3" xfId="4952"/>
    <cellStyle name="Normal 4 3 2 5 2 4 4" xfId="4953"/>
    <cellStyle name="Normal 4 3 2 5 2 4 5" xfId="4954"/>
    <cellStyle name="Normal 4 3 2 5 2 5" xfId="4955"/>
    <cellStyle name="Normal 4 3 2 5 2 5 2" xfId="4956"/>
    <cellStyle name="Normal 4 3 2 5 2 5 3" xfId="4957"/>
    <cellStyle name="Normal 4 3 2 5 2 6" xfId="4958"/>
    <cellStyle name="Normal 4 3 2 5 2 7" xfId="4959"/>
    <cellStyle name="Normal 4 3 2 5 2 8" xfId="4960"/>
    <cellStyle name="Normal 4 3 2 5 3" xfId="4961"/>
    <cellStyle name="Normal 4 3 2 5 3 2" xfId="4962"/>
    <cellStyle name="Normal 4 3 2 5 3 2 2" xfId="4963"/>
    <cellStyle name="Normal 4 3 2 5 3 2 2 2" xfId="4964"/>
    <cellStyle name="Normal 4 3 2 5 3 2 2 3" xfId="4965"/>
    <cellStyle name="Normal 4 3 2 5 3 2 3" xfId="4966"/>
    <cellStyle name="Normal 4 3 2 5 3 2 4" xfId="4967"/>
    <cellStyle name="Normal 4 3 2 5 3 2 5" xfId="4968"/>
    <cellStyle name="Normal 4 3 2 5 3 3" xfId="4969"/>
    <cellStyle name="Normal 4 3 2 5 3 3 2" xfId="4970"/>
    <cellStyle name="Normal 4 3 2 5 3 3 2 2" xfId="4971"/>
    <cellStyle name="Normal 4 3 2 5 3 3 2 3" xfId="4972"/>
    <cellStyle name="Normal 4 3 2 5 3 3 3" xfId="4973"/>
    <cellStyle name="Normal 4 3 2 5 3 3 4" xfId="4974"/>
    <cellStyle name="Normal 4 3 2 5 3 3 5" xfId="4975"/>
    <cellStyle name="Normal 4 3 2 5 3 4" xfId="4976"/>
    <cellStyle name="Normal 4 3 2 5 3 4 2" xfId="4977"/>
    <cellStyle name="Normal 4 3 2 5 3 4 3" xfId="4978"/>
    <cellStyle name="Normal 4 3 2 5 3 5" xfId="4979"/>
    <cellStyle name="Normal 4 3 2 5 3 6" xfId="4980"/>
    <cellStyle name="Normal 4 3 2 5 3 7" xfId="4981"/>
    <cellStyle name="Normal 4 3 2 5 4" xfId="4982"/>
    <cellStyle name="Normal 4 3 2 5 4 2" xfId="4983"/>
    <cellStyle name="Normal 4 3 2 5 4 2 2" xfId="4984"/>
    <cellStyle name="Normal 4 3 2 5 4 2 3" xfId="4985"/>
    <cellStyle name="Normal 4 3 2 5 4 3" xfId="4986"/>
    <cellStyle name="Normal 4 3 2 5 4 4" xfId="4987"/>
    <cellStyle name="Normal 4 3 2 5 4 5" xfId="4988"/>
    <cellStyle name="Normal 4 3 2 5 5" xfId="4989"/>
    <cellStyle name="Normal 4 3 2 5 5 2" xfId="4990"/>
    <cellStyle name="Normal 4 3 2 5 5 2 2" xfId="4991"/>
    <cellStyle name="Normal 4 3 2 5 5 2 3" xfId="4992"/>
    <cellStyle name="Normal 4 3 2 5 5 3" xfId="4993"/>
    <cellStyle name="Normal 4 3 2 5 5 4" xfId="4994"/>
    <cellStyle name="Normal 4 3 2 5 5 5" xfId="4995"/>
    <cellStyle name="Normal 4 3 2 5 6" xfId="4996"/>
    <cellStyle name="Normal 4 3 2 5 6 2" xfId="4997"/>
    <cellStyle name="Normal 4 3 2 5 6 3" xfId="4998"/>
    <cellStyle name="Normal 4 3 2 5 7" xfId="4999"/>
    <cellStyle name="Normal 4 3 2 5 8" xfId="5000"/>
    <cellStyle name="Normal 4 3 2 5 9" xfId="5001"/>
    <cellStyle name="Normal 4 3 2 6" xfId="5002"/>
    <cellStyle name="Normal 4 3 2 6 2" xfId="5003"/>
    <cellStyle name="Normal 4 3 2 6 2 2" xfId="5004"/>
    <cellStyle name="Normal 4 3 2 6 2 2 2" xfId="5005"/>
    <cellStyle name="Normal 4 3 2 6 2 2 2 2" xfId="5006"/>
    <cellStyle name="Normal 4 3 2 6 2 2 2 3" xfId="5007"/>
    <cellStyle name="Normal 4 3 2 6 2 2 3" xfId="5008"/>
    <cellStyle name="Normal 4 3 2 6 2 2 4" xfId="5009"/>
    <cellStyle name="Normal 4 3 2 6 2 2 5" xfId="5010"/>
    <cellStyle name="Normal 4 3 2 6 2 3" xfId="5011"/>
    <cellStyle name="Normal 4 3 2 6 2 3 2" xfId="5012"/>
    <cellStyle name="Normal 4 3 2 6 2 3 2 2" xfId="5013"/>
    <cellStyle name="Normal 4 3 2 6 2 3 2 3" xfId="5014"/>
    <cellStyle name="Normal 4 3 2 6 2 3 3" xfId="5015"/>
    <cellStyle name="Normal 4 3 2 6 2 3 4" xfId="5016"/>
    <cellStyle name="Normal 4 3 2 6 2 3 5" xfId="5017"/>
    <cellStyle name="Normal 4 3 2 6 2 4" xfId="5018"/>
    <cellStyle name="Normal 4 3 2 6 2 4 2" xfId="5019"/>
    <cellStyle name="Normal 4 3 2 6 2 4 3" xfId="5020"/>
    <cellStyle name="Normal 4 3 2 6 2 5" xfId="5021"/>
    <cellStyle name="Normal 4 3 2 6 2 6" xfId="5022"/>
    <cellStyle name="Normal 4 3 2 6 2 7" xfId="5023"/>
    <cellStyle name="Normal 4 3 2 6 3" xfId="5024"/>
    <cellStyle name="Normal 4 3 2 6 3 2" xfId="5025"/>
    <cellStyle name="Normal 4 3 2 6 3 2 2" xfId="5026"/>
    <cellStyle name="Normal 4 3 2 6 3 2 3" xfId="5027"/>
    <cellStyle name="Normal 4 3 2 6 3 3" xfId="5028"/>
    <cellStyle name="Normal 4 3 2 6 3 4" xfId="5029"/>
    <cellStyle name="Normal 4 3 2 6 3 5" xfId="5030"/>
    <cellStyle name="Normal 4 3 2 6 4" xfId="5031"/>
    <cellStyle name="Normal 4 3 2 6 4 2" xfId="5032"/>
    <cellStyle name="Normal 4 3 2 6 4 2 2" xfId="5033"/>
    <cellStyle name="Normal 4 3 2 6 4 2 3" xfId="5034"/>
    <cellStyle name="Normal 4 3 2 6 4 3" xfId="5035"/>
    <cellStyle name="Normal 4 3 2 6 4 4" xfId="5036"/>
    <cellStyle name="Normal 4 3 2 6 4 5" xfId="5037"/>
    <cellStyle name="Normal 4 3 2 6 5" xfId="5038"/>
    <cellStyle name="Normal 4 3 2 6 5 2" xfId="5039"/>
    <cellStyle name="Normal 4 3 2 6 5 3" xfId="5040"/>
    <cellStyle name="Normal 4 3 2 6 6" xfId="5041"/>
    <cellStyle name="Normal 4 3 2 6 7" xfId="5042"/>
    <cellStyle name="Normal 4 3 2 6 8" xfId="5043"/>
    <cellStyle name="Normal 4 3 2 7" xfId="5044"/>
    <cellStyle name="Normal 4 3 2 7 2" xfId="5045"/>
    <cellStyle name="Normal 4 3 2 7 2 2" xfId="5046"/>
    <cellStyle name="Normal 4 3 2 7 2 2 2" xfId="5047"/>
    <cellStyle name="Normal 4 3 2 7 2 2 3" xfId="5048"/>
    <cellStyle name="Normal 4 3 2 7 2 3" xfId="5049"/>
    <cellStyle name="Normal 4 3 2 7 2 4" xfId="5050"/>
    <cellStyle name="Normal 4 3 2 7 2 5" xfId="5051"/>
    <cellStyle name="Normal 4 3 2 7 3" xfId="5052"/>
    <cellStyle name="Normal 4 3 2 7 3 2" xfId="5053"/>
    <cellStyle name="Normal 4 3 2 7 3 2 2" xfId="5054"/>
    <cellStyle name="Normal 4 3 2 7 3 2 3" xfId="5055"/>
    <cellStyle name="Normal 4 3 2 7 3 3" xfId="5056"/>
    <cellStyle name="Normal 4 3 2 7 3 4" xfId="5057"/>
    <cellStyle name="Normal 4 3 2 7 3 5" xfId="5058"/>
    <cellStyle name="Normal 4 3 2 7 4" xfId="5059"/>
    <cellStyle name="Normal 4 3 2 7 4 2" xfId="5060"/>
    <cellStyle name="Normal 4 3 2 7 4 3" xfId="5061"/>
    <cellStyle name="Normal 4 3 2 7 5" xfId="5062"/>
    <cellStyle name="Normal 4 3 2 7 6" xfId="5063"/>
    <cellStyle name="Normal 4 3 2 7 7" xfId="5064"/>
    <cellStyle name="Normal 4 3 2 8" xfId="5065"/>
    <cellStyle name="Normal 4 3 2 8 2" xfId="5066"/>
    <cellStyle name="Normal 4 3 2 8 2 2" xfId="5067"/>
    <cellStyle name="Normal 4 3 2 8 2 2 2" xfId="5068"/>
    <cellStyle name="Normal 4 3 2 8 2 2 3" xfId="5069"/>
    <cellStyle name="Normal 4 3 2 8 2 3" xfId="5070"/>
    <cellStyle name="Normal 4 3 2 8 2 4" xfId="5071"/>
    <cellStyle name="Normal 4 3 2 8 2 5" xfId="5072"/>
    <cellStyle name="Normal 4 3 2 8 3" xfId="5073"/>
    <cellStyle name="Normal 4 3 2 8 3 2" xfId="5074"/>
    <cellStyle name="Normal 4 3 2 8 3 2 2" xfId="5075"/>
    <cellStyle name="Normal 4 3 2 8 3 2 3" xfId="5076"/>
    <cellStyle name="Normal 4 3 2 8 3 3" xfId="5077"/>
    <cellStyle name="Normal 4 3 2 8 3 4" xfId="5078"/>
    <cellStyle name="Normal 4 3 2 8 3 5" xfId="5079"/>
    <cellStyle name="Normal 4 3 2 8 4" xfId="5080"/>
    <cellStyle name="Normal 4 3 2 8 4 2" xfId="5081"/>
    <cellStyle name="Normal 4 3 2 8 4 3" xfId="5082"/>
    <cellStyle name="Normal 4 3 2 8 5" xfId="5083"/>
    <cellStyle name="Normal 4 3 2 8 6" xfId="5084"/>
    <cellStyle name="Normal 4 3 2 8 7" xfId="5085"/>
    <cellStyle name="Normal 4 3 2 9" xfId="5086"/>
    <cellStyle name="Normal 4 3 2 9 2" xfId="5087"/>
    <cellStyle name="Normal 4 3 2 9 2 2" xfId="5088"/>
    <cellStyle name="Normal 4 3 2 9 2 3" xfId="5089"/>
    <cellStyle name="Normal 4 3 2 9 3" xfId="5090"/>
    <cellStyle name="Normal 4 3 2 9 4" xfId="5091"/>
    <cellStyle name="Normal 4 3 2 9 5" xfId="5092"/>
    <cellStyle name="Normal 4 3 3" xfId="5093"/>
    <cellStyle name="Normal 4 3 3 10" xfId="5094"/>
    <cellStyle name="Normal 4 3 3 10 2" xfId="5095"/>
    <cellStyle name="Normal 4 3 3 10 2 2" xfId="5096"/>
    <cellStyle name="Normal 4 3 3 10 2 3" xfId="5097"/>
    <cellStyle name="Normal 4 3 3 10 3" xfId="5098"/>
    <cellStyle name="Normal 4 3 3 10 4" xfId="5099"/>
    <cellStyle name="Normal 4 3 3 10 5" xfId="5100"/>
    <cellStyle name="Normal 4 3 3 11" xfId="5101"/>
    <cellStyle name="Normal 4 3 3 11 2" xfId="5102"/>
    <cellStyle name="Normal 4 3 3 11 3" xfId="5103"/>
    <cellStyle name="Normal 4 3 3 12" xfId="5104"/>
    <cellStyle name="Normal 4 3 3 13" xfId="5105"/>
    <cellStyle name="Normal 4 3 3 14" xfId="5106"/>
    <cellStyle name="Normal 4 3 3 2" xfId="5107"/>
    <cellStyle name="Normal 4 3 3 2 10" xfId="5108"/>
    <cellStyle name="Normal 4 3 3 2 11" xfId="5109"/>
    <cellStyle name="Normal 4 3 3 2 12" xfId="5110"/>
    <cellStyle name="Normal 4 3 3 2 2" xfId="5111"/>
    <cellStyle name="Normal 4 3 3 2 2 2" xfId="5112"/>
    <cellStyle name="Normal 4 3 3 2 2 2 2" xfId="5113"/>
    <cellStyle name="Normal 4 3 3 2 2 2 2 2" xfId="5114"/>
    <cellStyle name="Normal 4 3 3 2 2 2 2 2 2" xfId="5115"/>
    <cellStyle name="Normal 4 3 3 2 2 2 2 2 2 2" xfId="5116"/>
    <cellStyle name="Normal 4 3 3 2 2 2 2 2 2 3" xfId="5117"/>
    <cellStyle name="Normal 4 3 3 2 2 2 2 2 3" xfId="5118"/>
    <cellStyle name="Normal 4 3 3 2 2 2 2 2 4" xfId="5119"/>
    <cellStyle name="Normal 4 3 3 2 2 2 2 2 5" xfId="5120"/>
    <cellStyle name="Normal 4 3 3 2 2 2 2 3" xfId="5121"/>
    <cellStyle name="Normal 4 3 3 2 2 2 2 3 2" xfId="5122"/>
    <cellStyle name="Normal 4 3 3 2 2 2 2 3 2 2" xfId="5123"/>
    <cellStyle name="Normal 4 3 3 2 2 2 2 3 2 3" xfId="5124"/>
    <cellStyle name="Normal 4 3 3 2 2 2 2 3 3" xfId="5125"/>
    <cellStyle name="Normal 4 3 3 2 2 2 2 3 4" xfId="5126"/>
    <cellStyle name="Normal 4 3 3 2 2 2 2 3 5" xfId="5127"/>
    <cellStyle name="Normal 4 3 3 2 2 2 2 4" xfId="5128"/>
    <cellStyle name="Normal 4 3 3 2 2 2 2 4 2" xfId="5129"/>
    <cellStyle name="Normal 4 3 3 2 2 2 2 4 3" xfId="5130"/>
    <cellStyle name="Normal 4 3 3 2 2 2 2 5" xfId="5131"/>
    <cellStyle name="Normal 4 3 3 2 2 2 2 6" xfId="5132"/>
    <cellStyle name="Normal 4 3 3 2 2 2 2 7" xfId="5133"/>
    <cellStyle name="Normal 4 3 3 2 2 2 3" xfId="5134"/>
    <cellStyle name="Normal 4 3 3 2 2 2 3 2" xfId="5135"/>
    <cellStyle name="Normal 4 3 3 2 2 2 3 2 2" xfId="5136"/>
    <cellStyle name="Normal 4 3 3 2 2 2 3 2 3" xfId="5137"/>
    <cellStyle name="Normal 4 3 3 2 2 2 3 3" xfId="5138"/>
    <cellStyle name="Normal 4 3 3 2 2 2 3 4" xfId="5139"/>
    <cellStyle name="Normal 4 3 3 2 2 2 3 5" xfId="5140"/>
    <cellStyle name="Normal 4 3 3 2 2 2 4" xfId="5141"/>
    <cellStyle name="Normal 4 3 3 2 2 2 4 2" xfId="5142"/>
    <cellStyle name="Normal 4 3 3 2 2 2 4 2 2" xfId="5143"/>
    <cellStyle name="Normal 4 3 3 2 2 2 4 2 3" xfId="5144"/>
    <cellStyle name="Normal 4 3 3 2 2 2 4 3" xfId="5145"/>
    <cellStyle name="Normal 4 3 3 2 2 2 4 4" xfId="5146"/>
    <cellStyle name="Normal 4 3 3 2 2 2 4 5" xfId="5147"/>
    <cellStyle name="Normal 4 3 3 2 2 2 5" xfId="5148"/>
    <cellStyle name="Normal 4 3 3 2 2 2 5 2" xfId="5149"/>
    <cellStyle name="Normal 4 3 3 2 2 2 5 3" xfId="5150"/>
    <cellStyle name="Normal 4 3 3 2 2 2 6" xfId="5151"/>
    <cellStyle name="Normal 4 3 3 2 2 2 7" xfId="5152"/>
    <cellStyle name="Normal 4 3 3 2 2 2 8" xfId="5153"/>
    <cellStyle name="Normal 4 3 3 2 2 3" xfId="5154"/>
    <cellStyle name="Normal 4 3 3 2 2 3 2" xfId="5155"/>
    <cellStyle name="Normal 4 3 3 2 2 3 2 2" xfId="5156"/>
    <cellStyle name="Normal 4 3 3 2 2 3 2 2 2" xfId="5157"/>
    <cellStyle name="Normal 4 3 3 2 2 3 2 2 3" xfId="5158"/>
    <cellStyle name="Normal 4 3 3 2 2 3 2 3" xfId="5159"/>
    <cellStyle name="Normal 4 3 3 2 2 3 2 4" xfId="5160"/>
    <cellStyle name="Normal 4 3 3 2 2 3 2 5" xfId="5161"/>
    <cellStyle name="Normal 4 3 3 2 2 3 3" xfId="5162"/>
    <cellStyle name="Normal 4 3 3 2 2 3 3 2" xfId="5163"/>
    <cellStyle name="Normal 4 3 3 2 2 3 3 2 2" xfId="5164"/>
    <cellStyle name="Normal 4 3 3 2 2 3 3 2 3" xfId="5165"/>
    <cellStyle name="Normal 4 3 3 2 2 3 3 3" xfId="5166"/>
    <cellStyle name="Normal 4 3 3 2 2 3 3 4" xfId="5167"/>
    <cellStyle name="Normal 4 3 3 2 2 3 3 5" xfId="5168"/>
    <cellStyle name="Normal 4 3 3 2 2 3 4" xfId="5169"/>
    <cellStyle name="Normal 4 3 3 2 2 3 4 2" xfId="5170"/>
    <cellStyle name="Normal 4 3 3 2 2 3 4 3" xfId="5171"/>
    <cellStyle name="Normal 4 3 3 2 2 3 5" xfId="5172"/>
    <cellStyle name="Normal 4 3 3 2 2 3 6" xfId="5173"/>
    <cellStyle name="Normal 4 3 3 2 2 3 7" xfId="5174"/>
    <cellStyle name="Normal 4 3 3 2 2 4" xfId="5175"/>
    <cellStyle name="Normal 4 3 3 2 2 4 2" xfId="5176"/>
    <cellStyle name="Normal 4 3 3 2 2 4 2 2" xfId="5177"/>
    <cellStyle name="Normal 4 3 3 2 2 4 2 3" xfId="5178"/>
    <cellStyle name="Normal 4 3 3 2 2 4 3" xfId="5179"/>
    <cellStyle name="Normal 4 3 3 2 2 4 4" xfId="5180"/>
    <cellStyle name="Normal 4 3 3 2 2 4 5" xfId="5181"/>
    <cellStyle name="Normal 4 3 3 2 2 5" xfId="5182"/>
    <cellStyle name="Normal 4 3 3 2 2 5 2" xfId="5183"/>
    <cellStyle name="Normal 4 3 3 2 2 5 2 2" xfId="5184"/>
    <cellStyle name="Normal 4 3 3 2 2 5 2 3" xfId="5185"/>
    <cellStyle name="Normal 4 3 3 2 2 5 3" xfId="5186"/>
    <cellStyle name="Normal 4 3 3 2 2 5 4" xfId="5187"/>
    <cellStyle name="Normal 4 3 3 2 2 5 5" xfId="5188"/>
    <cellStyle name="Normal 4 3 3 2 2 6" xfId="5189"/>
    <cellStyle name="Normal 4 3 3 2 2 6 2" xfId="5190"/>
    <cellStyle name="Normal 4 3 3 2 2 6 3" xfId="5191"/>
    <cellStyle name="Normal 4 3 3 2 2 7" xfId="5192"/>
    <cellStyle name="Normal 4 3 3 2 2 8" xfId="5193"/>
    <cellStyle name="Normal 4 3 3 2 2 9" xfId="5194"/>
    <cellStyle name="Normal 4 3 3 2 3" xfId="5195"/>
    <cellStyle name="Normal 4 3 3 2 3 2" xfId="5196"/>
    <cellStyle name="Normal 4 3 3 2 3 2 2" xfId="5197"/>
    <cellStyle name="Normal 4 3 3 2 3 2 2 2" xfId="5198"/>
    <cellStyle name="Normal 4 3 3 2 3 2 2 2 2" xfId="5199"/>
    <cellStyle name="Normal 4 3 3 2 3 2 2 2 2 2" xfId="5200"/>
    <cellStyle name="Normal 4 3 3 2 3 2 2 2 2 3" xfId="5201"/>
    <cellStyle name="Normal 4 3 3 2 3 2 2 2 3" xfId="5202"/>
    <cellStyle name="Normal 4 3 3 2 3 2 2 2 4" xfId="5203"/>
    <cellStyle name="Normal 4 3 3 2 3 2 2 2 5" xfId="5204"/>
    <cellStyle name="Normal 4 3 3 2 3 2 2 3" xfId="5205"/>
    <cellStyle name="Normal 4 3 3 2 3 2 2 3 2" xfId="5206"/>
    <cellStyle name="Normal 4 3 3 2 3 2 2 3 2 2" xfId="5207"/>
    <cellStyle name="Normal 4 3 3 2 3 2 2 3 2 3" xfId="5208"/>
    <cellStyle name="Normal 4 3 3 2 3 2 2 3 3" xfId="5209"/>
    <cellStyle name="Normal 4 3 3 2 3 2 2 3 4" xfId="5210"/>
    <cellStyle name="Normal 4 3 3 2 3 2 2 3 5" xfId="5211"/>
    <cellStyle name="Normal 4 3 3 2 3 2 2 4" xfId="5212"/>
    <cellStyle name="Normal 4 3 3 2 3 2 2 4 2" xfId="5213"/>
    <cellStyle name="Normal 4 3 3 2 3 2 2 4 3" xfId="5214"/>
    <cellStyle name="Normal 4 3 3 2 3 2 2 5" xfId="5215"/>
    <cellStyle name="Normal 4 3 3 2 3 2 2 6" xfId="5216"/>
    <cellStyle name="Normal 4 3 3 2 3 2 2 7" xfId="5217"/>
    <cellStyle name="Normal 4 3 3 2 3 2 3" xfId="5218"/>
    <cellStyle name="Normal 4 3 3 2 3 2 3 2" xfId="5219"/>
    <cellStyle name="Normal 4 3 3 2 3 2 3 2 2" xfId="5220"/>
    <cellStyle name="Normal 4 3 3 2 3 2 3 2 3" xfId="5221"/>
    <cellStyle name="Normal 4 3 3 2 3 2 3 3" xfId="5222"/>
    <cellStyle name="Normal 4 3 3 2 3 2 3 4" xfId="5223"/>
    <cellStyle name="Normal 4 3 3 2 3 2 3 5" xfId="5224"/>
    <cellStyle name="Normal 4 3 3 2 3 2 4" xfId="5225"/>
    <cellStyle name="Normal 4 3 3 2 3 2 4 2" xfId="5226"/>
    <cellStyle name="Normal 4 3 3 2 3 2 4 2 2" xfId="5227"/>
    <cellStyle name="Normal 4 3 3 2 3 2 4 2 3" xfId="5228"/>
    <cellStyle name="Normal 4 3 3 2 3 2 4 3" xfId="5229"/>
    <cellStyle name="Normal 4 3 3 2 3 2 4 4" xfId="5230"/>
    <cellStyle name="Normal 4 3 3 2 3 2 4 5" xfId="5231"/>
    <cellStyle name="Normal 4 3 3 2 3 2 5" xfId="5232"/>
    <cellStyle name="Normal 4 3 3 2 3 2 5 2" xfId="5233"/>
    <cellStyle name="Normal 4 3 3 2 3 2 5 3" xfId="5234"/>
    <cellStyle name="Normal 4 3 3 2 3 2 6" xfId="5235"/>
    <cellStyle name="Normal 4 3 3 2 3 2 7" xfId="5236"/>
    <cellStyle name="Normal 4 3 3 2 3 2 8" xfId="5237"/>
    <cellStyle name="Normal 4 3 3 2 3 3" xfId="5238"/>
    <cellStyle name="Normal 4 3 3 2 3 3 2" xfId="5239"/>
    <cellStyle name="Normal 4 3 3 2 3 3 2 2" xfId="5240"/>
    <cellStyle name="Normal 4 3 3 2 3 3 2 2 2" xfId="5241"/>
    <cellStyle name="Normal 4 3 3 2 3 3 2 2 3" xfId="5242"/>
    <cellStyle name="Normal 4 3 3 2 3 3 2 3" xfId="5243"/>
    <cellStyle name="Normal 4 3 3 2 3 3 2 4" xfId="5244"/>
    <cellStyle name="Normal 4 3 3 2 3 3 2 5" xfId="5245"/>
    <cellStyle name="Normal 4 3 3 2 3 3 3" xfId="5246"/>
    <cellStyle name="Normal 4 3 3 2 3 3 3 2" xfId="5247"/>
    <cellStyle name="Normal 4 3 3 2 3 3 3 2 2" xfId="5248"/>
    <cellStyle name="Normal 4 3 3 2 3 3 3 2 3" xfId="5249"/>
    <cellStyle name="Normal 4 3 3 2 3 3 3 3" xfId="5250"/>
    <cellStyle name="Normal 4 3 3 2 3 3 3 4" xfId="5251"/>
    <cellStyle name="Normal 4 3 3 2 3 3 3 5" xfId="5252"/>
    <cellStyle name="Normal 4 3 3 2 3 3 4" xfId="5253"/>
    <cellStyle name="Normal 4 3 3 2 3 3 4 2" xfId="5254"/>
    <cellStyle name="Normal 4 3 3 2 3 3 4 3" xfId="5255"/>
    <cellStyle name="Normal 4 3 3 2 3 3 5" xfId="5256"/>
    <cellStyle name="Normal 4 3 3 2 3 3 6" xfId="5257"/>
    <cellStyle name="Normal 4 3 3 2 3 3 7" xfId="5258"/>
    <cellStyle name="Normal 4 3 3 2 3 4" xfId="5259"/>
    <cellStyle name="Normal 4 3 3 2 3 4 2" xfId="5260"/>
    <cellStyle name="Normal 4 3 3 2 3 4 2 2" xfId="5261"/>
    <cellStyle name="Normal 4 3 3 2 3 4 2 3" xfId="5262"/>
    <cellStyle name="Normal 4 3 3 2 3 4 3" xfId="5263"/>
    <cellStyle name="Normal 4 3 3 2 3 4 4" xfId="5264"/>
    <cellStyle name="Normal 4 3 3 2 3 4 5" xfId="5265"/>
    <cellStyle name="Normal 4 3 3 2 3 5" xfId="5266"/>
    <cellStyle name="Normal 4 3 3 2 3 5 2" xfId="5267"/>
    <cellStyle name="Normal 4 3 3 2 3 5 2 2" xfId="5268"/>
    <cellStyle name="Normal 4 3 3 2 3 5 2 3" xfId="5269"/>
    <cellStyle name="Normal 4 3 3 2 3 5 3" xfId="5270"/>
    <cellStyle name="Normal 4 3 3 2 3 5 4" xfId="5271"/>
    <cellStyle name="Normal 4 3 3 2 3 5 5" xfId="5272"/>
    <cellStyle name="Normal 4 3 3 2 3 6" xfId="5273"/>
    <cellStyle name="Normal 4 3 3 2 3 6 2" xfId="5274"/>
    <cellStyle name="Normal 4 3 3 2 3 6 3" xfId="5275"/>
    <cellStyle name="Normal 4 3 3 2 3 7" xfId="5276"/>
    <cellStyle name="Normal 4 3 3 2 3 8" xfId="5277"/>
    <cellStyle name="Normal 4 3 3 2 3 9" xfId="5278"/>
    <cellStyle name="Normal 4 3 3 2 4" xfId="5279"/>
    <cellStyle name="Normal 4 3 3 2 4 2" xfId="5280"/>
    <cellStyle name="Normal 4 3 3 2 4 2 2" xfId="5281"/>
    <cellStyle name="Normal 4 3 3 2 4 2 2 2" xfId="5282"/>
    <cellStyle name="Normal 4 3 3 2 4 2 2 2 2" xfId="5283"/>
    <cellStyle name="Normal 4 3 3 2 4 2 2 2 2 2" xfId="5284"/>
    <cellStyle name="Normal 4 3 3 2 4 2 2 2 2 3" xfId="5285"/>
    <cellStyle name="Normal 4 3 3 2 4 2 2 2 3" xfId="5286"/>
    <cellStyle name="Normal 4 3 3 2 4 2 2 2 4" xfId="5287"/>
    <cellStyle name="Normal 4 3 3 2 4 2 2 2 5" xfId="5288"/>
    <cellStyle name="Normal 4 3 3 2 4 2 2 3" xfId="5289"/>
    <cellStyle name="Normal 4 3 3 2 4 2 2 3 2" xfId="5290"/>
    <cellStyle name="Normal 4 3 3 2 4 2 2 3 2 2" xfId="5291"/>
    <cellStyle name="Normal 4 3 3 2 4 2 2 3 2 3" xfId="5292"/>
    <cellStyle name="Normal 4 3 3 2 4 2 2 3 3" xfId="5293"/>
    <cellStyle name="Normal 4 3 3 2 4 2 2 3 4" xfId="5294"/>
    <cellStyle name="Normal 4 3 3 2 4 2 2 3 5" xfId="5295"/>
    <cellStyle name="Normal 4 3 3 2 4 2 2 4" xfId="5296"/>
    <cellStyle name="Normal 4 3 3 2 4 2 2 4 2" xfId="5297"/>
    <cellStyle name="Normal 4 3 3 2 4 2 2 4 3" xfId="5298"/>
    <cellStyle name="Normal 4 3 3 2 4 2 2 5" xfId="5299"/>
    <cellStyle name="Normal 4 3 3 2 4 2 2 6" xfId="5300"/>
    <cellStyle name="Normal 4 3 3 2 4 2 2 7" xfId="5301"/>
    <cellStyle name="Normal 4 3 3 2 4 2 3" xfId="5302"/>
    <cellStyle name="Normal 4 3 3 2 4 2 3 2" xfId="5303"/>
    <cellStyle name="Normal 4 3 3 2 4 2 3 2 2" xfId="5304"/>
    <cellStyle name="Normal 4 3 3 2 4 2 3 2 3" xfId="5305"/>
    <cellStyle name="Normal 4 3 3 2 4 2 3 3" xfId="5306"/>
    <cellStyle name="Normal 4 3 3 2 4 2 3 4" xfId="5307"/>
    <cellStyle name="Normal 4 3 3 2 4 2 3 5" xfId="5308"/>
    <cellStyle name="Normal 4 3 3 2 4 2 4" xfId="5309"/>
    <cellStyle name="Normal 4 3 3 2 4 2 4 2" xfId="5310"/>
    <cellStyle name="Normal 4 3 3 2 4 2 4 2 2" xfId="5311"/>
    <cellStyle name="Normal 4 3 3 2 4 2 4 2 3" xfId="5312"/>
    <cellStyle name="Normal 4 3 3 2 4 2 4 3" xfId="5313"/>
    <cellStyle name="Normal 4 3 3 2 4 2 4 4" xfId="5314"/>
    <cellStyle name="Normal 4 3 3 2 4 2 4 5" xfId="5315"/>
    <cellStyle name="Normal 4 3 3 2 4 2 5" xfId="5316"/>
    <cellStyle name="Normal 4 3 3 2 4 2 5 2" xfId="5317"/>
    <cellStyle name="Normal 4 3 3 2 4 2 5 3" xfId="5318"/>
    <cellStyle name="Normal 4 3 3 2 4 2 6" xfId="5319"/>
    <cellStyle name="Normal 4 3 3 2 4 2 7" xfId="5320"/>
    <cellStyle name="Normal 4 3 3 2 4 2 8" xfId="5321"/>
    <cellStyle name="Normal 4 3 3 2 4 3" xfId="5322"/>
    <cellStyle name="Normal 4 3 3 2 4 3 2" xfId="5323"/>
    <cellStyle name="Normal 4 3 3 2 4 3 2 2" xfId="5324"/>
    <cellStyle name="Normal 4 3 3 2 4 3 2 2 2" xfId="5325"/>
    <cellStyle name="Normal 4 3 3 2 4 3 2 2 3" xfId="5326"/>
    <cellStyle name="Normal 4 3 3 2 4 3 2 3" xfId="5327"/>
    <cellStyle name="Normal 4 3 3 2 4 3 2 4" xfId="5328"/>
    <cellStyle name="Normal 4 3 3 2 4 3 2 5" xfId="5329"/>
    <cellStyle name="Normal 4 3 3 2 4 3 3" xfId="5330"/>
    <cellStyle name="Normal 4 3 3 2 4 3 3 2" xfId="5331"/>
    <cellStyle name="Normal 4 3 3 2 4 3 3 2 2" xfId="5332"/>
    <cellStyle name="Normal 4 3 3 2 4 3 3 2 3" xfId="5333"/>
    <cellStyle name="Normal 4 3 3 2 4 3 3 3" xfId="5334"/>
    <cellStyle name="Normal 4 3 3 2 4 3 3 4" xfId="5335"/>
    <cellStyle name="Normal 4 3 3 2 4 3 3 5" xfId="5336"/>
    <cellStyle name="Normal 4 3 3 2 4 3 4" xfId="5337"/>
    <cellStyle name="Normal 4 3 3 2 4 3 4 2" xfId="5338"/>
    <cellStyle name="Normal 4 3 3 2 4 3 4 3" xfId="5339"/>
    <cellStyle name="Normal 4 3 3 2 4 3 5" xfId="5340"/>
    <cellStyle name="Normal 4 3 3 2 4 3 6" xfId="5341"/>
    <cellStyle name="Normal 4 3 3 2 4 3 7" xfId="5342"/>
    <cellStyle name="Normal 4 3 3 2 4 4" xfId="5343"/>
    <cellStyle name="Normal 4 3 3 2 4 4 2" xfId="5344"/>
    <cellStyle name="Normal 4 3 3 2 4 4 2 2" xfId="5345"/>
    <cellStyle name="Normal 4 3 3 2 4 4 2 3" xfId="5346"/>
    <cellStyle name="Normal 4 3 3 2 4 4 3" xfId="5347"/>
    <cellStyle name="Normal 4 3 3 2 4 4 4" xfId="5348"/>
    <cellStyle name="Normal 4 3 3 2 4 4 5" xfId="5349"/>
    <cellStyle name="Normal 4 3 3 2 4 5" xfId="5350"/>
    <cellStyle name="Normal 4 3 3 2 4 5 2" xfId="5351"/>
    <cellStyle name="Normal 4 3 3 2 4 5 2 2" xfId="5352"/>
    <cellStyle name="Normal 4 3 3 2 4 5 2 3" xfId="5353"/>
    <cellStyle name="Normal 4 3 3 2 4 5 3" xfId="5354"/>
    <cellStyle name="Normal 4 3 3 2 4 5 4" xfId="5355"/>
    <cellStyle name="Normal 4 3 3 2 4 5 5" xfId="5356"/>
    <cellStyle name="Normal 4 3 3 2 4 6" xfId="5357"/>
    <cellStyle name="Normal 4 3 3 2 4 6 2" xfId="5358"/>
    <cellStyle name="Normal 4 3 3 2 4 6 3" xfId="5359"/>
    <cellStyle name="Normal 4 3 3 2 4 7" xfId="5360"/>
    <cellStyle name="Normal 4 3 3 2 4 8" xfId="5361"/>
    <cellStyle name="Normal 4 3 3 2 4 9" xfId="5362"/>
    <cellStyle name="Normal 4 3 3 2 5" xfId="5363"/>
    <cellStyle name="Normal 4 3 3 2 5 2" xfId="5364"/>
    <cellStyle name="Normal 4 3 3 2 5 2 2" xfId="5365"/>
    <cellStyle name="Normal 4 3 3 2 5 2 2 2" xfId="5366"/>
    <cellStyle name="Normal 4 3 3 2 5 2 2 2 2" xfId="5367"/>
    <cellStyle name="Normal 4 3 3 2 5 2 2 2 3" xfId="5368"/>
    <cellStyle name="Normal 4 3 3 2 5 2 2 3" xfId="5369"/>
    <cellStyle name="Normal 4 3 3 2 5 2 2 4" xfId="5370"/>
    <cellStyle name="Normal 4 3 3 2 5 2 2 5" xfId="5371"/>
    <cellStyle name="Normal 4 3 3 2 5 2 3" xfId="5372"/>
    <cellStyle name="Normal 4 3 3 2 5 2 3 2" xfId="5373"/>
    <cellStyle name="Normal 4 3 3 2 5 2 3 2 2" xfId="5374"/>
    <cellStyle name="Normal 4 3 3 2 5 2 3 2 3" xfId="5375"/>
    <cellStyle name="Normal 4 3 3 2 5 2 3 3" xfId="5376"/>
    <cellStyle name="Normal 4 3 3 2 5 2 3 4" xfId="5377"/>
    <cellStyle name="Normal 4 3 3 2 5 2 3 5" xfId="5378"/>
    <cellStyle name="Normal 4 3 3 2 5 2 4" xfId="5379"/>
    <cellStyle name="Normal 4 3 3 2 5 2 4 2" xfId="5380"/>
    <cellStyle name="Normal 4 3 3 2 5 2 4 3" xfId="5381"/>
    <cellStyle name="Normal 4 3 3 2 5 2 5" xfId="5382"/>
    <cellStyle name="Normal 4 3 3 2 5 2 6" xfId="5383"/>
    <cellStyle name="Normal 4 3 3 2 5 2 7" xfId="5384"/>
    <cellStyle name="Normal 4 3 3 2 5 3" xfId="5385"/>
    <cellStyle name="Normal 4 3 3 2 5 3 2" xfId="5386"/>
    <cellStyle name="Normal 4 3 3 2 5 3 2 2" xfId="5387"/>
    <cellStyle name="Normal 4 3 3 2 5 3 2 3" xfId="5388"/>
    <cellStyle name="Normal 4 3 3 2 5 3 3" xfId="5389"/>
    <cellStyle name="Normal 4 3 3 2 5 3 4" xfId="5390"/>
    <cellStyle name="Normal 4 3 3 2 5 3 5" xfId="5391"/>
    <cellStyle name="Normal 4 3 3 2 5 4" xfId="5392"/>
    <cellStyle name="Normal 4 3 3 2 5 4 2" xfId="5393"/>
    <cellStyle name="Normal 4 3 3 2 5 4 2 2" xfId="5394"/>
    <cellStyle name="Normal 4 3 3 2 5 4 2 3" xfId="5395"/>
    <cellStyle name="Normal 4 3 3 2 5 4 3" xfId="5396"/>
    <cellStyle name="Normal 4 3 3 2 5 4 4" xfId="5397"/>
    <cellStyle name="Normal 4 3 3 2 5 4 5" xfId="5398"/>
    <cellStyle name="Normal 4 3 3 2 5 5" xfId="5399"/>
    <cellStyle name="Normal 4 3 3 2 5 5 2" xfId="5400"/>
    <cellStyle name="Normal 4 3 3 2 5 5 3" xfId="5401"/>
    <cellStyle name="Normal 4 3 3 2 5 6" xfId="5402"/>
    <cellStyle name="Normal 4 3 3 2 5 7" xfId="5403"/>
    <cellStyle name="Normal 4 3 3 2 5 8" xfId="5404"/>
    <cellStyle name="Normal 4 3 3 2 6" xfId="5405"/>
    <cellStyle name="Normal 4 3 3 2 6 2" xfId="5406"/>
    <cellStyle name="Normal 4 3 3 2 6 2 2" xfId="5407"/>
    <cellStyle name="Normal 4 3 3 2 6 2 2 2" xfId="5408"/>
    <cellStyle name="Normal 4 3 3 2 6 2 2 3" xfId="5409"/>
    <cellStyle name="Normal 4 3 3 2 6 2 3" xfId="5410"/>
    <cellStyle name="Normal 4 3 3 2 6 2 4" xfId="5411"/>
    <cellStyle name="Normal 4 3 3 2 6 2 5" xfId="5412"/>
    <cellStyle name="Normal 4 3 3 2 6 3" xfId="5413"/>
    <cellStyle name="Normal 4 3 3 2 6 3 2" xfId="5414"/>
    <cellStyle name="Normal 4 3 3 2 6 3 2 2" xfId="5415"/>
    <cellStyle name="Normal 4 3 3 2 6 3 2 3" xfId="5416"/>
    <cellStyle name="Normal 4 3 3 2 6 3 3" xfId="5417"/>
    <cellStyle name="Normal 4 3 3 2 6 3 4" xfId="5418"/>
    <cellStyle name="Normal 4 3 3 2 6 3 5" xfId="5419"/>
    <cellStyle name="Normal 4 3 3 2 6 4" xfId="5420"/>
    <cellStyle name="Normal 4 3 3 2 6 4 2" xfId="5421"/>
    <cellStyle name="Normal 4 3 3 2 6 4 3" xfId="5422"/>
    <cellStyle name="Normal 4 3 3 2 6 5" xfId="5423"/>
    <cellStyle name="Normal 4 3 3 2 6 6" xfId="5424"/>
    <cellStyle name="Normal 4 3 3 2 6 7" xfId="5425"/>
    <cellStyle name="Normal 4 3 3 2 7" xfId="5426"/>
    <cellStyle name="Normal 4 3 3 2 7 2" xfId="5427"/>
    <cellStyle name="Normal 4 3 3 2 7 2 2" xfId="5428"/>
    <cellStyle name="Normal 4 3 3 2 7 2 3" xfId="5429"/>
    <cellStyle name="Normal 4 3 3 2 7 3" xfId="5430"/>
    <cellStyle name="Normal 4 3 3 2 7 4" xfId="5431"/>
    <cellStyle name="Normal 4 3 3 2 7 5" xfId="5432"/>
    <cellStyle name="Normal 4 3 3 2 8" xfId="5433"/>
    <cellStyle name="Normal 4 3 3 2 8 2" xfId="5434"/>
    <cellStyle name="Normal 4 3 3 2 8 2 2" xfId="5435"/>
    <cellStyle name="Normal 4 3 3 2 8 2 3" xfId="5436"/>
    <cellStyle name="Normal 4 3 3 2 8 3" xfId="5437"/>
    <cellStyle name="Normal 4 3 3 2 8 4" xfId="5438"/>
    <cellStyle name="Normal 4 3 3 2 8 5" xfId="5439"/>
    <cellStyle name="Normal 4 3 3 2 9" xfId="5440"/>
    <cellStyle name="Normal 4 3 3 2 9 2" xfId="5441"/>
    <cellStyle name="Normal 4 3 3 2 9 3" xfId="5442"/>
    <cellStyle name="Normal 4 3 3 3" xfId="5443"/>
    <cellStyle name="Normal 4 3 3 3 2" xfId="5444"/>
    <cellStyle name="Normal 4 3 3 3 2 2" xfId="5445"/>
    <cellStyle name="Normal 4 3 3 3 2 2 2" xfId="5446"/>
    <cellStyle name="Normal 4 3 3 3 2 2 2 2" xfId="5447"/>
    <cellStyle name="Normal 4 3 3 3 2 2 2 2 2" xfId="5448"/>
    <cellStyle name="Normal 4 3 3 3 2 2 2 2 3" xfId="5449"/>
    <cellStyle name="Normal 4 3 3 3 2 2 2 3" xfId="5450"/>
    <cellStyle name="Normal 4 3 3 3 2 2 2 4" xfId="5451"/>
    <cellStyle name="Normal 4 3 3 3 2 2 2 5" xfId="5452"/>
    <cellStyle name="Normal 4 3 3 3 2 2 3" xfId="5453"/>
    <cellStyle name="Normal 4 3 3 3 2 2 3 2" xfId="5454"/>
    <cellStyle name="Normal 4 3 3 3 2 2 3 2 2" xfId="5455"/>
    <cellStyle name="Normal 4 3 3 3 2 2 3 2 3" xfId="5456"/>
    <cellStyle name="Normal 4 3 3 3 2 2 3 3" xfId="5457"/>
    <cellStyle name="Normal 4 3 3 3 2 2 3 4" xfId="5458"/>
    <cellStyle name="Normal 4 3 3 3 2 2 3 5" xfId="5459"/>
    <cellStyle name="Normal 4 3 3 3 2 2 4" xfId="5460"/>
    <cellStyle name="Normal 4 3 3 3 2 2 4 2" xfId="5461"/>
    <cellStyle name="Normal 4 3 3 3 2 2 4 3" xfId="5462"/>
    <cellStyle name="Normal 4 3 3 3 2 2 5" xfId="5463"/>
    <cellStyle name="Normal 4 3 3 3 2 2 6" xfId="5464"/>
    <cellStyle name="Normal 4 3 3 3 2 2 7" xfId="5465"/>
    <cellStyle name="Normal 4 3 3 3 2 3" xfId="5466"/>
    <cellStyle name="Normal 4 3 3 3 2 3 2" xfId="5467"/>
    <cellStyle name="Normal 4 3 3 3 2 3 2 2" xfId="5468"/>
    <cellStyle name="Normal 4 3 3 3 2 3 2 3" xfId="5469"/>
    <cellStyle name="Normal 4 3 3 3 2 3 3" xfId="5470"/>
    <cellStyle name="Normal 4 3 3 3 2 3 4" xfId="5471"/>
    <cellStyle name="Normal 4 3 3 3 2 3 5" xfId="5472"/>
    <cellStyle name="Normal 4 3 3 3 2 4" xfId="5473"/>
    <cellStyle name="Normal 4 3 3 3 2 4 2" xfId="5474"/>
    <cellStyle name="Normal 4 3 3 3 2 4 2 2" xfId="5475"/>
    <cellStyle name="Normal 4 3 3 3 2 4 2 3" xfId="5476"/>
    <cellStyle name="Normal 4 3 3 3 2 4 3" xfId="5477"/>
    <cellStyle name="Normal 4 3 3 3 2 4 4" xfId="5478"/>
    <cellStyle name="Normal 4 3 3 3 2 4 5" xfId="5479"/>
    <cellStyle name="Normal 4 3 3 3 2 5" xfId="5480"/>
    <cellStyle name="Normal 4 3 3 3 2 5 2" xfId="5481"/>
    <cellStyle name="Normal 4 3 3 3 2 5 3" xfId="5482"/>
    <cellStyle name="Normal 4 3 3 3 2 6" xfId="5483"/>
    <cellStyle name="Normal 4 3 3 3 2 7" xfId="5484"/>
    <cellStyle name="Normal 4 3 3 3 2 8" xfId="5485"/>
    <cellStyle name="Normal 4 3 3 3 3" xfId="5486"/>
    <cellStyle name="Normal 4 3 3 3 3 2" xfId="5487"/>
    <cellStyle name="Normal 4 3 3 3 3 2 2" xfId="5488"/>
    <cellStyle name="Normal 4 3 3 3 3 2 2 2" xfId="5489"/>
    <cellStyle name="Normal 4 3 3 3 3 2 2 3" xfId="5490"/>
    <cellStyle name="Normal 4 3 3 3 3 2 3" xfId="5491"/>
    <cellStyle name="Normal 4 3 3 3 3 2 4" xfId="5492"/>
    <cellStyle name="Normal 4 3 3 3 3 2 5" xfId="5493"/>
    <cellStyle name="Normal 4 3 3 3 3 3" xfId="5494"/>
    <cellStyle name="Normal 4 3 3 3 3 3 2" xfId="5495"/>
    <cellStyle name="Normal 4 3 3 3 3 3 2 2" xfId="5496"/>
    <cellStyle name="Normal 4 3 3 3 3 3 2 3" xfId="5497"/>
    <cellStyle name="Normal 4 3 3 3 3 3 3" xfId="5498"/>
    <cellStyle name="Normal 4 3 3 3 3 3 4" xfId="5499"/>
    <cellStyle name="Normal 4 3 3 3 3 3 5" xfId="5500"/>
    <cellStyle name="Normal 4 3 3 3 3 4" xfId="5501"/>
    <cellStyle name="Normal 4 3 3 3 3 4 2" xfId="5502"/>
    <cellStyle name="Normal 4 3 3 3 3 4 3" xfId="5503"/>
    <cellStyle name="Normal 4 3 3 3 3 5" xfId="5504"/>
    <cellStyle name="Normal 4 3 3 3 3 6" xfId="5505"/>
    <cellStyle name="Normal 4 3 3 3 3 7" xfId="5506"/>
    <cellStyle name="Normal 4 3 3 3 4" xfId="5507"/>
    <cellStyle name="Normal 4 3 3 3 4 2" xfId="5508"/>
    <cellStyle name="Normal 4 3 3 3 4 2 2" xfId="5509"/>
    <cellStyle name="Normal 4 3 3 3 4 2 3" xfId="5510"/>
    <cellStyle name="Normal 4 3 3 3 4 3" xfId="5511"/>
    <cellStyle name="Normal 4 3 3 3 4 4" xfId="5512"/>
    <cellStyle name="Normal 4 3 3 3 4 5" xfId="5513"/>
    <cellStyle name="Normal 4 3 3 3 5" xfId="5514"/>
    <cellStyle name="Normal 4 3 3 3 5 2" xfId="5515"/>
    <cellStyle name="Normal 4 3 3 3 5 2 2" xfId="5516"/>
    <cellStyle name="Normal 4 3 3 3 5 2 3" xfId="5517"/>
    <cellStyle name="Normal 4 3 3 3 5 3" xfId="5518"/>
    <cellStyle name="Normal 4 3 3 3 5 4" xfId="5519"/>
    <cellStyle name="Normal 4 3 3 3 5 5" xfId="5520"/>
    <cellStyle name="Normal 4 3 3 3 6" xfId="5521"/>
    <cellStyle name="Normal 4 3 3 3 6 2" xfId="5522"/>
    <cellStyle name="Normal 4 3 3 3 6 3" xfId="5523"/>
    <cellStyle name="Normal 4 3 3 3 7" xfId="5524"/>
    <cellStyle name="Normal 4 3 3 3 8" xfId="5525"/>
    <cellStyle name="Normal 4 3 3 3 9" xfId="5526"/>
    <cellStyle name="Normal 4 3 3 4" xfId="5527"/>
    <cellStyle name="Normal 4 3 3 4 2" xfId="5528"/>
    <cellStyle name="Normal 4 3 3 4 2 2" xfId="5529"/>
    <cellStyle name="Normal 4 3 3 4 2 2 2" xfId="5530"/>
    <cellStyle name="Normal 4 3 3 4 2 2 2 2" xfId="5531"/>
    <cellStyle name="Normal 4 3 3 4 2 2 2 2 2" xfId="5532"/>
    <cellStyle name="Normal 4 3 3 4 2 2 2 2 3" xfId="5533"/>
    <cellStyle name="Normal 4 3 3 4 2 2 2 3" xfId="5534"/>
    <cellStyle name="Normal 4 3 3 4 2 2 2 4" xfId="5535"/>
    <cellStyle name="Normal 4 3 3 4 2 2 2 5" xfId="5536"/>
    <cellStyle name="Normal 4 3 3 4 2 2 3" xfId="5537"/>
    <cellStyle name="Normal 4 3 3 4 2 2 3 2" xfId="5538"/>
    <cellStyle name="Normal 4 3 3 4 2 2 3 2 2" xfId="5539"/>
    <cellStyle name="Normal 4 3 3 4 2 2 3 2 3" xfId="5540"/>
    <cellStyle name="Normal 4 3 3 4 2 2 3 3" xfId="5541"/>
    <cellStyle name="Normal 4 3 3 4 2 2 3 4" xfId="5542"/>
    <cellStyle name="Normal 4 3 3 4 2 2 3 5" xfId="5543"/>
    <cellStyle name="Normal 4 3 3 4 2 2 4" xfId="5544"/>
    <cellStyle name="Normal 4 3 3 4 2 2 4 2" xfId="5545"/>
    <cellStyle name="Normal 4 3 3 4 2 2 4 3" xfId="5546"/>
    <cellStyle name="Normal 4 3 3 4 2 2 5" xfId="5547"/>
    <cellStyle name="Normal 4 3 3 4 2 2 6" xfId="5548"/>
    <cellStyle name="Normal 4 3 3 4 2 2 7" xfId="5549"/>
    <cellStyle name="Normal 4 3 3 4 2 3" xfId="5550"/>
    <cellStyle name="Normal 4 3 3 4 2 3 2" xfId="5551"/>
    <cellStyle name="Normal 4 3 3 4 2 3 2 2" xfId="5552"/>
    <cellStyle name="Normal 4 3 3 4 2 3 2 3" xfId="5553"/>
    <cellStyle name="Normal 4 3 3 4 2 3 3" xfId="5554"/>
    <cellStyle name="Normal 4 3 3 4 2 3 4" xfId="5555"/>
    <cellStyle name="Normal 4 3 3 4 2 3 5" xfId="5556"/>
    <cellStyle name="Normal 4 3 3 4 2 4" xfId="5557"/>
    <cellStyle name="Normal 4 3 3 4 2 4 2" xfId="5558"/>
    <cellStyle name="Normal 4 3 3 4 2 4 2 2" xfId="5559"/>
    <cellStyle name="Normal 4 3 3 4 2 4 2 3" xfId="5560"/>
    <cellStyle name="Normal 4 3 3 4 2 4 3" xfId="5561"/>
    <cellStyle name="Normal 4 3 3 4 2 4 4" xfId="5562"/>
    <cellStyle name="Normal 4 3 3 4 2 4 5" xfId="5563"/>
    <cellStyle name="Normal 4 3 3 4 2 5" xfId="5564"/>
    <cellStyle name="Normal 4 3 3 4 2 5 2" xfId="5565"/>
    <cellStyle name="Normal 4 3 3 4 2 5 3" xfId="5566"/>
    <cellStyle name="Normal 4 3 3 4 2 6" xfId="5567"/>
    <cellStyle name="Normal 4 3 3 4 2 7" xfId="5568"/>
    <cellStyle name="Normal 4 3 3 4 2 8" xfId="5569"/>
    <cellStyle name="Normal 4 3 3 4 3" xfId="5570"/>
    <cellStyle name="Normal 4 3 3 4 3 2" xfId="5571"/>
    <cellStyle name="Normal 4 3 3 4 3 2 2" xfId="5572"/>
    <cellStyle name="Normal 4 3 3 4 3 2 2 2" xfId="5573"/>
    <cellStyle name="Normal 4 3 3 4 3 2 2 3" xfId="5574"/>
    <cellStyle name="Normal 4 3 3 4 3 2 3" xfId="5575"/>
    <cellStyle name="Normal 4 3 3 4 3 2 4" xfId="5576"/>
    <cellStyle name="Normal 4 3 3 4 3 2 5" xfId="5577"/>
    <cellStyle name="Normal 4 3 3 4 3 3" xfId="5578"/>
    <cellStyle name="Normal 4 3 3 4 3 3 2" xfId="5579"/>
    <cellStyle name="Normal 4 3 3 4 3 3 2 2" xfId="5580"/>
    <cellStyle name="Normal 4 3 3 4 3 3 2 3" xfId="5581"/>
    <cellStyle name="Normal 4 3 3 4 3 3 3" xfId="5582"/>
    <cellStyle name="Normal 4 3 3 4 3 3 4" xfId="5583"/>
    <cellStyle name="Normal 4 3 3 4 3 3 5" xfId="5584"/>
    <cellStyle name="Normal 4 3 3 4 3 4" xfId="5585"/>
    <cellStyle name="Normal 4 3 3 4 3 4 2" xfId="5586"/>
    <cellStyle name="Normal 4 3 3 4 3 4 3" xfId="5587"/>
    <cellStyle name="Normal 4 3 3 4 3 5" xfId="5588"/>
    <cellStyle name="Normal 4 3 3 4 3 6" xfId="5589"/>
    <cellStyle name="Normal 4 3 3 4 3 7" xfId="5590"/>
    <cellStyle name="Normal 4 3 3 4 4" xfId="5591"/>
    <cellStyle name="Normal 4 3 3 4 4 2" xfId="5592"/>
    <cellStyle name="Normal 4 3 3 4 4 2 2" xfId="5593"/>
    <cellStyle name="Normal 4 3 3 4 4 2 3" xfId="5594"/>
    <cellStyle name="Normal 4 3 3 4 4 3" xfId="5595"/>
    <cellStyle name="Normal 4 3 3 4 4 4" xfId="5596"/>
    <cellStyle name="Normal 4 3 3 4 4 5" xfId="5597"/>
    <cellStyle name="Normal 4 3 3 4 5" xfId="5598"/>
    <cellStyle name="Normal 4 3 3 4 5 2" xfId="5599"/>
    <cellStyle name="Normal 4 3 3 4 5 2 2" xfId="5600"/>
    <cellStyle name="Normal 4 3 3 4 5 2 3" xfId="5601"/>
    <cellStyle name="Normal 4 3 3 4 5 3" xfId="5602"/>
    <cellStyle name="Normal 4 3 3 4 5 4" xfId="5603"/>
    <cellStyle name="Normal 4 3 3 4 5 5" xfId="5604"/>
    <cellStyle name="Normal 4 3 3 4 6" xfId="5605"/>
    <cellStyle name="Normal 4 3 3 4 6 2" xfId="5606"/>
    <cellStyle name="Normal 4 3 3 4 6 3" xfId="5607"/>
    <cellStyle name="Normal 4 3 3 4 7" xfId="5608"/>
    <cellStyle name="Normal 4 3 3 4 8" xfId="5609"/>
    <cellStyle name="Normal 4 3 3 4 9" xfId="5610"/>
    <cellStyle name="Normal 4 3 3 5" xfId="5611"/>
    <cellStyle name="Normal 4 3 3 5 2" xfId="5612"/>
    <cellStyle name="Normal 4 3 3 5 2 2" xfId="5613"/>
    <cellStyle name="Normal 4 3 3 5 2 2 2" xfId="5614"/>
    <cellStyle name="Normal 4 3 3 5 2 2 2 2" xfId="5615"/>
    <cellStyle name="Normal 4 3 3 5 2 2 2 2 2" xfId="5616"/>
    <cellStyle name="Normal 4 3 3 5 2 2 2 2 3" xfId="5617"/>
    <cellStyle name="Normal 4 3 3 5 2 2 2 3" xfId="5618"/>
    <cellStyle name="Normal 4 3 3 5 2 2 2 4" xfId="5619"/>
    <cellStyle name="Normal 4 3 3 5 2 2 2 5" xfId="5620"/>
    <cellStyle name="Normal 4 3 3 5 2 2 3" xfId="5621"/>
    <cellStyle name="Normal 4 3 3 5 2 2 3 2" xfId="5622"/>
    <cellStyle name="Normal 4 3 3 5 2 2 3 2 2" xfId="5623"/>
    <cellStyle name="Normal 4 3 3 5 2 2 3 2 3" xfId="5624"/>
    <cellStyle name="Normal 4 3 3 5 2 2 3 3" xfId="5625"/>
    <cellStyle name="Normal 4 3 3 5 2 2 3 4" xfId="5626"/>
    <cellStyle name="Normal 4 3 3 5 2 2 3 5" xfId="5627"/>
    <cellStyle name="Normal 4 3 3 5 2 2 4" xfId="5628"/>
    <cellStyle name="Normal 4 3 3 5 2 2 4 2" xfId="5629"/>
    <cellStyle name="Normal 4 3 3 5 2 2 4 3" xfId="5630"/>
    <cellStyle name="Normal 4 3 3 5 2 2 5" xfId="5631"/>
    <cellStyle name="Normal 4 3 3 5 2 2 6" xfId="5632"/>
    <cellStyle name="Normal 4 3 3 5 2 2 7" xfId="5633"/>
    <cellStyle name="Normal 4 3 3 5 2 3" xfId="5634"/>
    <cellStyle name="Normal 4 3 3 5 2 3 2" xfId="5635"/>
    <cellStyle name="Normal 4 3 3 5 2 3 2 2" xfId="5636"/>
    <cellStyle name="Normal 4 3 3 5 2 3 2 3" xfId="5637"/>
    <cellStyle name="Normal 4 3 3 5 2 3 3" xfId="5638"/>
    <cellStyle name="Normal 4 3 3 5 2 3 4" xfId="5639"/>
    <cellStyle name="Normal 4 3 3 5 2 3 5" xfId="5640"/>
    <cellStyle name="Normal 4 3 3 5 2 4" xfId="5641"/>
    <cellStyle name="Normal 4 3 3 5 2 4 2" xfId="5642"/>
    <cellStyle name="Normal 4 3 3 5 2 4 2 2" xfId="5643"/>
    <cellStyle name="Normal 4 3 3 5 2 4 2 3" xfId="5644"/>
    <cellStyle name="Normal 4 3 3 5 2 4 3" xfId="5645"/>
    <cellStyle name="Normal 4 3 3 5 2 4 4" xfId="5646"/>
    <cellStyle name="Normal 4 3 3 5 2 4 5" xfId="5647"/>
    <cellStyle name="Normal 4 3 3 5 2 5" xfId="5648"/>
    <cellStyle name="Normal 4 3 3 5 2 5 2" xfId="5649"/>
    <cellStyle name="Normal 4 3 3 5 2 5 3" xfId="5650"/>
    <cellStyle name="Normal 4 3 3 5 2 6" xfId="5651"/>
    <cellStyle name="Normal 4 3 3 5 2 7" xfId="5652"/>
    <cellStyle name="Normal 4 3 3 5 2 8" xfId="5653"/>
    <cellStyle name="Normal 4 3 3 5 3" xfId="5654"/>
    <cellStyle name="Normal 4 3 3 5 3 2" xfId="5655"/>
    <cellStyle name="Normal 4 3 3 5 3 2 2" xfId="5656"/>
    <cellStyle name="Normal 4 3 3 5 3 2 2 2" xfId="5657"/>
    <cellStyle name="Normal 4 3 3 5 3 2 2 3" xfId="5658"/>
    <cellStyle name="Normal 4 3 3 5 3 2 3" xfId="5659"/>
    <cellStyle name="Normal 4 3 3 5 3 2 4" xfId="5660"/>
    <cellStyle name="Normal 4 3 3 5 3 2 5" xfId="5661"/>
    <cellStyle name="Normal 4 3 3 5 3 3" xfId="5662"/>
    <cellStyle name="Normal 4 3 3 5 3 3 2" xfId="5663"/>
    <cellStyle name="Normal 4 3 3 5 3 3 2 2" xfId="5664"/>
    <cellStyle name="Normal 4 3 3 5 3 3 2 3" xfId="5665"/>
    <cellStyle name="Normal 4 3 3 5 3 3 3" xfId="5666"/>
    <cellStyle name="Normal 4 3 3 5 3 3 4" xfId="5667"/>
    <cellStyle name="Normal 4 3 3 5 3 3 5" xfId="5668"/>
    <cellStyle name="Normal 4 3 3 5 3 4" xfId="5669"/>
    <cellStyle name="Normal 4 3 3 5 3 4 2" xfId="5670"/>
    <cellStyle name="Normal 4 3 3 5 3 4 3" xfId="5671"/>
    <cellStyle name="Normal 4 3 3 5 3 5" xfId="5672"/>
    <cellStyle name="Normal 4 3 3 5 3 6" xfId="5673"/>
    <cellStyle name="Normal 4 3 3 5 3 7" xfId="5674"/>
    <cellStyle name="Normal 4 3 3 5 4" xfId="5675"/>
    <cellStyle name="Normal 4 3 3 5 4 2" xfId="5676"/>
    <cellStyle name="Normal 4 3 3 5 4 2 2" xfId="5677"/>
    <cellStyle name="Normal 4 3 3 5 4 2 3" xfId="5678"/>
    <cellStyle name="Normal 4 3 3 5 4 3" xfId="5679"/>
    <cellStyle name="Normal 4 3 3 5 4 4" xfId="5680"/>
    <cellStyle name="Normal 4 3 3 5 4 5" xfId="5681"/>
    <cellStyle name="Normal 4 3 3 5 5" xfId="5682"/>
    <cellStyle name="Normal 4 3 3 5 5 2" xfId="5683"/>
    <cellStyle name="Normal 4 3 3 5 5 2 2" xfId="5684"/>
    <cellStyle name="Normal 4 3 3 5 5 2 3" xfId="5685"/>
    <cellStyle name="Normal 4 3 3 5 5 3" xfId="5686"/>
    <cellStyle name="Normal 4 3 3 5 5 4" xfId="5687"/>
    <cellStyle name="Normal 4 3 3 5 5 5" xfId="5688"/>
    <cellStyle name="Normal 4 3 3 5 6" xfId="5689"/>
    <cellStyle name="Normal 4 3 3 5 6 2" xfId="5690"/>
    <cellStyle name="Normal 4 3 3 5 6 3" xfId="5691"/>
    <cellStyle name="Normal 4 3 3 5 7" xfId="5692"/>
    <cellStyle name="Normal 4 3 3 5 8" xfId="5693"/>
    <cellStyle name="Normal 4 3 3 5 9" xfId="5694"/>
    <cellStyle name="Normal 4 3 3 6" xfId="5695"/>
    <cellStyle name="Normal 4 3 3 6 2" xfId="5696"/>
    <cellStyle name="Normal 4 3 3 6 2 2" xfId="5697"/>
    <cellStyle name="Normal 4 3 3 6 2 2 2" xfId="5698"/>
    <cellStyle name="Normal 4 3 3 6 2 2 2 2" xfId="5699"/>
    <cellStyle name="Normal 4 3 3 6 2 2 2 3" xfId="5700"/>
    <cellStyle name="Normal 4 3 3 6 2 2 3" xfId="5701"/>
    <cellStyle name="Normal 4 3 3 6 2 2 4" xfId="5702"/>
    <cellStyle name="Normal 4 3 3 6 2 2 5" xfId="5703"/>
    <cellStyle name="Normal 4 3 3 6 2 3" xfId="5704"/>
    <cellStyle name="Normal 4 3 3 6 2 3 2" xfId="5705"/>
    <cellStyle name="Normal 4 3 3 6 2 3 2 2" xfId="5706"/>
    <cellStyle name="Normal 4 3 3 6 2 3 2 3" xfId="5707"/>
    <cellStyle name="Normal 4 3 3 6 2 3 3" xfId="5708"/>
    <cellStyle name="Normal 4 3 3 6 2 3 4" xfId="5709"/>
    <cellStyle name="Normal 4 3 3 6 2 3 5" xfId="5710"/>
    <cellStyle name="Normal 4 3 3 6 2 4" xfId="5711"/>
    <cellStyle name="Normal 4 3 3 6 2 4 2" xfId="5712"/>
    <cellStyle name="Normal 4 3 3 6 2 4 3" xfId="5713"/>
    <cellStyle name="Normal 4 3 3 6 2 5" xfId="5714"/>
    <cellStyle name="Normal 4 3 3 6 2 6" xfId="5715"/>
    <cellStyle name="Normal 4 3 3 6 2 7" xfId="5716"/>
    <cellStyle name="Normal 4 3 3 6 3" xfId="5717"/>
    <cellStyle name="Normal 4 3 3 6 3 2" xfId="5718"/>
    <cellStyle name="Normal 4 3 3 6 3 2 2" xfId="5719"/>
    <cellStyle name="Normal 4 3 3 6 3 2 3" xfId="5720"/>
    <cellStyle name="Normal 4 3 3 6 3 3" xfId="5721"/>
    <cellStyle name="Normal 4 3 3 6 3 4" xfId="5722"/>
    <cellStyle name="Normal 4 3 3 6 3 5" xfId="5723"/>
    <cellStyle name="Normal 4 3 3 6 4" xfId="5724"/>
    <cellStyle name="Normal 4 3 3 6 4 2" xfId="5725"/>
    <cellStyle name="Normal 4 3 3 6 4 2 2" xfId="5726"/>
    <cellStyle name="Normal 4 3 3 6 4 2 3" xfId="5727"/>
    <cellStyle name="Normal 4 3 3 6 4 3" xfId="5728"/>
    <cellStyle name="Normal 4 3 3 6 4 4" xfId="5729"/>
    <cellStyle name="Normal 4 3 3 6 4 5" xfId="5730"/>
    <cellStyle name="Normal 4 3 3 6 5" xfId="5731"/>
    <cellStyle name="Normal 4 3 3 6 5 2" xfId="5732"/>
    <cellStyle name="Normal 4 3 3 6 5 3" xfId="5733"/>
    <cellStyle name="Normal 4 3 3 6 6" xfId="5734"/>
    <cellStyle name="Normal 4 3 3 6 7" xfId="5735"/>
    <cellStyle name="Normal 4 3 3 6 8" xfId="5736"/>
    <cellStyle name="Normal 4 3 3 7" xfId="5737"/>
    <cellStyle name="Normal 4 3 3 7 2" xfId="5738"/>
    <cellStyle name="Normal 4 3 3 7 2 2" xfId="5739"/>
    <cellStyle name="Normal 4 3 3 7 2 2 2" xfId="5740"/>
    <cellStyle name="Normal 4 3 3 7 2 2 3" xfId="5741"/>
    <cellStyle name="Normal 4 3 3 7 2 3" xfId="5742"/>
    <cellStyle name="Normal 4 3 3 7 2 4" xfId="5743"/>
    <cellStyle name="Normal 4 3 3 7 2 5" xfId="5744"/>
    <cellStyle name="Normal 4 3 3 7 3" xfId="5745"/>
    <cellStyle name="Normal 4 3 3 7 3 2" xfId="5746"/>
    <cellStyle name="Normal 4 3 3 7 3 2 2" xfId="5747"/>
    <cellStyle name="Normal 4 3 3 7 3 2 3" xfId="5748"/>
    <cellStyle name="Normal 4 3 3 7 3 3" xfId="5749"/>
    <cellStyle name="Normal 4 3 3 7 3 4" xfId="5750"/>
    <cellStyle name="Normal 4 3 3 7 3 5" xfId="5751"/>
    <cellStyle name="Normal 4 3 3 7 4" xfId="5752"/>
    <cellStyle name="Normal 4 3 3 7 4 2" xfId="5753"/>
    <cellStyle name="Normal 4 3 3 7 4 3" xfId="5754"/>
    <cellStyle name="Normal 4 3 3 7 5" xfId="5755"/>
    <cellStyle name="Normal 4 3 3 7 6" xfId="5756"/>
    <cellStyle name="Normal 4 3 3 7 7" xfId="5757"/>
    <cellStyle name="Normal 4 3 3 8" xfId="5758"/>
    <cellStyle name="Normal 4 3 3 8 2" xfId="5759"/>
    <cellStyle name="Normal 4 3 3 8 2 2" xfId="5760"/>
    <cellStyle name="Normal 4 3 3 8 2 2 2" xfId="5761"/>
    <cellStyle name="Normal 4 3 3 8 2 2 3" xfId="5762"/>
    <cellStyle name="Normal 4 3 3 8 2 3" xfId="5763"/>
    <cellStyle name="Normal 4 3 3 8 2 4" xfId="5764"/>
    <cellStyle name="Normal 4 3 3 8 2 5" xfId="5765"/>
    <cellStyle name="Normal 4 3 3 8 3" xfId="5766"/>
    <cellStyle name="Normal 4 3 3 8 3 2" xfId="5767"/>
    <cellStyle name="Normal 4 3 3 8 3 2 2" xfId="5768"/>
    <cellStyle name="Normal 4 3 3 8 3 2 3" xfId="5769"/>
    <cellStyle name="Normal 4 3 3 8 3 3" xfId="5770"/>
    <cellStyle name="Normal 4 3 3 8 3 4" xfId="5771"/>
    <cellStyle name="Normal 4 3 3 8 3 5" xfId="5772"/>
    <cellStyle name="Normal 4 3 3 8 4" xfId="5773"/>
    <cellStyle name="Normal 4 3 3 8 4 2" xfId="5774"/>
    <cellStyle name="Normal 4 3 3 8 4 3" xfId="5775"/>
    <cellStyle name="Normal 4 3 3 8 5" xfId="5776"/>
    <cellStyle name="Normal 4 3 3 8 6" xfId="5777"/>
    <cellStyle name="Normal 4 3 3 8 7" xfId="5778"/>
    <cellStyle name="Normal 4 3 3 9" xfId="5779"/>
    <cellStyle name="Normal 4 3 3 9 2" xfId="5780"/>
    <cellStyle name="Normal 4 3 3 9 2 2" xfId="5781"/>
    <cellStyle name="Normal 4 3 3 9 2 3" xfId="5782"/>
    <cellStyle name="Normal 4 3 3 9 3" xfId="5783"/>
    <cellStyle name="Normal 4 3 3 9 4" xfId="5784"/>
    <cellStyle name="Normal 4 3 3 9 5" xfId="5785"/>
    <cellStyle name="Normal 4 3 4" xfId="5786"/>
    <cellStyle name="Normal 4 3 4 10" xfId="5787"/>
    <cellStyle name="Normal 4 3 4 11" xfId="5788"/>
    <cellStyle name="Normal 4 3 4 12" xfId="5789"/>
    <cellStyle name="Normal 4 3 4 2" xfId="5790"/>
    <cellStyle name="Normal 4 3 4 2 2" xfId="5791"/>
    <cellStyle name="Normal 4 3 4 2 2 2" xfId="5792"/>
    <cellStyle name="Normal 4 3 4 2 2 2 2" xfId="5793"/>
    <cellStyle name="Normal 4 3 4 2 2 2 2 2" xfId="5794"/>
    <cellStyle name="Normal 4 3 4 2 2 2 2 2 2" xfId="5795"/>
    <cellStyle name="Normal 4 3 4 2 2 2 2 2 3" xfId="5796"/>
    <cellStyle name="Normal 4 3 4 2 2 2 2 3" xfId="5797"/>
    <cellStyle name="Normal 4 3 4 2 2 2 2 4" xfId="5798"/>
    <cellStyle name="Normal 4 3 4 2 2 2 2 5" xfId="5799"/>
    <cellStyle name="Normal 4 3 4 2 2 2 3" xfId="5800"/>
    <cellStyle name="Normal 4 3 4 2 2 2 3 2" xfId="5801"/>
    <cellStyle name="Normal 4 3 4 2 2 2 3 2 2" xfId="5802"/>
    <cellStyle name="Normal 4 3 4 2 2 2 3 2 3" xfId="5803"/>
    <cellStyle name="Normal 4 3 4 2 2 2 3 3" xfId="5804"/>
    <cellStyle name="Normal 4 3 4 2 2 2 3 4" xfId="5805"/>
    <cellStyle name="Normal 4 3 4 2 2 2 3 5" xfId="5806"/>
    <cellStyle name="Normal 4 3 4 2 2 2 4" xfId="5807"/>
    <cellStyle name="Normal 4 3 4 2 2 2 4 2" xfId="5808"/>
    <cellStyle name="Normal 4 3 4 2 2 2 4 3" xfId="5809"/>
    <cellStyle name="Normal 4 3 4 2 2 2 5" xfId="5810"/>
    <cellStyle name="Normal 4 3 4 2 2 2 6" xfId="5811"/>
    <cellStyle name="Normal 4 3 4 2 2 2 7" xfId="5812"/>
    <cellStyle name="Normal 4 3 4 2 2 3" xfId="5813"/>
    <cellStyle name="Normal 4 3 4 2 2 3 2" xfId="5814"/>
    <cellStyle name="Normal 4 3 4 2 2 3 2 2" xfId="5815"/>
    <cellStyle name="Normal 4 3 4 2 2 3 2 3" xfId="5816"/>
    <cellStyle name="Normal 4 3 4 2 2 3 3" xfId="5817"/>
    <cellStyle name="Normal 4 3 4 2 2 3 4" xfId="5818"/>
    <cellStyle name="Normal 4 3 4 2 2 3 5" xfId="5819"/>
    <cellStyle name="Normal 4 3 4 2 2 4" xfId="5820"/>
    <cellStyle name="Normal 4 3 4 2 2 4 2" xfId="5821"/>
    <cellStyle name="Normal 4 3 4 2 2 4 2 2" xfId="5822"/>
    <cellStyle name="Normal 4 3 4 2 2 4 2 3" xfId="5823"/>
    <cellStyle name="Normal 4 3 4 2 2 4 3" xfId="5824"/>
    <cellStyle name="Normal 4 3 4 2 2 4 4" xfId="5825"/>
    <cellStyle name="Normal 4 3 4 2 2 4 5" xfId="5826"/>
    <cellStyle name="Normal 4 3 4 2 2 5" xfId="5827"/>
    <cellStyle name="Normal 4 3 4 2 2 5 2" xfId="5828"/>
    <cellStyle name="Normal 4 3 4 2 2 5 3" xfId="5829"/>
    <cellStyle name="Normal 4 3 4 2 2 6" xfId="5830"/>
    <cellStyle name="Normal 4 3 4 2 2 7" xfId="5831"/>
    <cellStyle name="Normal 4 3 4 2 2 8" xfId="5832"/>
    <cellStyle name="Normal 4 3 4 2 3" xfId="5833"/>
    <cellStyle name="Normal 4 3 4 2 3 2" xfId="5834"/>
    <cellStyle name="Normal 4 3 4 2 3 2 2" xfId="5835"/>
    <cellStyle name="Normal 4 3 4 2 3 2 2 2" xfId="5836"/>
    <cellStyle name="Normal 4 3 4 2 3 2 2 3" xfId="5837"/>
    <cellStyle name="Normal 4 3 4 2 3 2 3" xfId="5838"/>
    <cellStyle name="Normal 4 3 4 2 3 2 4" xfId="5839"/>
    <cellStyle name="Normal 4 3 4 2 3 2 5" xfId="5840"/>
    <cellStyle name="Normal 4 3 4 2 3 3" xfId="5841"/>
    <cellStyle name="Normal 4 3 4 2 3 3 2" xfId="5842"/>
    <cellStyle name="Normal 4 3 4 2 3 3 2 2" xfId="5843"/>
    <cellStyle name="Normal 4 3 4 2 3 3 2 3" xfId="5844"/>
    <cellStyle name="Normal 4 3 4 2 3 3 3" xfId="5845"/>
    <cellStyle name="Normal 4 3 4 2 3 3 4" xfId="5846"/>
    <cellStyle name="Normal 4 3 4 2 3 3 5" xfId="5847"/>
    <cellStyle name="Normal 4 3 4 2 3 4" xfId="5848"/>
    <cellStyle name="Normal 4 3 4 2 3 4 2" xfId="5849"/>
    <cellStyle name="Normal 4 3 4 2 3 4 3" xfId="5850"/>
    <cellStyle name="Normal 4 3 4 2 3 5" xfId="5851"/>
    <cellStyle name="Normal 4 3 4 2 3 6" xfId="5852"/>
    <cellStyle name="Normal 4 3 4 2 3 7" xfId="5853"/>
    <cellStyle name="Normal 4 3 4 2 4" xfId="5854"/>
    <cellStyle name="Normal 4 3 4 2 4 2" xfId="5855"/>
    <cellStyle name="Normal 4 3 4 2 4 2 2" xfId="5856"/>
    <cellStyle name="Normal 4 3 4 2 4 2 3" xfId="5857"/>
    <cellStyle name="Normal 4 3 4 2 4 3" xfId="5858"/>
    <cellStyle name="Normal 4 3 4 2 4 4" xfId="5859"/>
    <cellStyle name="Normal 4 3 4 2 4 5" xfId="5860"/>
    <cellStyle name="Normal 4 3 4 2 5" xfId="5861"/>
    <cellStyle name="Normal 4 3 4 2 5 2" xfId="5862"/>
    <cellStyle name="Normal 4 3 4 2 5 2 2" xfId="5863"/>
    <cellStyle name="Normal 4 3 4 2 5 2 3" xfId="5864"/>
    <cellStyle name="Normal 4 3 4 2 5 3" xfId="5865"/>
    <cellStyle name="Normal 4 3 4 2 5 4" xfId="5866"/>
    <cellStyle name="Normal 4 3 4 2 5 5" xfId="5867"/>
    <cellStyle name="Normal 4 3 4 2 6" xfId="5868"/>
    <cellStyle name="Normal 4 3 4 2 6 2" xfId="5869"/>
    <cellStyle name="Normal 4 3 4 2 6 3" xfId="5870"/>
    <cellStyle name="Normal 4 3 4 2 7" xfId="5871"/>
    <cellStyle name="Normal 4 3 4 2 8" xfId="5872"/>
    <cellStyle name="Normal 4 3 4 2 9" xfId="5873"/>
    <cellStyle name="Normal 4 3 4 3" xfId="5874"/>
    <cellStyle name="Normal 4 3 4 3 2" xfId="5875"/>
    <cellStyle name="Normal 4 3 4 3 2 2" xfId="5876"/>
    <cellStyle name="Normal 4 3 4 3 2 2 2" xfId="5877"/>
    <cellStyle name="Normal 4 3 4 3 2 2 2 2" xfId="5878"/>
    <cellStyle name="Normal 4 3 4 3 2 2 2 2 2" xfId="5879"/>
    <cellStyle name="Normal 4 3 4 3 2 2 2 2 3" xfId="5880"/>
    <cellStyle name="Normal 4 3 4 3 2 2 2 3" xfId="5881"/>
    <cellStyle name="Normal 4 3 4 3 2 2 2 4" xfId="5882"/>
    <cellStyle name="Normal 4 3 4 3 2 2 2 5" xfId="5883"/>
    <cellStyle name="Normal 4 3 4 3 2 2 3" xfId="5884"/>
    <cellStyle name="Normal 4 3 4 3 2 2 3 2" xfId="5885"/>
    <cellStyle name="Normal 4 3 4 3 2 2 3 2 2" xfId="5886"/>
    <cellStyle name="Normal 4 3 4 3 2 2 3 2 3" xfId="5887"/>
    <cellStyle name="Normal 4 3 4 3 2 2 3 3" xfId="5888"/>
    <cellStyle name="Normal 4 3 4 3 2 2 3 4" xfId="5889"/>
    <cellStyle name="Normal 4 3 4 3 2 2 3 5" xfId="5890"/>
    <cellStyle name="Normal 4 3 4 3 2 2 4" xfId="5891"/>
    <cellStyle name="Normal 4 3 4 3 2 2 4 2" xfId="5892"/>
    <cellStyle name="Normal 4 3 4 3 2 2 4 3" xfId="5893"/>
    <cellStyle name="Normal 4 3 4 3 2 2 5" xfId="5894"/>
    <cellStyle name="Normal 4 3 4 3 2 2 6" xfId="5895"/>
    <cellStyle name="Normal 4 3 4 3 2 2 7" xfId="5896"/>
    <cellStyle name="Normal 4 3 4 3 2 3" xfId="5897"/>
    <cellStyle name="Normal 4 3 4 3 2 3 2" xfId="5898"/>
    <cellStyle name="Normal 4 3 4 3 2 3 2 2" xfId="5899"/>
    <cellStyle name="Normal 4 3 4 3 2 3 2 3" xfId="5900"/>
    <cellStyle name="Normal 4 3 4 3 2 3 3" xfId="5901"/>
    <cellStyle name="Normal 4 3 4 3 2 3 4" xfId="5902"/>
    <cellStyle name="Normal 4 3 4 3 2 3 5" xfId="5903"/>
    <cellStyle name="Normal 4 3 4 3 2 4" xfId="5904"/>
    <cellStyle name="Normal 4 3 4 3 2 4 2" xfId="5905"/>
    <cellStyle name="Normal 4 3 4 3 2 4 2 2" xfId="5906"/>
    <cellStyle name="Normal 4 3 4 3 2 4 2 3" xfId="5907"/>
    <cellStyle name="Normal 4 3 4 3 2 4 3" xfId="5908"/>
    <cellStyle name="Normal 4 3 4 3 2 4 4" xfId="5909"/>
    <cellStyle name="Normal 4 3 4 3 2 4 5" xfId="5910"/>
    <cellStyle name="Normal 4 3 4 3 2 5" xfId="5911"/>
    <cellStyle name="Normal 4 3 4 3 2 5 2" xfId="5912"/>
    <cellStyle name="Normal 4 3 4 3 2 5 3" xfId="5913"/>
    <cellStyle name="Normal 4 3 4 3 2 6" xfId="5914"/>
    <cellStyle name="Normal 4 3 4 3 2 7" xfId="5915"/>
    <cellStyle name="Normal 4 3 4 3 2 8" xfId="5916"/>
    <cellStyle name="Normal 4 3 4 3 3" xfId="5917"/>
    <cellStyle name="Normal 4 3 4 3 3 2" xfId="5918"/>
    <cellStyle name="Normal 4 3 4 3 3 2 2" xfId="5919"/>
    <cellStyle name="Normal 4 3 4 3 3 2 2 2" xfId="5920"/>
    <cellStyle name="Normal 4 3 4 3 3 2 2 3" xfId="5921"/>
    <cellStyle name="Normal 4 3 4 3 3 2 3" xfId="5922"/>
    <cellStyle name="Normal 4 3 4 3 3 2 4" xfId="5923"/>
    <cellStyle name="Normal 4 3 4 3 3 2 5" xfId="5924"/>
    <cellStyle name="Normal 4 3 4 3 3 3" xfId="5925"/>
    <cellStyle name="Normal 4 3 4 3 3 3 2" xfId="5926"/>
    <cellStyle name="Normal 4 3 4 3 3 3 2 2" xfId="5927"/>
    <cellStyle name="Normal 4 3 4 3 3 3 2 3" xfId="5928"/>
    <cellStyle name="Normal 4 3 4 3 3 3 3" xfId="5929"/>
    <cellStyle name="Normal 4 3 4 3 3 3 4" xfId="5930"/>
    <cellStyle name="Normal 4 3 4 3 3 3 5" xfId="5931"/>
    <cellStyle name="Normal 4 3 4 3 3 4" xfId="5932"/>
    <cellStyle name="Normal 4 3 4 3 3 4 2" xfId="5933"/>
    <cellStyle name="Normal 4 3 4 3 3 4 3" xfId="5934"/>
    <cellStyle name="Normal 4 3 4 3 3 5" xfId="5935"/>
    <cellStyle name="Normal 4 3 4 3 3 6" xfId="5936"/>
    <cellStyle name="Normal 4 3 4 3 3 7" xfId="5937"/>
    <cellStyle name="Normal 4 3 4 3 4" xfId="5938"/>
    <cellStyle name="Normal 4 3 4 3 4 2" xfId="5939"/>
    <cellStyle name="Normal 4 3 4 3 4 2 2" xfId="5940"/>
    <cellStyle name="Normal 4 3 4 3 4 2 3" xfId="5941"/>
    <cellStyle name="Normal 4 3 4 3 4 3" xfId="5942"/>
    <cellStyle name="Normal 4 3 4 3 4 4" xfId="5943"/>
    <cellStyle name="Normal 4 3 4 3 4 5" xfId="5944"/>
    <cellStyle name="Normal 4 3 4 3 5" xfId="5945"/>
    <cellStyle name="Normal 4 3 4 3 5 2" xfId="5946"/>
    <cellStyle name="Normal 4 3 4 3 5 2 2" xfId="5947"/>
    <cellStyle name="Normal 4 3 4 3 5 2 3" xfId="5948"/>
    <cellStyle name="Normal 4 3 4 3 5 3" xfId="5949"/>
    <cellStyle name="Normal 4 3 4 3 5 4" xfId="5950"/>
    <cellStyle name="Normal 4 3 4 3 5 5" xfId="5951"/>
    <cellStyle name="Normal 4 3 4 3 6" xfId="5952"/>
    <cellStyle name="Normal 4 3 4 3 6 2" xfId="5953"/>
    <cellStyle name="Normal 4 3 4 3 6 3" xfId="5954"/>
    <cellStyle name="Normal 4 3 4 3 7" xfId="5955"/>
    <cellStyle name="Normal 4 3 4 3 8" xfId="5956"/>
    <cellStyle name="Normal 4 3 4 3 9" xfId="5957"/>
    <cellStyle name="Normal 4 3 4 4" xfId="5958"/>
    <cellStyle name="Normal 4 3 4 4 2" xfId="5959"/>
    <cellStyle name="Normal 4 3 4 4 2 2" xfId="5960"/>
    <cellStyle name="Normal 4 3 4 4 2 2 2" xfId="5961"/>
    <cellStyle name="Normal 4 3 4 4 2 2 2 2" xfId="5962"/>
    <cellStyle name="Normal 4 3 4 4 2 2 2 2 2" xfId="5963"/>
    <cellStyle name="Normal 4 3 4 4 2 2 2 2 3" xfId="5964"/>
    <cellStyle name="Normal 4 3 4 4 2 2 2 3" xfId="5965"/>
    <cellStyle name="Normal 4 3 4 4 2 2 2 4" xfId="5966"/>
    <cellStyle name="Normal 4 3 4 4 2 2 2 5" xfId="5967"/>
    <cellStyle name="Normal 4 3 4 4 2 2 3" xfId="5968"/>
    <cellStyle name="Normal 4 3 4 4 2 2 3 2" xfId="5969"/>
    <cellStyle name="Normal 4 3 4 4 2 2 3 2 2" xfId="5970"/>
    <cellStyle name="Normal 4 3 4 4 2 2 3 2 3" xfId="5971"/>
    <cellStyle name="Normal 4 3 4 4 2 2 3 3" xfId="5972"/>
    <cellStyle name="Normal 4 3 4 4 2 2 3 4" xfId="5973"/>
    <cellStyle name="Normal 4 3 4 4 2 2 3 5" xfId="5974"/>
    <cellStyle name="Normal 4 3 4 4 2 2 4" xfId="5975"/>
    <cellStyle name="Normal 4 3 4 4 2 2 4 2" xfId="5976"/>
    <cellStyle name="Normal 4 3 4 4 2 2 4 3" xfId="5977"/>
    <cellStyle name="Normal 4 3 4 4 2 2 5" xfId="5978"/>
    <cellStyle name="Normal 4 3 4 4 2 2 6" xfId="5979"/>
    <cellStyle name="Normal 4 3 4 4 2 2 7" xfId="5980"/>
    <cellStyle name="Normal 4 3 4 4 2 3" xfId="5981"/>
    <cellStyle name="Normal 4 3 4 4 2 3 2" xfId="5982"/>
    <cellStyle name="Normal 4 3 4 4 2 3 2 2" xfId="5983"/>
    <cellStyle name="Normal 4 3 4 4 2 3 2 3" xfId="5984"/>
    <cellStyle name="Normal 4 3 4 4 2 3 3" xfId="5985"/>
    <cellStyle name="Normal 4 3 4 4 2 3 4" xfId="5986"/>
    <cellStyle name="Normal 4 3 4 4 2 3 5" xfId="5987"/>
    <cellStyle name="Normal 4 3 4 4 2 4" xfId="5988"/>
    <cellStyle name="Normal 4 3 4 4 2 4 2" xfId="5989"/>
    <cellStyle name="Normal 4 3 4 4 2 4 2 2" xfId="5990"/>
    <cellStyle name="Normal 4 3 4 4 2 4 2 3" xfId="5991"/>
    <cellStyle name="Normal 4 3 4 4 2 4 3" xfId="5992"/>
    <cellStyle name="Normal 4 3 4 4 2 4 4" xfId="5993"/>
    <cellStyle name="Normal 4 3 4 4 2 4 5" xfId="5994"/>
    <cellStyle name="Normal 4 3 4 4 2 5" xfId="5995"/>
    <cellStyle name="Normal 4 3 4 4 2 5 2" xfId="5996"/>
    <cellStyle name="Normal 4 3 4 4 2 5 3" xfId="5997"/>
    <cellStyle name="Normal 4 3 4 4 2 6" xfId="5998"/>
    <cellStyle name="Normal 4 3 4 4 2 7" xfId="5999"/>
    <cellStyle name="Normal 4 3 4 4 2 8" xfId="6000"/>
    <cellStyle name="Normal 4 3 4 4 3" xfId="6001"/>
    <cellStyle name="Normal 4 3 4 4 3 2" xfId="6002"/>
    <cellStyle name="Normal 4 3 4 4 3 2 2" xfId="6003"/>
    <cellStyle name="Normal 4 3 4 4 3 2 2 2" xfId="6004"/>
    <cellStyle name="Normal 4 3 4 4 3 2 2 3" xfId="6005"/>
    <cellStyle name="Normal 4 3 4 4 3 2 3" xfId="6006"/>
    <cellStyle name="Normal 4 3 4 4 3 2 4" xfId="6007"/>
    <cellStyle name="Normal 4 3 4 4 3 2 5" xfId="6008"/>
    <cellStyle name="Normal 4 3 4 4 3 3" xfId="6009"/>
    <cellStyle name="Normal 4 3 4 4 3 3 2" xfId="6010"/>
    <cellStyle name="Normal 4 3 4 4 3 3 2 2" xfId="6011"/>
    <cellStyle name="Normal 4 3 4 4 3 3 2 3" xfId="6012"/>
    <cellStyle name="Normal 4 3 4 4 3 3 3" xfId="6013"/>
    <cellStyle name="Normal 4 3 4 4 3 3 4" xfId="6014"/>
    <cellStyle name="Normal 4 3 4 4 3 3 5" xfId="6015"/>
    <cellStyle name="Normal 4 3 4 4 3 4" xfId="6016"/>
    <cellStyle name="Normal 4 3 4 4 3 4 2" xfId="6017"/>
    <cellStyle name="Normal 4 3 4 4 3 4 3" xfId="6018"/>
    <cellStyle name="Normal 4 3 4 4 3 5" xfId="6019"/>
    <cellStyle name="Normal 4 3 4 4 3 6" xfId="6020"/>
    <cellStyle name="Normal 4 3 4 4 3 7" xfId="6021"/>
    <cellStyle name="Normal 4 3 4 4 4" xfId="6022"/>
    <cellStyle name="Normal 4 3 4 4 4 2" xfId="6023"/>
    <cellStyle name="Normal 4 3 4 4 4 2 2" xfId="6024"/>
    <cellStyle name="Normal 4 3 4 4 4 2 3" xfId="6025"/>
    <cellStyle name="Normal 4 3 4 4 4 3" xfId="6026"/>
    <cellStyle name="Normal 4 3 4 4 4 4" xfId="6027"/>
    <cellStyle name="Normal 4 3 4 4 4 5" xfId="6028"/>
    <cellStyle name="Normal 4 3 4 4 5" xfId="6029"/>
    <cellStyle name="Normal 4 3 4 4 5 2" xfId="6030"/>
    <cellStyle name="Normal 4 3 4 4 5 2 2" xfId="6031"/>
    <cellStyle name="Normal 4 3 4 4 5 2 3" xfId="6032"/>
    <cellStyle name="Normal 4 3 4 4 5 3" xfId="6033"/>
    <cellStyle name="Normal 4 3 4 4 5 4" xfId="6034"/>
    <cellStyle name="Normal 4 3 4 4 5 5" xfId="6035"/>
    <cellStyle name="Normal 4 3 4 4 6" xfId="6036"/>
    <cellStyle name="Normal 4 3 4 4 6 2" xfId="6037"/>
    <cellStyle name="Normal 4 3 4 4 6 3" xfId="6038"/>
    <cellStyle name="Normal 4 3 4 4 7" xfId="6039"/>
    <cellStyle name="Normal 4 3 4 4 8" xfId="6040"/>
    <cellStyle name="Normal 4 3 4 4 9" xfId="6041"/>
    <cellStyle name="Normal 4 3 4 5" xfId="6042"/>
    <cellStyle name="Normal 4 3 4 5 2" xfId="6043"/>
    <cellStyle name="Normal 4 3 4 5 2 2" xfId="6044"/>
    <cellStyle name="Normal 4 3 4 5 2 2 2" xfId="6045"/>
    <cellStyle name="Normal 4 3 4 5 2 2 2 2" xfId="6046"/>
    <cellStyle name="Normal 4 3 4 5 2 2 2 3" xfId="6047"/>
    <cellStyle name="Normal 4 3 4 5 2 2 3" xfId="6048"/>
    <cellStyle name="Normal 4 3 4 5 2 2 4" xfId="6049"/>
    <cellStyle name="Normal 4 3 4 5 2 2 5" xfId="6050"/>
    <cellStyle name="Normal 4 3 4 5 2 3" xfId="6051"/>
    <cellStyle name="Normal 4 3 4 5 2 3 2" xfId="6052"/>
    <cellStyle name="Normal 4 3 4 5 2 3 2 2" xfId="6053"/>
    <cellStyle name="Normal 4 3 4 5 2 3 2 3" xfId="6054"/>
    <cellStyle name="Normal 4 3 4 5 2 3 3" xfId="6055"/>
    <cellStyle name="Normal 4 3 4 5 2 3 4" xfId="6056"/>
    <cellStyle name="Normal 4 3 4 5 2 3 5" xfId="6057"/>
    <cellStyle name="Normal 4 3 4 5 2 4" xfId="6058"/>
    <cellStyle name="Normal 4 3 4 5 2 4 2" xfId="6059"/>
    <cellStyle name="Normal 4 3 4 5 2 4 3" xfId="6060"/>
    <cellStyle name="Normal 4 3 4 5 2 5" xfId="6061"/>
    <cellStyle name="Normal 4 3 4 5 2 6" xfId="6062"/>
    <cellStyle name="Normal 4 3 4 5 2 7" xfId="6063"/>
    <cellStyle name="Normal 4 3 4 5 3" xfId="6064"/>
    <cellStyle name="Normal 4 3 4 5 3 2" xfId="6065"/>
    <cellStyle name="Normal 4 3 4 5 3 2 2" xfId="6066"/>
    <cellStyle name="Normal 4 3 4 5 3 2 3" xfId="6067"/>
    <cellStyle name="Normal 4 3 4 5 3 3" xfId="6068"/>
    <cellStyle name="Normal 4 3 4 5 3 4" xfId="6069"/>
    <cellStyle name="Normal 4 3 4 5 3 5" xfId="6070"/>
    <cellStyle name="Normal 4 3 4 5 4" xfId="6071"/>
    <cellStyle name="Normal 4 3 4 5 4 2" xfId="6072"/>
    <cellStyle name="Normal 4 3 4 5 4 2 2" xfId="6073"/>
    <cellStyle name="Normal 4 3 4 5 4 2 3" xfId="6074"/>
    <cellStyle name="Normal 4 3 4 5 4 3" xfId="6075"/>
    <cellStyle name="Normal 4 3 4 5 4 4" xfId="6076"/>
    <cellStyle name="Normal 4 3 4 5 4 5" xfId="6077"/>
    <cellStyle name="Normal 4 3 4 5 5" xfId="6078"/>
    <cellStyle name="Normal 4 3 4 5 5 2" xfId="6079"/>
    <cellStyle name="Normal 4 3 4 5 5 3" xfId="6080"/>
    <cellStyle name="Normal 4 3 4 5 6" xfId="6081"/>
    <cellStyle name="Normal 4 3 4 5 7" xfId="6082"/>
    <cellStyle name="Normal 4 3 4 5 8" xfId="6083"/>
    <cellStyle name="Normal 4 3 4 6" xfId="6084"/>
    <cellStyle name="Normal 4 3 4 6 2" xfId="6085"/>
    <cellStyle name="Normal 4 3 4 6 2 2" xfId="6086"/>
    <cellStyle name="Normal 4 3 4 6 2 2 2" xfId="6087"/>
    <cellStyle name="Normal 4 3 4 6 2 2 3" xfId="6088"/>
    <cellStyle name="Normal 4 3 4 6 2 3" xfId="6089"/>
    <cellStyle name="Normal 4 3 4 6 2 4" xfId="6090"/>
    <cellStyle name="Normal 4 3 4 6 2 5" xfId="6091"/>
    <cellStyle name="Normal 4 3 4 6 3" xfId="6092"/>
    <cellStyle name="Normal 4 3 4 6 3 2" xfId="6093"/>
    <cellStyle name="Normal 4 3 4 6 3 2 2" xfId="6094"/>
    <cellStyle name="Normal 4 3 4 6 3 2 3" xfId="6095"/>
    <cellStyle name="Normal 4 3 4 6 3 3" xfId="6096"/>
    <cellStyle name="Normal 4 3 4 6 3 4" xfId="6097"/>
    <cellStyle name="Normal 4 3 4 6 3 5" xfId="6098"/>
    <cellStyle name="Normal 4 3 4 6 4" xfId="6099"/>
    <cellStyle name="Normal 4 3 4 6 4 2" xfId="6100"/>
    <cellStyle name="Normal 4 3 4 6 4 3" xfId="6101"/>
    <cellStyle name="Normal 4 3 4 6 5" xfId="6102"/>
    <cellStyle name="Normal 4 3 4 6 6" xfId="6103"/>
    <cellStyle name="Normal 4 3 4 6 7" xfId="6104"/>
    <cellStyle name="Normal 4 3 4 7" xfId="6105"/>
    <cellStyle name="Normal 4 3 4 7 2" xfId="6106"/>
    <cellStyle name="Normal 4 3 4 7 2 2" xfId="6107"/>
    <cellStyle name="Normal 4 3 4 7 2 3" xfId="6108"/>
    <cellStyle name="Normal 4 3 4 7 3" xfId="6109"/>
    <cellStyle name="Normal 4 3 4 7 4" xfId="6110"/>
    <cellStyle name="Normal 4 3 4 7 5" xfId="6111"/>
    <cellStyle name="Normal 4 3 4 8" xfId="6112"/>
    <cellStyle name="Normal 4 3 4 8 2" xfId="6113"/>
    <cellStyle name="Normal 4 3 4 8 2 2" xfId="6114"/>
    <cellStyle name="Normal 4 3 4 8 2 3" xfId="6115"/>
    <cellStyle name="Normal 4 3 4 8 3" xfId="6116"/>
    <cellStyle name="Normal 4 3 4 8 4" xfId="6117"/>
    <cellStyle name="Normal 4 3 4 8 5" xfId="6118"/>
    <cellStyle name="Normal 4 3 4 9" xfId="6119"/>
    <cellStyle name="Normal 4 3 4 9 2" xfId="6120"/>
    <cellStyle name="Normal 4 3 4 9 3" xfId="6121"/>
    <cellStyle name="Normal 4 3 5" xfId="6122"/>
    <cellStyle name="Normal 4 3 5 2" xfId="6123"/>
    <cellStyle name="Normal 4 3 5 2 2" xfId="6124"/>
    <cellStyle name="Normal 4 3 5 2 2 2" xfId="6125"/>
    <cellStyle name="Normal 4 3 5 2 2 2 2" xfId="6126"/>
    <cellStyle name="Normal 4 3 5 2 2 2 2 2" xfId="6127"/>
    <cellStyle name="Normal 4 3 5 2 2 2 2 3" xfId="6128"/>
    <cellStyle name="Normal 4 3 5 2 2 2 3" xfId="6129"/>
    <cellStyle name="Normal 4 3 5 2 2 2 4" xfId="6130"/>
    <cellStyle name="Normal 4 3 5 2 2 2 5" xfId="6131"/>
    <cellStyle name="Normal 4 3 5 2 2 3" xfId="6132"/>
    <cellStyle name="Normal 4 3 5 2 2 3 2" xfId="6133"/>
    <cellStyle name="Normal 4 3 5 2 2 3 2 2" xfId="6134"/>
    <cellStyle name="Normal 4 3 5 2 2 3 2 3" xfId="6135"/>
    <cellStyle name="Normal 4 3 5 2 2 3 3" xfId="6136"/>
    <cellStyle name="Normal 4 3 5 2 2 3 4" xfId="6137"/>
    <cellStyle name="Normal 4 3 5 2 2 3 5" xfId="6138"/>
    <cellStyle name="Normal 4 3 5 2 2 4" xfId="6139"/>
    <cellStyle name="Normal 4 3 5 2 2 4 2" xfId="6140"/>
    <cellStyle name="Normal 4 3 5 2 2 4 3" xfId="6141"/>
    <cellStyle name="Normal 4 3 5 2 2 5" xfId="6142"/>
    <cellStyle name="Normal 4 3 5 2 2 6" xfId="6143"/>
    <cellStyle name="Normal 4 3 5 2 2 7" xfId="6144"/>
    <cellStyle name="Normal 4 3 5 2 3" xfId="6145"/>
    <cellStyle name="Normal 4 3 5 2 3 2" xfId="6146"/>
    <cellStyle name="Normal 4 3 5 2 3 2 2" xfId="6147"/>
    <cellStyle name="Normal 4 3 5 2 3 2 3" xfId="6148"/>
    <cellStyle name="Normal 4 3 5 2 3 3" xfId="6149"/>
    <cellStyle name="Normal 4 3 5 2 3 4" xfId="6150"/>
    <cellStyle name="Normal 4 3 5 2 3 5" xfId="6151"/>
    <cellStyle name="Normal 4 3 5 2 4" xfId="6152"/>
    <cellStyle name="Normal 4 3 5 2 4 2" xfId="6153"/>
    <cellStyle name="Normal 4 3 5 2 4 2 2" xfId="6154"/>
    <cellStyle name="Normal 4 3 5 2 4 2 3" xfId="6155"/>
    <cellStyle name="Normal 4 3 5 2 4 3" xfId="6156"/>
    <cellStyle name="Normal 4 3 5 2 4 4" xfId="6157"/>
    <cellStyle name="Normal 4 3 5 2 4 5" xfId="6158"/>
    <cellStyle name="Normal 4 3 5 2 5" xfId="6159"/>
    <cellStyle name="Normal 4 3 5 2 5 2" xfId="6160"/>
    <cellStyle name="Normal 4 3 5 2 5 3" xfId="6161"/>
    <cellStyle name="Normal 4 3 5 2 6" xfId="6162"/>
    <cellStyle name="Normal 4 3 5 2 7" xfId="6163"/>
    <cellStyle name="Normal 4 3 5 2 8" xfId="6164"/>
    <cellStyle name="Normal 4 3 5 3" xfId="6165"/>
    <cellStyle name="Normal 4 3 5 3 2" xfId="6166"/>
    <cellStyle name="Normal 4 3 5 3 2 2" xfId="6167"/>
    <cellStyle name="Normal 4 3 5 3 2 2 2" xfId="6168"/>
    <cellStyle name="Normal 4 3 5 3 2 2 3" xfId="6169"/>
    <cellStyle name="Normal 4 3 5 3 2 3" xfId="6170"/>
    <cellStyle name="Normal 4 3 5 3 2 4" xfId="6171"/>
    <cellStyle name="Normal 4 3 5 3 2 5" xfId="6172"/>
    <cellStyle name="Normal 4 3 5 3 3" xfId="6173"/>
    <cellStyle name="Normal 4 3 5 3 3 2" xfId="6174"/>
    <cellStyle name="Normal 4 3 5 3 3 2 2" xfId="6175"/>
    <cellStyle name="Normal 4 3 5 3 3 2 3" xfId="6176"/>
    <cellStyle name="Normal 4 3 5 3 3 3" xfId="6177"/>
    <cellStyle name="Normal 4 3 5 3 3 4" xfId="6178"/>
    <cellStyle name="Normal 4 3 5 3 3 5" xfId="6179"/>
    <cellStyle name="Normal 4 3 5 3 4" xfId="6180"/>
    <cellStyle name="Normal 4 3 5 3 4 2" xfId="6181"/>
    <cellStyle name="Normal 4 3 5 3 4 3" xfId="6182"/>
    <cellStyle name="Normal 4 3 5 3 5" xfId="6183"/>
    <cellStyle name="Normal 4 3 5 3 6" xfId="6184"/>
    <cellStyle name="Normal 4 3 5 3 7" xfId="6185"/>
    <cellStyle name="Normal 4 3 5 4" xfId="6186"/>
    <cellStyle name="Normal 4 3 5 4 2" xfId="6187"/>
    <cellStyle name="Normal 4 3 5 4 2 2" xfId="6188"/>
    <cellStyle name="Normal 4 3 5 4 2 3" xfId="6189"/>
    <cellStyle name="Normal 4 3 5 4 3" xfId="6190"/>
    <cellStyle name="Normal 4 3 5 4 4" xfId="6191"/>
    <cellStyle name="Normal 4 3 5 4 5" xfId="6192"/>
    <cellStyle name="Normal 4 3 5 5" xfId="6193"/>
    <cellStyle name="Normal 4 3 5 5 2" xfId="6194"/>
    <cellStyle name="Normal 4 3 5 5 2 2" xfId="6195"/>
    <cellStyle name="Normal 4 3 5 5 2 3" xfId="6196"/>
    <cellStyle name="Normal 4 3 5 5 3" xfId="6197"/>
    <cellStyle name="Normal 4 3 5 5 4" xfId="6198"/>
    <cellStyle name="Normal 4 3 5 5 5" xfId="6199"/>
    <cellStyle name="Normal 4 3 5 6" xfId="6200"/>
    <cellStyle name="Normal 4 3 5 6 2" xfId="6201"/>
    <cellStyle name="Normal 4 3 5 6 3" xfId="6202"/>
    <cellStyle name="Normal 4 3 5 7" xfId="6203"/>
    <cellStyle name="Normal 4 3 5 8" xfId="6204"/>
    <cellStyle name="Normal 4 3 5 9" xfId="6205"/>
    <cellStyle name="Normal 4 3 6" xfId="6206"/>
    <cellStyle name="Normal 4 3 6 2" xfId="6207"/>
    <cellStyle name="Normal 4 3 6 2 2" xfId="6208"/>
    <cellStyle name="Normal 4 3 6 2 2 2" xfId="6209"/>
    <cellStyle name="Normal 4 3 6 2 2 2 2" xfId="6210"/>
    <cellStyle name="Normal 4 3 6 2 2 2 2 2" xfId="6211"/>
    <cellStyle name="Normal 4 3 6 2 2 2 2 3" xfId="6212"/>
    <cellStyle name="Normal 4 3 6 2 2 2 3" xfId="6213"/>
    <cellStyle name="Normal 4 3 6 2 2 2 4" xfId="6214"/>
    <cellStyle name="Normal 4 3 6 2 2 2 5" xfId="6215"/>
    <cellStyle name="Normal 4 3 6 2 2 3" xfId="6216"/>
    <cellStyle name="Normal 4 3 6 2 2 3 2" xfId="6217"/>
    <cellStyle name="Normal 4 3 6 2 2 3 2 2" xfId="6218"/>
    <cellStyle name="Normal 4 3 6 2 2 3 2 3" xfId="6219"/>
    <cellStyle name="Normal 4 3 6 2 2 3 3" xfId="6220"/>
    <cellStyle name="Normal 4 3 6 2 2 3 4" xfId="6221"/>
    <cellStyle name="Normal 4 3 6 2 2 3 5" xfId="6222"/>
    <cellStyle name="Normal 4 3 6 2 2 4" xfId="6223"/>
    <cellStyle name="Normal 4 3 6 2 2 4 2" xfId="6224"/>
    <cellStyle name="Normal 4 3 6 2 2 4 3" xfId="6225"/>
    <cellStyle name="Normal 4 3 6 2 2 5" xfId="6226"/>
    <cellStyle name="Normal 4 3 6 2 2 6" xfId="6227"/>
    <cellStyle name="Normal 4 3 6 2 2 7" xfId="6228"/>
    <cellStyle name="Normal 4 3 6 2 3" xfId="6229"/>
    <cellStyle name="Normal 4 3 6 2 3 2" xfId="6230"/>
    <cellStyle name="Normal 4 3 6 2 3 2 2" xfId="6231"/>
    <cellStyle name="Normal 4 3 6 2 3 2 3" xfId="6232"/>
    <cellStyle name="Normal 4 3 6 2 3 3" xfId="6233"/>
    <cellStyle name="Normal 4 3 6 2 3 4" xfId="6234"/>
    <cellStyle name="Normal 4 3 6 2 3 5" xfId="6235"/>
    <cellStyle name="Normal 4 3 6 2 4" xfId="6236"/>
    <cellStyle name="Normal 4 3 6 2 4 2" xfId="6237"/>
    <cellStyle name="Normal 4 3 6 2 4 2 2" xfId="6238"/>
    <cellStyle name="Normal 4 3 6 2 4 2 3" xfId="6239"/>
    <cellStyle name="Normal 4 3 6 2 4 3" xfId="6240"/>
    <cellStyle name="Normal 4 3 6 2 4 4" xfId="6241"/>
    <cellStyle name="Normal 4 3 6 2 4 5" xfId="6242"/>
    <cellStyle name="Normal 4 3 6 2 5" xfId="6243"/>
    <cellStyle name="Normal 4 3 6 2 5 2" xfId="6244"/>
    <cellStyle name="Normal 4 3 6 2 5 3" xfId="6245"/>
    <cellStyle name="Normal 4 3 6 2 6" xfId="6246"/>
    <cellStyle name="Normal 4 3 6 2 7" xfId="6247"/>
    <cellStyle name="Normal 4 3 6 2 8" xfId="6248"/>
    <cellStyle name="Normal 4 3 6 3" xfId="6249"/>
    <cellStyle name="Normal 4 3 6 3 2" xfId="6250"/>
    <cellStyle name="Normal 4 3 6 3 2 2" xfId="6251"/>
    <cellStyle name="Normal 4 3 6 3 2 2 2" xfId="6252"/>
    <cellStyle name="Normal 4 3 6 3 2 2 3" xfId="6253"/>
    <cellStyle name="Normal 4 3 6 3 2 3" xfId="6254"/>
    <cellStyle name="Normal 4 3 6 3 2 4" xfId="6255"/>
    <cellStyle name="Normal 4 3 6 3 2 5" xfId="6256"/>
    <cellStyle name="Normal 4 3 6 3 3" xfId="6257"/>
    <cellStyle name="Normal 4 3 6 3 3 2" xfId="6258"/>
    <cellStyle name="Normal 4 3 6 3 3 2 2" xfId="6259"/>
    <cellStyle name="Normal 4 3 6 3 3 2 3" xfId="6260"/>
    <cellStyle name="Normal 4 3 6 3 3 3" xfId="6261"/>
    <cellStyle name="Normal 4 3 6 3 3 4" xfId="6262"/>
    <cellStyle name="Normal 4 3 6 3 3 5" xfId="6263"/>
    <cellStyle name="Normal 4 3 6 3 4" xfId="6264"/>
    <cellStyle name="Normal 4 3 6 3 4 2" xfId="6265"/>
    <cellStyle name="Normal 4 3 6 3 4 3" xfId="6266"/>
    <cellStyle name="Normal 4 3 6 3 5" xfId="6267"/>
    <cellStyle name="Normal 4 3 6 3 6" xfId="6268"/>
    <cellStyle name="Normal 4 3 6 3 7" xfId="6269"/>
    <cellStyle name="Normal 4 3 6 4" xfId="6270"/>
    <cellStyle name="Normal 4 3 6 4 2" xfId="6271"/>
    <cellStyle name="Normal 4 3 6 4 2 2" xfId="6272"/>
    <cellStyle name="Normal 4 3 6 4 2 3" xfId="6273"/>
    <cellStyle name="Normal 4 3 6 4 3" xfId="6274"/>
    <cellStyle name="Normal 4 3 6 4 4" xfId="6275"/>
    <cellStyle name="Normal 4 3 6 4 5" xfId="6276"/>
    <cellStyle name="Normal 4 3 6 5" xfId="6277"/>
    <cellStyle name="Normal 4 3 6 5 2" xfId="6278"/>
    <cellStyle name="Normal 4 3 6 5 2 2" xfId="6279"/>
    <cellStyle name="Normal 4 3 6 5 2 3" xfId="6280"/>
    <cellStyle name="Normal 4 3 6 5 3" xfId="6281"/>
    <cellStyle name="Normal 4 3 6 5 4" xfId="6282"/>
    <cellStyle name="Normal 4 3 6 5 5" xfId="6283"/>
    <cellStyle name="Normal 4 3 6 6" xfId="6284"/>
    <cellStyle name="Normal 4 3 6 6 2" xfId="6285"/>
    <cellStyle name="Normal 4 3 6 6 3" xfId="6286"/>
    <cellStyle name="Normal 4 3 6 7" xfId="6287"/>
    <cellStyle name="Normal 4 3 6 8" xfId="6288"/>
    <cellStyle name="Normal 4 3 6 9" xfId="6289"/>
    <cellStyle name="Normal 4 3 7" xfId="6290"/>
    <cellStyle name="Normal 4 3 7 2" xfId="6291"/>
    <cellStyle name="Normal 4 3 7 2 2" xfId="6292"/>
    <cellStyle name="Normal 4 3 7 2 2 2" xfId="6293"/>
    <cellStyle name="Normal 4 3 7 2 2 2 2" xfId="6294"/>
    <cellStyle name="Normal 4 3 7 2 2 2 2 2" xfId="6295"/>
    <cellStyle name="Normal 4 3 7 2 2 2 2 3" xfId="6296"/>
    <cellStyle name="Normal 4 3 7 2 2 2 3" xfId="6297"/>
    <cellStyle name="Normal 4 3 7 2 2 2 4" xfId="6298"/>
    <cellStyle name="Normal 4 3 7 2 2 2 5" xfId="6299"/>
    <cellStyle name="Normal 4 3 7 2 2 3" xfId="6300"/>
    <cellStyle name="Normal 4 3 7 2 2 3 2" xfId="6301"/>
    <cellStyle name="Normal 4 3 7 2 2 3 2 2" xfId="6302"/>
    <cellStyle name="Normal 4 3 7 2 2 3 2 3" xfId="6303"/>
    <cellStyle name="Normal 4 3 7 2 2 3 3" xfId="6304"/>
    <cellStyle name="Normal 4 3 7 2 2 3 4" xfId="6305"/>
    <cellStyle name="Normal 4 3 7 2 2 3 5" xfId="6306"/>
    <cellStyle name="Normal 4 3 7 2 2 4" xfId="6307"/>
    <cellStyle name="Normal 4 3 7 2 2 4 2" xfId="6308"/>
    <cellStyle name="Normal 4 3 7 2 2 4 3" xfId="6309"/>
    <cellStyle name="Normal 4 3 7 2 2 5" xfId="6310"/>
    <cellStyle name="Normal 4 3 7 2 2 6" xfId="6311"/>
    <cellStyle name="Normal 4 3 7 2 2 7" xfId="6312"/>
    <cellStyle name="Normal 4 3 7 2 3" xfId="6313"/>
    <cellStyle name="Normal 4 3 7 2 3 2" xfId="6314"/>
    <cellStyle name="Normal 4 3 7 2 3 2 2" xfId="6315"/>
    <cellStyle name="Normal 4 3 7 2 3 2 3" xfId="6316"/>
    <cellStyle name="Normal 4 3 7 2 3 3" xfId="6317"/>
    <cellStyle name="Normal 4 3 7 2 3 4" xfId="6318"/>
    <cellStyle name="Normal 4 3 7 2 3 5" xfId="6319"/>
    <cellStyle name="Normal 4 3 7 2 4" xfId="6320"/>
    <cellStyle name="Normal 4 3 7 2 4 2" xfId="6321"/>
    <cellStyle name="Normal 4 3 7 2 4 2 2" xfId="6322"/>
    <cellStyle name="Normal 4 3 7 2 4 2 3" xfId="6323"/>
    <cellStyle name="Normal 4 3 7 2 4 3" xfId="6324"/>
    <cellStyle name="Normal 4 3 7 2 4 4" xfId="6325"/>
    <cellStyle name="Normal 4 3 7 2 4 5" xfId="6326"/>
    <cellStyle name="Normal 4 3 7 2 5" xfId="6327"/>
    <cellStyle name="Normal 4 3 7 2 5 2" xfId="6328"/>
    <cellStyle name="Normal 4 3 7 2 5 3" xfId="6329"/>
    <cellStyle name="Normal 4 3 7 2 6" xfId="6330"/>
    <cellStyle name="Normal 4 3 7 2 7" xfId="6331"/>
    <cellStyle name="Normal 4 3 7 2 8" xfId="6332"/>
    <cellStyle name="Normal 4 3 7 3" xfId="6333"/>
    <cellStyle name="Normal 4 3 7 3 2" xfId="6334"/>
    <cellStyle name="Normal 4 3 7 3 2 2" xfId="6335"/>
    <cellStyle name="Normal 4 3 7 3 2 2 2" xfId="6336"/>
    <cellStyle name="Normal 4 3 7 3 2 2 3" xfId="6337"/>
    <cellStyle name="Normal 4 3 7 3 2 3" xfId="6338"/>
    <cellStyle name="Normal 4 3 7 3 2 4" xfId="6339"/>
    <cellStyle name="Normal 4 3 7 3 2 5" xfId="6340"/>
    <cellStyle name="Normal 4 3 7 3 3" xfId="6341"/>
    <cellStyle name="Normal 4 3 7 3 3 2" xfId="6342"/>
    <cellStyle name="Normal 4 3 7 3 3 2 2" xfId="6343"/>
    <cellStyle name="Normal 4 3 7 3 3 2 3" xfId="6344"/>
    <cellStyle name="Normal 4 3 7 3 3 3" xfId="6345"/>
    <cellStyle name="Normal 4 3 7 3 3 4" xfId="6346"/>
    <cellStyle name="Normal 4 3 7 3 3 5" xfId="6347"/>
    <cellStyle name="Normal 4 3 7 3 4" xfId="6348"/>
    <cellStyle name="Normal 4 3 7 3 4 2" xfId="6349"/>
    <cellStyle name="Normal 4 3 7 3 4 3" xfId="6350"/>
    <cellStyle name="Normal 4 3 7 3 5" xfId="6351"/>
    <cellStyle name="Normal 4 3 7 3 6" xfId="6352"/>
    <cellStyle name="Normal 4 3 7 3 7" xfId="6353"/>
    <cellStyle name="Normal 4 3 7 4" xfId="6354"/>
    <cellStyle name="Normal 4 3 7 4 2" xfId="6355"/>
    <cellStyle name="Normal 4 3 7 4 2 2" xfId="6356"/>
    <cellStyle name="Normal 4 3 7 4 2 3" xfId="6357"/>
    <cellStyle name="Normal 4 3 7 4 3" xfId="6358"/>
    <cellStyle name="Normal 4 3 7 4 4" xfId="6359"/>
    <cellStyle name="Normal 4 3 7 4 5" xfId="6360"/>
    <cellStyle name="Normal 4 3 7 5" xfId="6361"/>
    <cellStyle name="Normal 4 3 7 5 2" xfId="6362"/>
    <cellStyle name="Normal 4 3 7 5 2 2" xfId="6363"/>
    <cellStyle name="Normal 4 3 7 5 2 3" xfId="6364"/>
    <cellStyle name="Normal 4 3 7 5 3" xfId="6365"/>
    <cellStyle name="Normal 4 3 7 5 4" xfId="6366"/>
    <cellStyle name="Normal 4 3 7 5 5" xfId="6367"/>
    <cellStyle name="Normal 4 3 7 6" xfId="6368"/>
    <cellStyle name="Normal 4 3 7 6 2" xfId="6369"/>
    <cellStyle name="Normal 4 3 7 6 3" xfId="6370"/>
    <cellStyle name="Normal 4 3 7 7" xfId="6371"/>
    <cellStyle name="Normal 4 3 7 8" xfId="6372"/>
    <cellStyle name="Normal 4 3 7 9" xfId="6373"/>
    <cellStyle name="Normal 4 3 8" xfId="6374"/>
    <cellStyle name="Normal 4 3 8 2" xfId="6375"/>
    <cellStyle name="Normal 4 3 8 2 2" xfId="6376"/>
    <cellStyle name="Normal 4 3 8 2 2 2" xfId="6377"/>
    <cellStyle name="Normal 4 3 8 2 2 2 2" xfId="6378"/>
    <cellStyle name="Normal 4 3 8 2 2 2 3" xfId="6379"/>
    <cellStyle name="Normal 4 3 8 2 2 3" xfId="6380"/>
    <cellStyle name="Normal 4 3 8 2 2 4" xfId="6381"/>
    <cellStyle name="Normal 4 3 8 2 2 5" xfId="6382"/>
    <cellStyle name="Normal 4 3 8 2 3" xfId="6383"/>
    <cellStyle name="Normal 4 3 8 2 3 2" xfId="6384"/>
    <cellStyle name="Normal 4 3 8 2 3 2 2" xfId="6385"/>
    <cellStyle name="Normal 4 3 8 2 3 2 3" xfId="6386"/>
    <cellStyle name="Normal 4 3 8 2 3 3" xfId="6387"/>
    <cellStyle name="Normal 4 3 8 2 3 4" xfId="6388"/>
    <cellStyle name="Normal 4 3 8 2 3 5" xfId="6389"/>
    <cellStyle name="Normal 4 3 8 2 4" xfId="6390"/>
    <cellStyle name="Normal 4 3 8 2 4 2" xfId="6391"/>
    <cellStyle name="Normal 4 3 8 2 4 3" xfId="6392"/>
    <cellStyle name="Normal 4 3 8 2 5" xfId="6393"/>
    <cellStyle name="Normal 4 3 8 2 6" xfId="6394"/>
    <cellStyle name="Normal 4 3 8 2 7" xfId="6395"/>
    <cellStyle name="Normal 4 3 8 3" xfId="6396"/>
    <cellStyle name="Normal 4 3 8 3 2" xfId="6397"/>
    <cellStyle name="Normal 4 3 8 3 2 2" xfId="6398"/>
    <cellStyle name="Normal 4 3 8 3 2 3" xfId="6399"/>
    <cellStyle name="Normal 4 3 8 3 3" xfId="6400"/>
    <cellStyle name="Normal 4 3 8 3 4" xfId="6401"/>
    <cellStyle name="Normal 4 3 8 3 5" xfId="6402"/>
    <cellStyle name="Normal 4 3 8 4" xfId="6403"/>
    <cellStyle name="Normal 4 3 8 4 2" xfId="6404"/>
    <cellStyle name="Normal 4 3 8 4 2 2" xfId="6405"/>
    <cellStyle name="Normal 4 3 8 4 2 3" xfId="6406"/>
    <cellStyle name="Normal 4 3 8 4 3" xfId="6407"/>
    <cellStyle name="Normal 4 3 8 4 4" xfId="6408"/>
    <cellStyle name="Normal 4 3 8 4 5" xfId="6409"/>
    <cellStyle name="Normal 4 3 8 5" xfId="6410"/>
    <cellStyle name="Normal 4 3 8 5 2" xfId="6411"/>
    <cellStyle name="Normal 4 3 8 5 3" xfId="6412"/>
    <cellStyle name="Normal 4 3 8 6" xfId="6413"/>
    <cellStyle name="Normal 4 3 8 7" xfId="6414"/>
    <cellStyle name="Normal 4 3 8 8" xfId="6415"/>
    <cellStyle name="Normal 4 3 9" xfId="6416"/>
    <cellStyle name="Normal 4 3 9 2" xfId="6417"/>
    <cellStyle name="Normal 4 3 9 2 2" xfId="6418"/>
    <cellStyle name="Normal 4 3 9 2 2 2" xfId="6419"/>
    <cellStyle name="Normal 4 3 9 2 2 3" xfId="6420"/>
    <cellStyle name="Normal 4 3 9 2 3" xfId="6421"/>
    <cellStyle name="Normal 4 3 9 2 4" xfId="6422"/>
    <cellStyle name="Normal 4 3 9 2 5" xfId="6423"/>
    <cellStyle name="Normal 4 3 9 3" xfId="6424"/>
    <cellStyle name="Normal 4 3 9 3 2" xfId="6425"/>
    <cellStyle name="Normal 4 3 9 3 2 2" xfId="6426"/>
    <cellStyle name="Normal 4 3 9 3 2 3" xfId="6427"/>
    <cellStyle name="Normal 4 3 9 3 3" xfId="6428"/>
    <cellStyle name="Normal 4 3 9 3 4" xfId="6429"/>
    <cellStyle name="Normal 4 3 9 3 5" xfId="6430"/>
    <cellStyle name="Normal 4 3 9 4" xfId="6431"/>
    <cellStyle name="Normal 4 3 9 4 2" xfId="6432"/>
    <cellStyle name="Normal 4 3 9 4 3" xfId="6433"/>
    <cellStyle name="Normal 4 3 9 5" xfId="6434"/>
    <cellStyle name="Normal 4 3 9 6" xfId="6435"/>
    <cellStyle name="Normal 4 3 9 7" xfId="6436"/>
    <cellStyle name="Normal 4 4" xfId="601"/>
    <cellStyle name="Normal 4 4 10" xfId="6437"/>
    <cellStyle name="Normal 4 4 10 2" xfId="6438"/>
    <cellStyle name="Normal 4 4 10 2 2" xfId="6439"/>
    <cellStyle name="Normal 4 4 10 2 3" xfId="6440"/>
    <cellStyle name="Normal 4 4 10 3" xfId="6441"/>
    <cellStyle name="Normal 4 4 10 4" xfId="6442"/>
    <cellStyle name="Normal 4 4 10 5" xfId="6443"/>
    <cellStyle name="Normal 4 4 11" xfId="6444"/>
    <cellStyle name="Normal 4 4 11 2" xfId="6445"/>
    <cellStyle name="Normal 4 4 11 3" xfId="6446"/>
    <cellStyle name="Normal 4 4 12" xfId="6447"/>
    <cellStyle name="Normal 4 4 13" xfId="6448"/>
    <cellStyle name="Normal 4 4 14" xfId="6449"/>
    <cellStyle name="Normal 4 4 2" xfId="6450"/>
    <cellStyle name="Normal 4 4 2 10" xfId="6451"/>
    <cellStyle name="Normal 4 4 2 10 2" xfId="6452"/>
    <cellStyle name="Normal 4 4 2 10 3" xfId="6453"/>
    <cellStyle name="Normal 4 4 2 11" xfId="6454"/>
    <cellStyle name="Normal 4 4 2 12" xfId="6455"/>
    <cellStyle name="Normal 4 4 2 13" xfId="6456"/>
    <cellStyle name="Normal 4 4 2 2" xfId="6457"/>
    <cellStyle name="Normal 4 4 2 2 2" xfId="6458"/>
    <cellStyle name="Normal 4 4 2 2 2 2" xfId="6459"/>
    <cellStyle name="Normal 4 4 2 2 2 2 2" xfId="6460"/>
    <cellStyle name="Normal 4 4 2 2 2 2 2 2" xfId="6461"/>
    <cellStyle name="Normal 4 4 2 2 2 2 2 2 2" xfId="6462"/>
    <cellStyle name="Normal 4 4 2 2 2 2 2 2 3" xfId="6463"/>
    <cellStyle name="Normal 4 4 2 2 2 2 2 3" xfId="6464"/>
    <cellStyle name="Normal 4 4 2 2 2 2 2 4" xfId="6465"/>
    <cellStyle name="Normal 4 4 2 2 2 2 2 5" xfId="6466"/>
    <cellStyle name="Normal 4 4 2 2 2 2 3" xfId="6467"/>
    <cellStyle name="Normal 4 4 2 2 2 2 3 2" xfId="6468"/>
    <cellStyle name="Normal 4 4 2 2 2 2 3 2 2" xfId="6469"/>
    <cellStyle name="Normal 4 4 2 2 2 2 3 2 3" xfId="6470"/>
    <cellStyle name="Normal 4 4 2 2 2 2 3 3" xfId="6471"/>
    <cellStyle name="Normal 4 4 2 2 2 2 3 4" xfId="6472"/>
    <cellStyle name="Normal 4 4 2 2 2 2 3 5" xfId="6473"/>
    <cellStyle name="Normal 4 4 2 2 2 2 4" xfId="6474"/>
    <cellStyle name="Normal 4 4 2 2 2 2 4 2" xfId="6475"/>
    <cellStyle name="Normal 4 4 2 2 2 2 4 3" xfId="6476"/>
    <cellStyle name="Normal 4 4 2 2 2 2 5" xfId="6477"/>
    <cellStyle name="Normal 4 4 2 2 2 2 6" xfId="6478"/>
    <cellStyle name="Normal 4 4 2 2 2 2 7" xfId="6479"/>
    <cellStyle name="Normal 4 4 2 2 2 3" xfId="6480"/>
    <cellStyle name="Normal 4 4 2 2 2 3 2" xfId="6481"/>
    <cellStyle name="Normal 4 4 2 2 2 3 2 2" xfId="6482"/>
    <cellStyle name="Normal 4 4 2 2 2 3 2 3" xfId="6483"/>
    <cellStyle name="Normal 4 4 2 2 2 3 3" xfId="6484"/>
    <cellStyle name="Normal 4 4 2 2 2 3 4" xfId="6485"/>
    <cellStyle name="Normal 4 4 2 2 2 3 5" xfId="6486"/>
    <cellStyle name="Normal 4 4 2 2 2 4" xfId="6487"/>
    <cellStyle name="Normal 4 4 2 2 2 4 2" xfId="6488"/>
    <cellStyle name="Normal 4 4 2 2 2 4 2 2" xfId="6489"/>
    <cellStyle name="Normal 4 4 2 2 2 4 2 3" xfId="6490"/>
    <cellStyle name="Normal 4 4 2 2 2 4 3" xfId="6491"/>
    <cellStyle name="Normal 4 4 2 2 2 4 4" xfId="6492"/>
    <cellStyle name="Normal 4 4 2 2 2 4 5" xfId="6493"/>
    <cellStyle name="Normal 4 4 2 2 2 5" xfId="6494"/>
    <cellStyle name="Normal 4 4 2 2 2 5 2" xfId="6495"/>
    <cellStyle name="Normal 4 4 2 2 2 5 3" xfId="6496"/>
    <cellStyle name="Normal 4 4 2 2 2 6" xfId="6497"/>
    <cellStyle name="Normal 4 4 2 2 2 7" xfId="6498"/>
    <cellStyle name="Normal 4 4 2 2 2 8" xfId="6499"/>
    <cellStyle name="Normal 4 4 2 2 3" xfId="6500"/>
    <cellStyle name="Normal 4 4 2 2 3 2" xfId="6501"/>
    <cellStyle name="Normal 4 4 2 2 3 2 2" xfId="6502"/>
    <cellStyle name="Normal 4 4 2 2 3 2 2 2" xfId="6503"/>
    <cellStyle name="Normal 4 4 2 2 3 2 2 3" xfId="6504"/>
    <cellStyle name="Normal 4 4 2 2 3 2 3" xfId="6505"/>
    <cellStyle name="Normal 4 4 2 2 3 2 4" xfId="6506"/>
    <cellStyle name="Normal 4 4 2 2 3 2 5" xfId="6507"/>
    <cellStyle name="Normal 4 4 2 2 3 3" xfId="6508"/>
    <cellStyle name="Normal 4 4 2 2 3 3 2" xfId="6509"/>
    <cellStyle name="Normal 4 4 2 2 3 3 2 2" xfId="6510"/>
    <cellStyle name="Normal 4 4 2 2 3 3 2 3" xfId="6511"/>
    <cellStyle name="Normal 4 4 2 2 3 3 3" xfId="6512"/>
    <cellStyle name="Normal 4 4 2 2 3 3 4" xfId="6513"/>
    <cellStyle name="Normal 4 4 2 2 3 3 5" xfId="6514"/>
    <cellStyle name="Normal 4 4 2 2 3 4" xfId="6515"/>
    <cellStyle name="Normal 4 4 2 2 3 4 2" xfId="6516"/>
    <cellStyle name="Normal 4 4 2 2 3 4 3" xfId="6517"/>
    <cellStyle name="Normal 4 4 2 2 3 5" xfId="6518"/>
    <cellStyle name="Normal 4 4 2 2 3 6" xfId="6519"/>
    <cellStyle name="Normal 4 4 2 2 3 7" xfId="6520"/>
    <cellStyle name="Normal 4 4 2 2 4" xfId="6521"/>
    <cellStyle name="Normal 4 4 2 2 4 2" xfId="6522"/>
    <cellStyle name="Normal 4 4 2 2 4 2 2" xfId="6523"/>
    <cellStyle name="Normal 4 4 2 2 4 2 3" xfId="6524"/>
    <cellStyle name="Normal 4 4 2 2 4 3" xfId="6525"/>
    <cellStyle name="Normal 4 4 2 2 4 4" xfId="6526"/>
    <cellStyle name="Normal 4 4 2 2 4 5" xfId="6527"/>
    <cellStyle name="Normal 4 4 2 2 5" xfId="6528"/>
    <cellStyle name="Normal 4 4 2 2 5 2" xfId="6529"/>
    <cellStyle name="Normal 4 4 2 2 5 2 2" xfId="6530"/>
    <cellStyle name="Normal 4 4 2 2 5 2 3" xfId="6531"/>
    <cellStyle name="Normal 4 4 2 2 5 3" xfId="6532"/>
    <cellStyle name="Normal 4 4 2 2 5 4" xfId="6533"/>
    <cellStyle name="Normal 4 4 2 2 5 5" xfId="6534"/>
    <cellStyle name="Normal 4 4 2 2 6" xfId="6535"/>
    <cellStyle name="Normal 4 4 2 2 6 2" xfId="6536"/>
    <cellStyle name="Normal 4 4 2 2 6 3" xfId="6537"/>
    <cellStyle name="Normal 4 4 2 2 7" xfId="6538"/>
    <cellStyle name="Normal 4 4 2 2 8" xfId="6539"/>
    <cellStyle name="Normal 4 4 2 2 9" xfId="6540"/>
    <cellStyle name="Normal 4 4 2 3" xfId="6541"/>
    <cellStyle name="Normal 4 4 2 3 2" xfId="6542"/>
    <cellStyle name="Normal 4 4 2 3 2 2" xfId="6543"/>
    <cellStyle name="Normal 4 4 2 3 2 2 2" xfId="6544"/>
    <cellStyle name="Normal 4 4 2 3 2 2 2 2" xfId="6545"/>
    <cellStyle name="Normal 4 4 2 3 2 2 2 2 2" xfId="6546"/>
    <cellStyle name="Normal 4 4 2 3 2 2 2 2 3" xfId="6547"/>
    <cellStyle name="Normal 4 4 2 3 2 2 2 3" xfId="6548"/>
    <cellStyle name="Normal 4 4 2 3 2 2 2 4" xfId="6549"/>
    <cellStyle name="Normal 4 4 2 3 2 2 2 5" xfId="6550"/>
    <cellStyle name="Normal 4 4 2 3 2 2 3" xfId="6551"/>
    <cellStyle name="Normal 4 4 2 3 2 2 3 2" xfId="6552"/>
    <cellStyle name="Normal 4 4 2 3 2 2 3 2 2" xfId="6553"/>
    <cellStyle name="Normal 4 4 2 3 2 2 3 2 3" xfId="6554"/>
    <cellStyle name="Normal 4 4 2 3 2 2 3 3" xfId="6555"/>
    <cellStyle name="Normal 4 4 2 3 2 2 3 4" xfId="6556"/>
    <cellStyle name="Normal 4 4 2 3 2 2 3 5" xfId="6557"/>
    <cellStyle name="Normal 4 4 2 3 2 2 4" xfId="6558"/>
    <cellStyle name="Normal 4 4 2 3 2 2 4 2" xfId="6559"/>
    <cellStyle name="Normal 4 4 2 3 2 2 4 3" xfId="6560"/>
    <cellStyle name="Normal 4 4 2 3 2 2 5" xfId="6561"/>
    <cellStyle name="Normal 4 4 2 3 2 2 6" xfId="6562"/>
    <cellStyle name="Normal 4 4 2 3 2 2 7" xfId="6563"/>
    <cellStyle name="Normal 4 4 2 3 2 3" xfId="6564"/>
    <cellStyle name="Normal 4 4 2 3 2 3 2" xfId="6565"/>
    <cellStyle name="Normal 4 4 2 3 2 3 2 2" xfId="6566"/>
    <cellStyle name="Normal 4 4 2 3 2 3 2 3" xfId="6567"/>
    <cellStyle name="Normal 4 4 2 3 2 3 3" xfId="6568"/>
    <cellStyle name="Normal 4 4 2 3 2 3 4" xfId="6569"/>
    <cellStyle name="Normal 4 4 2 3 2 3 5" xfId="6570"/>
    <cellStyle name="Normal 4 4 2 3 2 4" xfId="6571"/>
    <cellStyle name="Normal 4 4 2 3 2 4 2" xfId="6572"/>
    <cellStyle name="Normal 4 4 2 3 2 4 2 2" xfId="6573"/>
    <cellStyle name="Normal 4 4 2 3 2 4 2 3" xfId="6574"/>
    <cellStyle name="Normal 4 4 2 3 2 4 3" xfId="6575"/>
    <cellStyle name="Normal 4 4 2 3 2 4 4" xfId="6576"/>
    <cellStyle name="Normal 4 4 2 3 2 4 5" xfId="6577"/>
    <cellStyle name="Normal 4 4 2 3 2 5" xfId="6578"/>
    <cellStyle name="Normal 4 4 2 3 2 5 2" xfId="6579"/>
    <cellStyle name="Normal 4 4 2 3 2 5 3" xfId="6580"/>
    <cellStyle name="Normal 4 4 2 3 2 6" xfId="6581"/>
    <cellStyle name="Normal 4 4 2 3 2 7" xfId="6582"/>
    <cellStyle name="Normal 4 4 2 3 2 8" xfId="6583"/>
    <cellStyle name="Normal 4 4 2 3 3" xfId="6584"/>
    <cellStyle name="Normal 4 4 2 3 3 2" xfId="6585"/>
    <cellStyle name="Normal 4 4 2 3 3 2 2" xfId="6586"/>
    <cellStyle name="Normal 4 4 2 3 3 2 2 2" xfId="6587"/>
    <cellStyle name="Normal 4 4 2 3 3 2 2 3" xfId="6588"/>
    <cellStyle name="Normal 4 4 2 3 3 2 3" xfId="6589"/>
    <cellStyle name="Normal 4 4 2 3 3 2 4" xfId="6590"/>
    <cellStyle name="Normal 4 4 2 3 3 2 5" xfId="6591"/>
    <cellStyle name="Normal 4 4 2 3 3 3" xfId="6592"/>
    <cellStyle name="Normal 4 4 2 3 3 3 2" xfId="6593"/>
    <cellStyle name="Normal 4 4 2 3 3 3 2 2" xfId="6594"/>
    <cellStyle name="Normal 4 4 2 3 3 3 2 3" xfId="6595"/>
    <cellStyle name="Normal 4 4 2 3 3 3 3" xfId="6596"/>
    <cellStyle name="Normal 4 4 2 3 3 3 4" xfId="6597"/>
    <cellStyle name="Normal 4 4 2 3 3 3 5" xfId="6598"/>
    <cellStyle name="Normal 4 4 2 3 3 4" xfId="6599"/>
    <cellStyle name="Normal 4 4 2 3 3 4 2" xfId="6600"/>
    <cellStyle name="Normal 4 4 2 3 3 4 3" xfId="6601"/>
    <cellStyle name="Normal 4 4 2 3 3 5" xfId="6602"/>
    <cellStyle name="Normal 4 4 2 3 3 6" xfId="6603"/>
    <cellStyle name="Normal 4 4 2 3 3 7" xfId="6604"/>
    <cellStyle name="Normal 4 4 2 3 4" xfId="6605"/>
    <cellStyle name="Normal 4 4 2 3 4 2" xfId="6606"/>
    <cellStyle name="Normal 4 4 2 3 4 2 2" xfId="6607"/>
    <cellStyle name="Normal 4 4 2 3 4 2 3" xfId="6608"/>
    <cellStyle name="Normal 4 4 2 3 4 3" xfId="6609"/>
    <cellStyle name="Normal 4 4 2 3 4 4" xfId="6610"/>
    <cellStyle name="Normal 4 4 2 3 4 5" xfId="6611"/>
    <cellStyle name="Normal 4 4 2 3 5" xfId="6612"/>
    <cellStyle name="Normal 4 4 2 3 5 2" xfId="6613"/>
    <cellStyle name="Normal 4 4 2 3 5 2 2" xfId="6614"/>
    <cellStyle name="Normal 4 4 2 3 5 2 3" xfId="6615"/>
    <cellStyle name="Normal 4 4 2 3 5 3" xfId="6616"/>
    <cellStyle name="Normal 4 4 2 3 5 4" xfId="6617"/>
    <cellStyle name="Normal 4 4 2 3 5 5" xfId="6618"/>
    <cellStyle name="Normal 4 4 2 3 6" xfId="6619"/>
    <cellStyle name="Normal 4 4 2 3 6 2" xfId="6620"/>
    <cellStyle name="Normal 4 4 2 3 6 3" xfId="6621"/>
    <cellStyle name="Normal 4 4 2 3 7" xfId="6622"/>
    <cellStyle name="Normal 4 4 2 3 8" xfId="6623"/>
    <cellStyle name="Normal 4 4 2 3 9" xfId="6624"/>
    <cellStyle name="Normal 4 4 2 4" xfId="6625"/>
    <cellStyle name="Normal 4 4 2 4 2" xfId="6626"/>
    <cellStyle name="Normal 4 4 2 4 2 2" xfId="6627"/>
    <cellStyle name="Normal 4 4 2 4 2 2 2" xfId="6628"/>
    <cellStyle name="Normal 4 4 2 4 2 2 2 2" xfId="6629"/>
    <cellStyle name="Normal 4 4 2 4 2 2 2 2 2" xfId="6630"/>
    <cellStyle name="Normal 4 4 2 4 2 2 2 2 3" xfId="6631"/>
    <cellStyle name="Normal 4 4 2 4 2 2 2 3" xfId="6632"/>
    <cellStyle name="Normal 4 4 2 4 2 2 2 4" xfId="6633"/>
    <cellStyle name="Normal 4 4 2 4 2 2 2 5" xfId="6634"/>
    <cellStyle name="Normal 4 4 2 4 2 2 3" xfId="6635"/>
    <cellStyle name="Normal 4 4 2 4 2 2 3 2" xfId="6636"/>
    <cellStyle name="Normal 4 4 2 4 2 2 3 2 2" xfId="6637"/>
    <cellStyle name="Normal 4 4 2 4 2 2 3 2 3" xfId="6638"/>
    <cellStyle name="Normal 4 4 2 4 2 2 3 3" xfId="6639"/>
    <cellStyle name="Normal 4 4 2 4 2 2 3 4" xfId="6640"/>
    <cellStyle name="Normal 4 4 2 4 2 2 3 5" xfId="6641"/>
    <cellStyle name="Normal 4 4 2 4 2 2 4" xfId="6642"/>
    <cellStyle name="Normal 4 4 2 4 2 2 4 2" xfId="6643"/>
    <cellStyle name="Normal 4 4 2 4 2 2 4 3" xfId="6644"/>
    <cellStyle name="Normal 4 4 2 4 2 2 5" xfId="6645"/>
    <cellStyle name="Normal 4 4 2 4 2 2 6" xfId="6646"/>
    <cellStyle name="Normal 4 4 2 4 2 2 7" xfId="6647"/>
    <cellStyle name="Normal 4 4 2 4 2 3" xfId="6648"/>
    <cellStyle name="Normal 4 4 2 4 2 3 2" xfId="6649"/>
    <cellStyle name="Normal 4 4 2 4 2 3 2 2" xfId="6650"/>
    <cellStyle name="Normal 4 4 2 4 2 3 2 3" xfId="6651"/>
    <cellStyle name="Normal 4 4 2 4 2 3 3" xfId="6652"/>
    <cellStyle name="Normal 4 4 2 4 2 3 4" xfId="6653"/>
    <cellStyle name="Normal 4 4 2 4 2 3 5" xfId="6654"/>
    <cellStyle name="Normal 4 4 2 4 2 4" xfId="6655"/>
    <cellStyle name="Normal 4 4 2 4 2 4 2" xfId="6656"/>
    <cellStyle name="Normal 4 4 2 4 2 4 2 2" xfId="6657"/>
    <cellStyle name="Normal 4 4 2 4 2 4 2 3" xfId="6658"/>
    <cellStyle name="Normal 4 4 2 4 2 4 3" xfId="6659"/>
    <cellStyle name="Normal 4 4 2 4 2 4 4" xfId="6660"/>
    <cellStyle name="Normal 4 4 2 4 2 4 5" xfId="6661"/>
    <cellStyle name="Normal 4 4 2 4 2 5" xfId="6662"/>
    <cellStyle name="Normal 4 4 2 4 2 5 2" xfId="6663"/>
    <cellStyle name="Normal 4 4 2 4 2 5 3" xfId="6664"/>
    <cellStyle name="Normal 4 4 2 4 2 6" xfId="6665"/>
    <cellStyle name="Normal 4 4 2 4 2 7" xfId="6666"/>
    <cellStyle name="Normal 4 4 2 4 2 8" xfId="6667"/>
    <cellStyle name="Normal 4 4 2 4 3" xfId="6668"/>
    <cellStyle name="Normal 4 4 2 4 3 2" xfId="6669"/>
    <cellStyle name="Normal 4 4 2 4 3 2 2" xfId="6670"/>
    <cellStyle name="Normal 4 4 2 4 3 2 2 2" xfId="6671"/>
    <cellStyle name="Normal 4 4 2 4 3 2 2 3" xfId="6672"/>
    <cellStyle name="Normal 4 4 2 4 3 2 3" xfId="6673"/>
    <cellStyle name="Normal 4 4 2 4 3 2 4" xfId="6674"/>
    <cellStyle name="Normal 4 4 2 4 3 2 5" xfId="6675"/>
    <cellStyle name="Normal 4 4 2 4 3 3" xfId="6676"/>
    <cellStyle name="Normal 4 4 2 4 3 3 2" xfId="6677"/>
    <cellStyle name="Normal 4 4 2 4 3 3 2 2" xfId="6678"/>
    <cellStyle name="Normal 4 4 2 4 3 3 2 3" xfId="6679"/>
    <cellStyle name="Normal 4 4 2 4 3 3 3" xfId="6680"/>
    <cellStyle name="Normal 4 4 2 4 3 3 4" xfId="6681"/>
    <cellStyle name="Normal 4 4 2 4 3 3 5" xfId="6682"/>
    <cellStyle name="Normal 4 4 2 4 3 4" xfId="6683"/>
    <cellStyle name="Normal 4 4 2 4 3 4 2" xfId="6684"/>
    <cellStyle name="Normal 4 4 2 4 3 4 3" xfId="6685"/>
    <cellStyle name="Normal 4 4 2 4 3 5" xfId="6686"/>
    <cellStyle name="Normal 4 4 2 4 3 6" xfId="6687"/>
    <cellStyle name="Normal 4 4 2 4 3 7" xfId="6688"/>
    <cellStyle name="Normal 4 4 2 4 4" xfId="6689"/>
    <cellStyle name="Normal 4 4 2 4 4 2" xfId="6690"/>
    <cellStyle name="Normal 4 4 2 4 4 2 2" xfId="6691"/>
    <cellStyle name="Normal 4 4 2 4 4 2 3" xfId="6692"/>
    <cellStyle name="Normal 4 4 2 4 4 3" xfId="6693"/>
    <cellStyle name="Normal 4 4 2 4 4 4" xfId="6694"/>
    <cellStyle name="Normal 4 4 2 4 4 5" xfId="6695"/>
    <cellStyle name="Normal 4 4 2 4 5" xfId="6696"/>
    <cellStyle name="Normal 4 4 2 4 5 2" xfId="6697"/>
    <cellStyle name="Normal 4 4 2 4 5 2 2" xfId="6698"/>
    <cellStyle name="Normal 4 4 2 4 5 2 3" xfId="6699"/>
    <cellStyle name="Normal 4 4 2 4 5 3" xfId="6700"/>
    <cellStyle name="Normal 4 4 2 4 5 4" xfId="6701"/>
    <cellStyle name="Normal 4 4 2 4 5 5" xfId="6702"/>
    <cellStyle name="Normal 4 4 2 4 6" xfId="6703"/>
    <cellStyle name="Normal 4 4 2 4 6 2" xfId="6704"/>
    <cellStyle name="Normal 4 4 2 4 6 3" xfId="6705"/>
    <cellStyle name="Normal 4 4 2 4 7" xfId="6706"/>
    <cellStyle name="Normal 4 4 2 4 8" xfId="6707"/>
    <cellStyle name="Normal 4 4 2 4 9" xfId="6708"/>
    <cellStyle name="Normal 4 4 2 5" xfId="6709"/>
    <cellStyle name="Normal 4 4 2 5 2" xfId="6710"/>
    <cellStyle name="Normal 4 4 2 5 2 2" xfId="6711"/>
    <cellStyle name="Normal 4 4 2 5 2 2 2" xfId="6712"/>
    <cellStyle name="Normal 4 4 2 5 2 2 2 2" xfId="6713"/>
    <cellStyle name="Normal 4 4 2 5 2 2 2 3" xfId="6714"/>
    <cellStyle name="Normal 4 4 2 5 2 2 3" xfId="6715"/>
    <cellStyle name="Normal 4 4 2 5 2 2 4" xfId="6716"/>
    <cellStyle name="Normal 4 4 2 5 2 2 5" xfId="6717"/>
    <cellStyle name="Normal 4 4 2 5 2 3" xfId="6718"/>
    <cellStyle name="Normal 4 4 2 5 2 3 2" xfId="6719"/>
    <cellStyle name="Normal 4 4 2 5 2 3 2 2" xfId="6720"/>
    <cellStyle name="Normal 4 4 2 5 2 3 2 3" xfId="6721"/>
    <cellStyle name="Normal 4 4 2 5 2 3 3" xfId="6722"/>
    <cellStyle name="Normal 4 4 2 5 2 3 4" xfId="6723"/>
    <cellStyle name="Normal 4 4 2 5 2 3 5" xfId="6724"/>
    <cellStyle name="Normal 4 4 2 5 2 4" xfId="6725"/>
    <cellStyle name="Normal 4 4 2 5 2 4 2" xfId="6726"/>
    <cellStyle name="Normal 4 4 2 5 2 4 3" xfId="6727"/>
    <cellStyle name="Normal 4 4 2 5 2 5" xfId="6728"/>
    <cellStyle name="Normal 4 4 2 5 2 6" xfId="6729"/>
    <cellStyle name="Normal 4 4 2 5 2 7" xfId="6730"/>
    <cellStyle name="Normal 4 4 2 5 3" xfId="6731"/>
    <cellStyle name="Normal 4 4 2 5 3 2" xfId="6732"/>
    <cellStyle name="Normal 4 4 2 5 3 2 2" xfId="6733"/>
    <cellStyle name="Normal 4 4 2 5 3 2 3" xfId="6734"/>
    <cellStyle name="Normal 4 4 2 5 3 3" xfId="6735"/>
    <cellStyle name="Normal 4 4 2 5 3 4" xfId="6736"/>
    <cellStyle name="Normal 4 4 2 5 3 5" xfId="6737"/>
    <cellStyle name="Normal 4 4 2 5 4" xfId="6738"/>
    <cellStyle name="Normal 4 4 2 5 4 2" xfId="6739"/>
    <cellStyle name="Normal 4 4 2 5 4 2 2" xfId="6740"/>
    <cellStyle name="Normal 4 4 2 5 4 2 3" xfId="6741"/>
    <cellStyle name="Normal 4 4 2 5 4 3" xfId="6742"/>
    <cellStyle name="Normal 4 4 2 5 4 4" xfId="6743"/>
    <cellStyle name="Normal 4 4 2 5 4 5" xfId="6744"/>
    <cellStyle name="Normal 4 4 2 5 5" xfId="6745"/>
    <cellStyle name="Normal 4 4 2 5 5 2" xfId="6746"/>
    <cellStyle name="Normal 4 4 2 5 5 3" xfId="6747"/>
    <cellStyle name="Normal 4 4 2 5 6" xfId="6748"/>
    <cellStyle name="Normal 4 4 2 5 7" xfId="6749"/>
    <cellStyle name="Normal 4 4 2 5 8" xfId="6750"/>
    <cellStyle name="Normal 4 4 2 6" xfId="6751"/>
    <cellStyle name="Normal 4 4 2 6 2" xfId="6752"/>
    <cellStyle name="Normal 4 4 2 6 2 2" xfId="6753"/>
    <cellStyle name="Normal 4 4 2 6 2 2 2" xfId="6754"/>
    <cellStyle name="Normal 4 4 2 6 2 2 3" xfId="6755"/>
    <cellStyle name="Normal 4 4 2 6 2 3" xfId="6756"/>
    <cellStyle name="Normal 4 4 2 6 2 4" xfId="6757"/>
    <cellStyle name="Normal 4 4 2 6 2 5" xfId="6758"/>
    <cellStyle name="Normal 4 4 2 6 3" xfId="6759"/>
    <cellStyle name="Normal 4 4 2 6 3 2" xfId="6760"/>
    <cellStyle name="Normal 4 4 2 6 3 2 2" xfId="6761"/>
    <cellStyle name="Normal 4 4 2 6 3 2 3" xfId="6762"/>
    <cellStyle name="Normal 4 4 2 6 3 3" xfId="6763"/>
    <cellStyle name="Normal 4 4 2 6 3 4" xfId="6764"/>
    <cellStyle name="Normal 4 4 2 6 3 5" xfId="6765"/>
    <cellStyle name="Normal 4 4 2 6 4" xfId="6766"/>
    <cellStyle name="Normal 4 4 2 6 4 2" xfId="6767"/>
    <cellStyle name="Normal 4 4 2 6 4 3" xfId="6768"/>
    <cellStyle name="Normal 4 4 2 6 5" xfId="6769"/>
    <cellStyle name="Normal 4 4 2 6 6" xfId="6770"/>
    <cellStyle name="Normal 4 4 2 6 7" xfId="6771"/>
    <cellStyle name="Normal 4 4 2 7" xfId="6772"/>
    <cellStyle name="Normal 4 4 2 7 2" xfId="6773"/>
    <cellStyle name="Normal 4 4 2 7 2 2" xfId="6774"/>
    <cellStyle name="Normal 4 4 2 7 2 2 2" xfId="6775"/>
    <cellStyle name="Normal 4 4 2 7 2 2 3" xfId="6776"/>
    <cellStyle name="Normal 4 4 2 7 2 3" xfId="6777"/>
    <cellStyle name="Normal 4 4 2 7 2 4" xfId="6778"/>
    <cellStyle name="Normal 4 4 2 7 2 5" xfId="6779"/>
    <cellStyle name="Normal 4 4 2 7 3" xfId="6780"/>
    <cellStyle name="Normal 4 4 2 7 3 2" xfId="6781"/>
    <cellStyle name="Normal 4 4 2 7 3 2 2" xfId="6782"/>
    <cellStyle name="Normal 4 4 2 7 3 2 3" xfId="6783"/>
    <cellStyle name="Normal 4 4 2 7 3 3" xfId="6784"/>
    <cellStyle name="Normal 4 4 2 7 3 4" xfId="6785"/>
    <cellStyle name="Normal 4 4 2 7 3 5" xfId="6786"/>
    <cellStyle name="Normal 4 4 2 7 4" xfId="6787"/>
    <cellStyle name="Normal 4 4 2 7 4 2" xfId="6788"/>
    <cellStyle name="Normal 4 4 2 7 4 3" xfId="6789"/>
    <cellStyle name="Normal 4 4 2 7 5" xfId="6790"/>
    <cellStyle name="Normal 4 4 2 7 6" xfId="6791"/>
    <cellStyle name="Normal 4 4 2 7 7" xfId="6792"/>
    <cellStyle name="Normal 4 4 2 8" xfId="6793"/>
    <cellStyle name="Normal 4 4 2 8 2" xfId="6794"/>
    <cellStyle name="Normal 4 4 2 8 2 2" xfId="6795"/>
    <cellStyle name="Normal 4 4 2 8 2 3" xfId="6796"/>
    <cellStyle name="Normal 4 4 2 8 3" xfId="6797"/>
    <cellStyle name="Normal 4 4 2 8 4" xfId="6798"/>
    <cellStyle name="Normal 4 4 2 8 5" xfId="6799"/>
    <cellStyle name="Normal 4 4 2 9" xfId="6800"/>
    <cellStyle name="Normal 4 4 2 9 2" xfId="6801"/>
    <cellStyle name="Normal 4 4 2 9 2 2" xfId="6802"/>
    <cellStyle name="Normal 4 4 2 9 2 3" xfId="6803"/>
    <cellStyle name="Normal 4 4 2 9 3" xfId="6804"/>
    <cellStyle name="Normal 4 4 2 9 4" xfId="6805"/>
    <cellStyle name="Normal 4 4 2 9 5" xfId="6806"/>
    <cellStyle name="Normal 4 4 3" xfId="6807"/>
    <cellStyle name="Normal 4 4 3 2" xfId="6808"/>
    <cellStyle name="Normal 4 4 3 2 2" xfId="6809"/>
    <cellStyle name="Normal 4 4 3 2 2 2" xfId="6810"/>
    <cellStyle name="Normal 4 4 3 2 2 2 2" xfId="6811"/>
    <cellStyle name="Normal 4 4 3 2 2 2 2 2" xfId="6812"/>
    <cellStyle name="Normal 4 4 3 2 2 2 2 3" xfId="6813"/>
    <cellStyle name="Normal 4 4 3 2 2 2 3" xfId="6814"/>
    <cellStyle name="Normal 4 4 3 2 2 2 4" xfId="6815"/>
    <cellStyle name="Normal 4 4 3 2 2 2 5" xfId="6816"/>
    <cellStyle name="Normal 4 4 3 2 2 3" xfId="6817"/>
    <cellStyle name="Normal 4 4 3 2 2 3 2" xfId="6818"/>
    <cellStyle name="Normal 4 4 3 2 2 3 2 2" xfId="6819"/>
    <cellStyle name="Normal 4 4 3 2 2 3 2 3" xfId="6820"/>
    <cellStyle name="Normal 4 4 3 2 2 3 3" xfId="6821"/>
    <cellStyle name="Normal 4 4 3 2 2 3 4" xfId="6822"/>
    <cellStyle name="Normal 4 4 3 2 2 3 5" xfId="6823"/>
    <cellStyle name="Normal 4 4 3 2 2 4" xfId="6824"/>
    <cellStyle name="Normal 4 4 3 2 2 4 2" xfId="6825"/>
    <cellStyle name="Normal 4 4 3 2 2 4 3" xfId="6826"/>
    <cellStyle name="Normal 4 4 3 2 2 5" xfId="6827"/>
    <cellStyle name="Normal 4 4 3 2 2 6" xfId="6828"/>
    <cellStyle name="Normal 4 4 3 2 2 7" xfId="6829"/>
    <cellStyle name="Normal 4 4 3 2 3" xfId="6830"/>
    <cellStyle name="Normal 4 4 3 2 3 2" xfId="6831"/>
    <cellStyle name="Normal 4 4 3 2 3 2 2" xfId="6832"/>
    <cellStyle name="Normal 4 4 3 2 3 2 3" xfId="6833"/>
    <cellStyle name="Normal 4 4 3 2 3 3" xfId="6834"/>
    <cellStyle name="Normal 4 4 3 2 3 4" xfId="6835"/>
    <cellStyle name="Normal 4 4 3 2 3 5" xfId="6836"/>
    <cellStyle name="Normal 4 4 3 2 4" xfId="6837"/>
    <cellStyle name="Normal 4 4 3 2 4 2" xfId="6838"/>
    <cellStyle name="Normal 4 4 3 2 4 2 2" xfId="6839"/>
    <cellStyle name="Normal 4 4 3 2 4 2 3" xfId="6840"/>
    <cellStyle name="Normal 4 4 3 2 4 3" xfId="6841"/>
    <cellStyle name="Normal 4 4 3 2 4 4" xfId="6842"/>
    <cellStyle name="Normal 4 4 3 2 4 5" xfId="6843"/>
    <cellStyle name="Normal 4 4 3 2 5" xfId="6844"/>
    <cellStyle name="Normal 4 4 3 2 5 2" xfId="6845"/>
    <cellStyle name="Normal 4 4 3 2 5 3" xfId="6846"/>
    <cellStyle name="Normal 4 4 3 2 6" xfId="6847"/>
    <cellStyle name="Normal 4 4 3 2 7" xfId="6848"/>
    <cellStyle name="Normal 4 4 3 2 8" xfId="6849"/>
    <cellStyle name="Normal 4 4 3 3" xfId="6850"/>
    <cellStyle name="Normal 4 4 3 3 2" xfId="6851"/>
    <cellStyle name="Normal 4 4 3 3 2 2" xfId="6852"/>
    <cellStyle name="Normal 4 4 3 3 2 2 2" xfId="6853"/>
    <cellStyle name="Normal 4 4 3 3 2 2 3" xfId="6854"/>
    <cellStyle name="Normal 4 4 3 3 2 3" xfId="6855"/>
    <cellStyle name="Normal 4 4 3 3 2 4" xfId="6856"/>
    <cellStyle name="Normal 4 4 3 3 2 5" xfId="6857"/>
    <cellStyle name="Normal 4 4 3 3 3" xfId="6858"/>
    <cellStyle name="Normal 4 4 3 3 3 2" xfId="6859"/>
    <cellStyle name="Normal 4 4 3 3 3 2 2" xfId="6860"/>
    <cellStyle name="Normal 4 4 3 3 3 2 3" xfId="6861"/>
    <cellStyle name="Normal 4 4 3 3 3 3" xfId="6862"/>
    <cellStyle name="Normal 4 4 3 3 3 4" xfId="6863"/>
    <cellStyle name="Normal 4 4 3 3 3 5" xfId="6864"/>
    <cellStyle name="Normal 4 4 3 3 4" xfId="6865"/>
    <cellStyle name="Normal 4 4 3 3 4 2" xfId="6866"/>
    <cellStyle name="Normal 4 4 3 3 4 3" xfId="6867"/>
    <cellStyle name="Normal 4 4 3 3 5" xfId="6868"/>
    <cellStyle name="Normal 4 4 3 3 6" xfId="6869"/>
    <cellStyle name="Normal 4 4 3 3 7" xfId="6870"/>
    <cellStyle name="Normal 4 4 3 4" xfId="6871"/>
    <cellStyle name="Normal 4 4 3 4 2" xfId="6872"/>
    <cellStyle name="Normal 4 4 3 4 2 2" xfId="6873"/>
    <cellStyle name="Normal 4 4 3 4 2 3" xfId="6874"/>
    <cellStyle name="Normal 4 4 3 4 3" xfId="6875"/>
    <cellStyle name="Normal 4 4 3 4 4" xfId="6876"/>
    <cellStyle name="Normal 4 4 3 4 5" xfId="6877"/>
    <cellStyle name="Normal 4 4 3 5" xfId="6878"/>
    <cellStyle name="Normal 4 4 3 5 2" xfId="6879"/>
    <cellStyle name="Normal 4 4 3 5 2 2" xfId="6880"/>
    <cellStyle name="Normal 4 4 3 5 2 3" xfId="6881"/>
    <cellStyle name="Normal 4 4 3 5 3" xfId="6882"/>
    <cellStyle name="Normal 4 4 3 5 4" xfId="6883"/>
    <cellStyle name="Normal 4 4 3 5 5" xfId="6884"/>
    <cellStyle name="Normal 4 4 3 6" xfId="6885"/>
    <cellStyle name="Normal 4 4 3 6 2" xfId="6886"/>
    <cellStyle name="Normal 4 4 3 6 3" xfId="6887"/>
    <cellStyle name="Normal 4 4 3 7" xfId="6888"/>
    <cellStyle name="Normal 4 4 3 8" xfId="6889"/>
    <cellStyle name="Normal 4 4 3 9" xfId="6890"/>
    <cellStyle name="Normal 4 4 4" xfId="6891"/>
    <cellStyle name="Normal 4 4 4 2" xfId="6892"/>
    <cellStyle name="Normal 4 4 4 2 2" xfId="6893"/>
    <cellStyle name="Normal 4 4 4 2 2 2" xfId="6894"/>
    <cellStyle name="Normal 4 4 4 2 2 2 2" xfId="6895"/>
    <cellStyle name="Normal 4 4 4 2 2 2 2 2" xfId="6896"/>
    <cellStyle name="Normal 4 4 4 2 2 2 2 3" xfId="6897"/>
    <cellStyle name="Normal 4 4 4 2 2 2 3" xfId="6898"/>
    <cellStyle name="Normal 4 4 4 2 2 2 4" xfId="6899"/>
    <cellStyle name="Normal 4 4 4 2 2 2 5" xfId="6900"/>
    <cellStyle name="Normal 4 4 4 2 2 3" xfId="6901"/>
    <cellStyle name="Normal 4 4 4 2 2 3 2" xfId="6902"/>
    <cellStyle name="Normal 4 4 4 2 2 3 2 2" xfId="6903"/>
    <cellStyle name="Normal 4 4 4 2 2 3 2 3" xfId="6904"/>
    <cellStyle name="Normal 4 4 4 2 2 3 3" xfId="6905"/>
    <cellStyle name="Normal 4 4 4 2 2 3 4" xfId="6906"/>
    <cellStyle name="Normal 4 4 4 2 2 3 5" xfId="6907"/>
    <cellStyle name="Normal 4 4 4 2 2 4" xfId="6908"/>
    <cellStyle name="Normal 4 4 4 2 2 4 2" xfId="6909"/>
    <cellStyle name="Normal 4 4 4 2 2 4 3" xfId="6910"/>
    <cellStyle name="Normal 4 4 4 2 2 5" xfId="6911"/>
    <cellStyle name="Normal 4 4 4 2 2 6" xfId="6912"/>
    <cellStyle name="Normal 4 4 4 2 2 7" xfId="6913"/>
    <cellStyle name="Normal 4 4 4 2 3" xfId="6914"/>
    <cellStyle name="Normal 4 4 4 2 3 2" xfId="6915"/>
    <cellStyle name="Normal 4 4 4 2 3 2 2" xfId="6916"/>
    <cellStyle name="Normal 4 4 4 2 3 2 3" xfId="6917"/>
    <cellStyle name="Normal 4 4 4 2 3 3" xfId="6918"/>
    <cellStyle name="Normal 4 4 4 2 3 4" xfId="6919"/>
    <cellStyle name="Normal 4 4 4 2 3 5" xfId="6920"/>
    <cellStyle name="Normal 4 4 4 2 4" xfId="6921"/>
    <cellStyle name="Normal 4 4 4 2 4 2" xfId="6922"/>
    <cellStyle name="Normal 4 4 4 2 4 2 2" xfId="6923"/>
    <cellStyle name="Normal 4 4 4 2 4 2 3" xfId="6924"/>
    <cellStyle name="Normal 4 4 4 2 4 3" xfId="6925"/>
    <cellStyle name="Normal 4 4 4 2 4 4" xfId="6926"/>
    <cellStyle name="Normal 4 4 4 2 4 5" xfId="6927"/>
    <cellStyle name="Normal 4 4 4 2 5" xfId="6928"/>
    <cellStyle name="Normal 4 4 4 2 5 2" xfId="6929"/>
    <cellStyle name="Normal 4 4 4 2 5 3" xfId="6930"/>
    <cellStyle name="Normal 4 4 4 2 6" xfId="6931"/>
    <cellStyle name="Normal 4 4 4 2 7" xfId="6932"/>
    <cellStyle name="Normal 4 4 4 2 8" xfId="6933"/>
    <cellStyle name="Normal 4 4 4 3" xfId="6934"/>
    <cellStyle name="Normal 4 4 4 3 2" xfId="6935"/>
    <cellStyle name="Normal 4 4 4 3 2 2" xfId="6936"/>
    <cellStyle name="Normal 4 4 4 3 2 2 2" xfId="6937"/>
    <cellStyle name="Normal 4 4 4 3 2 2 3" xfId="6938"/>
    <cellStyle name="Normal 4 4 4 3 2 3" xfId="6939"/>
    <cellStyle name="Normal 4 4 4 3 2 4" xfId="6940"/>
    <cellStyle name="Normal 4 4 4 3 2 5" xfId="6941"/>
    <cellStyle name="Normal 4 4 4 3 3" xfId="6942"/>
    <cellStyle name="Normal 4 4 4 3 3 2" xfId="6943"/>
    <cellStyle name="Normal 4 4 4 3 3 2 2" xfId="6944"/>
    <cellStyle name="Normal 4 4 4 3 3 2 3" xfId="6945"/>
    <cellStyle name="Normal 4 4 4 3 3 3" xfId="6946"/>
    <cellStyle name="Normal 4 4 4 3 3 4" xfId="6947"/>
    <cellStyle name="Normal 4 4 4 3 3 5" xfId="6948"/>
    <cellStyle name="Normal 4 4 4 3 4" xfId="6949"/>
    <cellStyle name="Normal 4 4 4 3 4 2" xfId="6950"/>
    <cellStyle name="Normal 4 4 4 3 4 3" xfId="6951"/>
    <cellStyle name="Normal 4 4 4 3 5" xfId="6952"/>
    <cellStyle name="Normal 4 4 4 3 6" xfId="6953"/>
    <cellStyle name="Normal 4 4 4 3 7" xfId="6954"/>
    <cellStyle name="Normal 4 4 4 4" xfId="6955"/>
    <cellStyle name="Normal 4 4 4 4 2" xfId="6956"/>
    <cellStyle name="Normal 4 4 4 4 2 2" xfId="6957"/>
    <cellStyle name="Normal 4 4 4 4 2 3" xfId="6958"/>
    <cellStyle name="Normal 4 4 4 4 3" xfId="6959"/>
    <cellStyle name="Normal 4 4 4 4 4" xfId="6960"/>
    <cellStyle name="Normal 4 4 4 4 5" xfId="6961"/>
    <cellStyle name="Normal 4 4 4 5" xfId="6962"/>
    <cellStyle name="Normal 4 4 4 5 2" xfId="6963"/>
    <cellStyle name="Normal 4 4 4 5 2 2" xfId="6964"/>
    <cellStyle name="Normal 4 4 4 5 2 3" xfId="6965"/>
    <cellStyle name="Normal 4 4 4 5 3" xfId="6966"/>
    <cellStyle name="Normal 4 4 4 5 4" xfId="6967"/>
    <cellStyle name="Normal 4 4 4 5 5" xfId="6968"/>
    <cellStyle name="Normal 4 4 4 6" xfId="6969"/>
    <cellStyle name="Normal 4 4 4 6 2" xfId="6970"/>
    <cellStyle name="Normal 4 4 4 6 3" xfId="6971"/>
    <cellStyle name="Normal 4 4 4 7" xfId="6972"/>
    <cellStyle name="Normal 4 4 4 8" xfId="6973"/>
    <cellStyle name="Normal 4 4 4 9" xfId="6974"/>
    <cellStyle name="Normal 4 4 5" xfId="6975"/>
    <cellStyle name="Normal 4 4 5 2" xfId="6976"/>
    <cellStyle name="Normal 4 4 5 2 2" xfId="6977"/>
    <cellStyle name="Normal 4 4 5 2 2 2" xfId="6978"/>
    <cellStyle name="Normal 4 4 5 2 2 2 2" xfId="6979"/>
    <cellStyle name="Normal 4 4 5 2 2 2 2 2" xfId="6980"/>
    <cellStyle name="Normal 4 4 5 2 2 2 2 3" xfId="6981"/>
    <cellStyle name="Normal 4 4 5 2 2 2 3" xfId="6982"/>
    <cellStyle name="Normal 4 4 5 2 2 2 4" xfId="6983"/>
    <cellStyle name="Normal 4 4 5 2 2 2 5" xfId="6984"/>
    <cellStyle name="Normal 4 4 5 2 2 3" xfId="6985"/>
    <cellStyle name="Normal 4 4 5 2 2 3 2" xfId="6986"/>
    <cellStyle name="Normal 4 4 5 2 2 3 2 2" xfId="6987"/>
    <cellStyle name="Normal 4 4 5 2 2 3 2 3" xfId="6988"/>
    <cellStyle name="Normal 4 4 5 2 2 3 3" xfId="6989"/>
    <cellStyle name="Normal 4 4 5 2 2 3 4" xfId="6990"/>
    <cellStyle name="Normal 4 4 5 2 2 3 5" xfId="6991"/>
    <cellStyle name="Normal 4 4 5 2 2 4" xfId="6992"/>
    <cellStyle name="Normal 4 4 5 2 2 4 2" xfId="6993"/>
    <cellStyle name="Normal 4 4 5 2 2 4 3" xfId="6994"/>
    <cellStyle name="Normal 4 4 5 2 2 5" xfId="6995"/>
    <cellStyle name="Normal 4 4 5 2 2 6" xfId="6996"/>
    <cellStyle name="Normal 4 4 5 2 2 7" xfId="6997"/>
    <cellStyle name="Normal 4 4 5 2 3" xfId="6998"/>
    <cellStyle name="Normal 4 4 5 2 3 2" xfId="6999"/>
    <cellStyle name="Normal 4 4 5 2 3 2 2" xfId="7000"/>
    <cellStyle name="Normal 4 4 5 2 3 2 3" xfId="7001"/>
    <cellStyle name="Normal 4 4 5 2 3 3" xfId="7002"/>
    <cellStyle name="Normal 4 4 5 2 3 4" xfId="7003"/>
    <cellStyle name="Normal 4 4 5 2 3 5" xfId="7004"/>
    <cellStyle name="Normal 4 4 5 2 4" xfId="7005"/>
    <cellStyle name="Normal 4 4 5 2 4 2" xfId="7006"/>
    <cellStyle name="Normal 4 4 5 2 4 2 2" xfId="7007"/>
    <cellStyle name="Normal 4 4 5 2 4 2 3" xfId="7008"/>
    <cellStyle name="Normal 4 4 5 2 4 3" xfId="7009"/>
    <cellStyle name="Normal 4 4 5 2 4 4" xfId="7010"/>
    <cellStyle name="Normal 4 4 5 2 4 5" xfId="7011"/>
    <cellStyle name="Normal 4 4 5 2 5" xfId="7012"/>
    <cellStyle name="Normal 4 4 5 2 5 2" xfId="7013"/>
    <cellStyle name="Normal 4 4 5 2 5 3" xfId="7014"/>
    <cellStyle name="Normal 4 4 5 2 6" xfId="7015"/>
    <cellStyle name="Normal 4 4 5 2 7" xfId="7016"/>
    <cellStyle name="Normal 4 4 5 2 8" xfId="7017"/>
    <cellStyle name="Normal 4 4 5 3" xfId="7018"/>
    <cellStyle name="Normal 4 4 5 3 2" xfId="7019"/>
    <cellStyle name="Normal 4 4 5 3 2 2" xfId="7020"/>
    <cellStyle name="Normal 4 4 5 3 2 2 2" xfId="7021"/>
    <cellStyle name="Normal 4 4 5 3 2 2 3" xfId="7022"/>
    <cellStyle name="Normal 4 4 5 3 2 3" xfId="7023"/>
    <cellStyle name="Normal 4 4 5 3 2 4" xfId="7024"/>
    <cellStyle name="Normal 4 4 5 3 2 5" xfId="7025"/>
    <cellStyle name="Normal 4 4 5 3 3" xfId="7026"/>
    <cellStyle name="Normal 4 4 5 3 3 2" xfId="7027"/>
    <cellStyle name="Normal 4 4 5 3 3 2 2" xfId="7028"/>
    <cellStyle name="Normal 4 4 5 3 3 2 3" xfId="7029"/>
    <cellStyle name="Normal 4 4 5 3 3 3" xfId="7030"/>
    <cellStyle name="Normal 4 4 5 3 3 4" xfId="7031"/>
    <cellStyle name="Normal 4 4 5 3 3 5" xfId="7032"/>
    <cellStyle name="Normal 4 4 5 3 4" xfId="7033"/>
    <cellStyle name="Normal 4 4 5 3 4 2" xfId="7034"/>
    <cellStyle name="Normal 4 4 5 3 4 3" xfId="7035"/>
    <cellStyle name="Normal 4 4 5 3 5" xfId="7036"/>
    <cellStyle name="Normal 4 4 5 3 6" xfId="7037"/>
    <cellStyle name="Normal 4 4 5 3 7" xfId="7038"/>
    <cellStyle name="Normal 4 4 5 4" xfId="7039"/>
    <cellStyle name="Normal 4 4 5 4 2" xfId="7040"/>
    <cellStyle name="Normal 4 4 5 4 2 2" xfId="7041"/>
    <cellStyle name="Normal 4 4 5 4 2 3" xfId="7042"/>
    <cellStyle name="Normal 4 4 5 4 3" xfId="7043"/>
    <cellStyle name="Normal 4 4 5 4 4" xfId="7044"/>
    <cellStyle name="Normal 4 4 5 4 5" xfId="7045"/>
    <cellStyle name="Normal 4 4 5 5" xfId="7046"/>
    <cellStyle name="Normal 4 4 5 5 2" xfId="7047"/>
    <cellStyle name="Normal 4 4 5 5 2 2" xfId="7048"/>
    <cellStyle name="Normal 4 4 5 5 2 3" xfId="7049"/>
    <cellStyle name="Normal 4 4 5 5 3" xfId="7050"/>
    <cellStyle name="Normal 4 4 5 5 4" xfId="7051"/>
    <cellStyle name="Normal 4 4 5 5 5" xfId="7052"/>
    <cellStyle name="Normal 4 4 5 6" xfId="7053"/>
    <cellStyle name="Normal 4 4 5 6 2" xfId="7054"/>
    <cellStyle name="Normal 4 4 5 6 3" xfId="7055"/>
    <cellStyle name="Normal 4 4 5 7" xfId="7056"/>
    <cellStyle name="Normal 4 4 5 8" xfId="7057"/>
    <cellStyle name="Normal 4 4 5 9" xfId="7058"/>
    <cellStyle name="Normal 4 4 6" xfId="7059"/>
    <cellStyle name="Normal 4 4 6 2" xfId="7060"/>
    <cellStyle name="Normal 4 4 6 2 2" xfId="7061"/>
    <cellStyle name="Normal 4 4 6 2 2 2" xfId="7062"/>
    <cellStyle name="Normal 4 4 6 2 2 2 2" xfId="7063"/>
    <cellStyle name="Normal 4 4 6 2 2 2 3" xfId="7064"/>
    <cellStyle name="Normal 4 4 6 2 2 3" xfId="7065"/>
    <cellStyle name="Normal 4 4 6 2 2 4" xfId="7066"/>
    <cellStyle name="Normal 4 4 6 2 2 5" xfId="7067"/>
    <cellStyle name="Normal 4 4 6 2 3" xfId="7068"/>
    <cellStyle name="Normal 4 4 6 2 3 2" xfId="7069"/>
    <cellStyle name="Normal 4 4 6 2 3 2 2" xfId="7070"/>
    <cellStyle name="Normal 4 4 6 2 3 2 3" xfId="7071"/>
    <cellStyle name="Normal 4 4 6 2 3 3" xfId="7072"/>
    <cellStyle name="Normal 4 4 6 2 3 4" xfId="7073"/>
    <cellStyle name="Normal 4 4 6 2 3 5" xfId="7074"/>
    <cellStyle name="Normal 4 4 6 2 4" xfId="7075"/>
    <cellStyle name="Normal 4 4 6 2 4 2" xfId="7076"/>
    <cellStyle name="Normal 4 4 6 2 4 3" xfId="7077"/>
    <cellStyle name="Normal 4 4 6 2 5" xfId="7078"/>
    <cellStyle name="Normal 4 4 6 2 6" xfId="7079"/>
    <cellStyle name="Normal 4 4 6 2 7" xfId="7080"/>
    <cellStyle name="Normal 4 4 6 3" xfId="7081"/>
    <cellStyle name="Normal 4 4 6 3 2" xfId="7082"/>
    <cellStyle name="Normal 4 4 6 3 2 2" xfId="7083"/>
    <cellStyle name="Normal 4 4 6 3 2 3" xfId="7084"/>
    <cellStyle name="Normal 4 4 6 3 3" xfId="7085"/>
    <cellStyle name="Normal 4 4 6 3 4" xfId="7086"/>
    <cellStyle name="Normal 4 4 6 3 5" xfId="7087"/>
    <cellStyle name="Normal 4 4 6 4" xfId="7088"/>
    <cellStyle name="Normal 4 4 6 4 2" xfId="7089"/>
    <cellStyle name="Normal 4 4 6 4 2 2" xfId="7090"/>
    <cellStyle name="Normal 4 4 6 4 2 3" xfId="7091"/>
    <cellStyle name="Normal 4 4 6 4 3" xfId="7092"/>
    <cellStyle name="Normal 4 4 6 4 4" xfId="7093"/>
    <cellStyle name="Normal 4 4 6 4 5" xfId="7094"/>
    <cellStyle name="Normal 4 4 6 5" xfId="7095"/>
    <cellStyle name="Normal 4 4 6 5 2" xfId="7096"/>
    <cellStyle name="Normal 4 4 6 5 3" xfId="7097"/>
    <cellStyle name="Normal 4 4 6 6" xfId="7098"/>
    <cellStyle name="Normal 4 4 6 7" xfId="7099"/>
    <cellStyle name="Normal 4 4 6 8" xfId="7100"/>
    <cellStyle name="Normal 4 4 7" xfId="7101"/>
    <cellStyle name="Normal 4 4 7 2" xfId="7102"/>
    <cellStyle name="Normal 4 4 7 2 2" xfId="7103"/>
    <cellStyle name="Normal 4 4 7 2 2 2" xfId="7104"/>
    <cellStyle name="Normal 4 4 7 2 2 3" xfId="7105"/>
    <cellStyle name="Normal 4 4 7 2 3" xfId="7106"/>
    <cellStyle name="Normal 4 4 7 2 4" xfId="7107"/>
    <cellStyle name="Normal 4 4 7 2 5" xfId="7108"/>
    <cellStyle name="Normal 4 4 7 3" xfId="7109"/>
    <cellStyle name="Normal 4 4 7 3 2" xfId="7110"/>
    <cellStyle name="Normal 4 4 7 3 2 2" xfId="7111"/>
    <cellStyle name="Normal 4 4 7 3 2 3" xfId="7112"/>
    <cellStyle name="Normal 4 4 7 3 3" xfId="7113"/>
    <cellStyle name="Normal 4 4 7 3 4" xfId="7114"/>
    <cellStyle name="Normal 4 4 7 3 5" xfId="7115"/>
    <cellStyle name="Normal 4 4 7 4" xfId="7116"/>
    <cellStyle name="Normal 4 4 7 4 2" xfId="7117"/>
    <cellStyle name="Normal 4 4 7 4 3" xfId="7118"/>
    <cellStyle name="Normal 4 4 7 5" xfId="7119"/>
    <cellStyle name="Normal 4 4 7 6" xfId="7120"/>
    <cellStyle name="Normal 4 4 7 7" xfId="7121"/>
    <cellStyle name="Normal 4 4 8" xfId="7122"/>
    <cellStyle name="Normal 4 4 8 2" xfId="7123"/>
    <cellStyle name="Normal 4 4 8 2 2" xfId="7124"/>
    <cellStyle name="Normal 4 4 8 2 2 2" xfId="7125"/>
    <cellStyle name="Normal 4 4 8 2 2 3" xfId="7126"/>
    <cellStyle name="Normal 4 4 8 2 3" xfId="7127"/>
    <cellStyle name="Normal 4 4 8 2 4" xfId="7128"/>
    <cellStyle name="Normal 4 4 8 2 5" xfId="7129"/>
    <cellStyle name="Normal 4 4 8 3" xfId="7130"/>
    <cellStyle name="Normal 4 4 8 3 2" xfId="7131"/>
    <cellStyle name="Normal 4 4 8 3 2 2" xfId="7132"/>
    <cellStyle name="Normal 4 4 8 3 2 3" xfId="7133"/>
    <cellStyle name="Normal 4 4 8 3 3" xfId="7134"/>
    <cellStyle name="Normal 4 4 8 3 4" xfId="7135"/>
    <cellStyle name="Normal 4 4 8 3 5" xfId="7136"/>
    <cellStyle name="Normal 4 4 8 4" xfId="7137"/>
    <cellStyle name="Normal 4 4 8 4 2" xfId="7138"/>
    <cellStyle name="Normal 4 4 8 4 3" xfId="7139"/>
    <cellStyle name="Normal 4 4 8 5" xfId="7140"/>
    <cellStyle name="Normal 4 4 8 6" xfId="7141"/>
    <cellStyle name="Normal 4 4 8 7" xfId="7142"/>
    <cellStyle name="Normal 4 4 9" xfId="7143"/>
    <cellStyle name="Normal 4 4 9 2" xfId="7144"/>
    <cellStyle name="Normal 4 4 9 2 2" xfId="7145"/>
    <cellStyle name="Normal 4 4 9 2 3" xfId="7146"/>
    <cellStyle name="Normal 4 4 9 3" xfId="7147"/>
    <cellStyle name="Normal 4 4 9 4" xfId="7148"/>
    <cellStyle name="Normal 4 4 9 5" xfId="7149"/>
    <cellStyle name="Normal 4 5" xfId="644"/>
    <cellStyle name="Normal 4 5 10" xfId="7150"/>
    <cellStyle name="Normal 4 5 10 2" xfId="7151"/>
    <cellStyle name="Normal 4 5 10 2 2" xfId="7152"/>
    <cellStyle name="Normal 4 5 10 2 3" xfId="7153"/>
    <cellStyle name="Normal 4 5 10 3" xfId="7154"/>
    <cellStyle name="Normal 4 5 10 4" xfId="7155"/>
    <cellStyle name="Normal 4 5 10 5" xfId="7156"/>
    <cellStyle name="Normal 4 5 11" xfId="7157"/>
    <cellStyle name="Normal 4 5 11 2" xfId="7158"/>
    <cellStyle name="Normal 4 5 11 3" xfId="7159"/>
    <cellStyle name="Normal 4 5 12" xfId="7160"/>
    <cellStyle name="Normal 4 5 13" xfId="7161"/>
    <cellStyle name="Normal 4 5 14" xfId="7162"/>
    <cellStyle name="Normal 4 5 2" xfId="749"/>
    <cellStyle name="Normal 4 5 2 10" xfId="7163"/>
    <cellStyle name="Normal 4 5 2 11" xfId="7164"/>
    <cellStyle name="Normal 4 5 2 12" xfId="7165"/>
    <cellStyle name="Normal 4 5 2 2" xfId="7166"/>
    <cellStyle name="Normal 4 5 2 2 2" xfId="7167"/>
    <cellStyle name="Normal 4 5 2 2 2 2" xfId="7168"/>
    <cellStyle name="Normal 4 5 2 2 2 2 2" xfId="7169"/>
    <cellStyle name="Normal 4 5 2 2 2 2 2 2" xfId="7170"/>
    <cellStyle name="Normal 4 5 2 2 2 2 2 2 2" xfId="7171"/>
    <cellStyle name="Normal 4 5 2 2 2 2 2 2 3" xfId="7172"/>
    <cellStyle name="Normal 4 5 2 2 2 2 2 3" xfId="7173"/>
    <cellStyle name="Normal 4 5 2 2 2 2 2 4" xfId="7174"/>
    <cellStyle name="Normal 4 5 2 2 2 2 2 5" xfId="7175"/>
    <cellStyle name="Normal 4 5 2 2 2 2 3" xfId="7176"/>
    <cellStyle name="Normal 4 5 2 2 2 2 3 2" xfId="7177"/>
    <cellStyle name="Normal 4 5 2 2 2 2 3 2 2" xfId="7178"/>
    <cellStyle name="Normal 4 5 2 2 2 2 3 2 3" xfId="7179"/>
    <cellStyle name="Normal 4 5 2 2 2 2 3 3" xfId="7180"/>
    <cellStyle name="Normal 4 5 2 2 2 2 3 4" xfId="7181"/>
    <cellStyle name="Normal 4 5 2 2 2 2 3 5" xfId="7182"/>
    <cellStyle name="Normal 4 5 2 2 2 2 4" xfId="7183"/>
    <cellStyle name="Normal 4 5 2 2 2 2 4 2" xfId="7184"/>
    <cellStyle name="Normal 4 5 2 2 2 2 4 3" xfId="7185"/>
    <cellStyle name="Normal 4 5 2 2 2 2 5" xfId="7186"/>
    <cellStyle name="Normal 4 5 2 2 2 2 6" xfId="7187"/>
    <cellStyle name="Normal 4 5 2 2 2 2 7" xfId="7188"/>
    <cellStyle name="Normal 4 5 2 2 2 3" xfId="7189"/>
    <cellStyle name="Normal 4 5 2 2 2 3 2" xfId="7190"/>
    <cellStyle name="Normal 4 5 2 2 2 3 2 2" xfId="7191"/>
    <cellStyle name="Normal 4 5 2 2 2 3 2 3" xfId="7192"/>
    <cellStyle name="Normal 4 5 2 2 2 3 3" xfId="7193"/>
    <cellStyle name="Normal 4 5 2 2 2 3 4" xfId="7194"/>
    <cellStyle name="Normal 4 5 2 2 2 3 5" xfId="7195"/>
    <cellStyle name="Normal 4 5 2 2 2 4" xfId="7196"/>
    <cellStyle name="Normal 4 5 2 2 2 4 2" xfId="7197"/>
    <cellStyle name="Normal 4 5 2 2 2 4 2 2" xfId="7198"/>
    <cellStyle name="Normal 4 5 2 2 2 4 2 3" xfId="7199"/>
    <cellStyle name="Normal 4 5 2 2 2 4 3" xfId="7200"/>
    <cellStyle name="Normal 4 5 2 2 2 4 4" xfId="7201"/>
    <cellStyle name="Normal 4 5 2 2 2 4 5" xfId="7202"/>
    <cellStyle name="Normal 4 5 2 2 2 5" xfId="7203"/>
    <cellStyle name="Normal 4 5 2 2 2 5 2" xfId="7204"/>
    <cellStyle name="Normal 4 5 2 2 2 5 3" xfId="7205"/>
    <cellStyle name="Normal 4 5 2 2 2 6" xfId="7206"/>
    <cellStyle name="Normal 4 5 2 2 2 7" xfId="7207"/>
    <cellStyle name="Normal 4 5 2 2 2 8" xfId="7208"/>
    <cellStyle name="Normal 4 5 2 2 3" xfId="7209"/>
    <cellStyle name="Normal 4 5 2 2 3 2" xfId="7210"/>
    <cellStyle name="Normal 4 5 2 2 3 2 2" xfId="7211"/>
    <cellStyle name="Normal 4 5 2 2 3 2 2 2" xfId="7212"/>
    <cellStyle name="Normal 4 5 2 2 3 2 2 3" xfId="7213"/>
    <cellStyle name="Normal 4 5 2 2 3 2 3" xfId="7214"/>
    <cellStyle name="Normal 4 5 2 2 3 2 4" xfId="7215"/>
    <cellStyle name="Normal 4 5 2 2 3 2 5" xfId="7216"/>
    <cellStyle name="Normal 4 5 2 2 3 3" xfId="7217"/>
    <cellStyle name="Normal 4 5 2 2 3 3 2" xfId="7218"/>
    <cellStyle name="Normal 4 5 2 2 3 3 2 2" xfId="7219"/>
    <cellStyle name="Normal 4 5 2 2 3 3 2 3" xfId="7220"/>
    <cellStyle name="Normal 4 5 2 2 3 3 3" xfId="7221"/>
    <cellStyle name="Normal 4 5 2 2 3 3 4" xfId="7222"/>
    <cellStyle name="Normal 4 5 2 2 3 3 5" xfId="7223"/>
    <cellStyle name="Normal 4 5 2 2 3 4" xfId="7224"/>
    <cellStyle name="Normal 4 5 2 2 3 4 2" xfId="7225"/>
    <cellStyle name="Normal 4 5 2 2 3 4 3" xfId="7226"/>
    <cellStyle name="Normal 4 5 2 2 3 5" xfId="7227"/>
    <cellStyle name="Normal 4 5 2 2 3 6" xfId="7228"/>
    <cellStyle name="Normal 4 5 2 2 3 7" xfId="7229"/>
    <cellStyle name="Normal 4 5 2 2 4" xfId="7230"/>
    <cellStyle name="Normal 4 5 2 2 4 2" xfId="7231"/>
    <cellStyle name="Normal 4 5 2 2 4 2 2" xfId="7232"/>
    <cellStyle name="Normal 4 5 2 2 4 2 3" xfId="7233"/>
    <cellStyle name="Normal 4 5 2 2 4 3" xfId="7234"/>
    <cellStyle name="Normal 4 5 2 2 4 4" xfId="7235"/>
    <cellStyle name="Normal 4 5 2 2 4 5" xfId="7236"/>
    <cellStyle name="Normal 4 5 2 2 5" xfId="7237"/>
    <cellStyle name="Normal 4 5 2 2 5 2" xfId="7238"/>
    <cellStyle name="Normal 4 5 2 2 5 2 2" xfId="7239"/>
    <cellStyle name="Normal 4 5 2 2 5 2 3" xfId="7240"/>
    <cellStyle name="Normal 4 5 2 2 5 3" xfId="7241"/>
    <cellStyle name="Normal 4 5 2 2 5 4" xfId="7242"/>
    <cellStyle name="Normal 4 5 2 2 5 5" xfId="7243"/>
    <cellStyle name="Normal 4 5 2 2 6" xfId="7244"/>
    <cellStyle name="Normal 4 5 2 2 6 2" xfId="7245"/>
    <cellStyle name="Normal 4 5 2 2 6 3" xfId="7246"/>
    <cellStyle name="Normal 4 5 2 2 7" xfId="7247"/>
    <cellStyle name="Normal 4 5 2 2 8" xfId="7248"/>
    <cellStyle name="Normal 4 5 2 2 9" xfId="7249"/>
    <cellStyle name="Normal 4 5 2 3" xfId="7250"/>
    <cellStyle name="Normal 4 5 2 3 2" xfId="7251"/>
    <cellStyle name="Normal 4 5 2 3 2 2" xfId="7252"/>
    <cellStyle name="Normal 4 5 2 3 2 2 2" xfId="7253"/>
    <cellStyle name="Normal 4 5 2 3 2 2 2 2" xfId="7254"/>
    <cellStyle name="Normal 4 5 2 3 2 2 2 2 2" xfId="7255"/>
    <cellStyle name="Normal 4 5 2 3 2 2 2 2 3" xfId="7256"/>
    <cellStyle name="Normal 4 5 2 3 2 2 2 3" xfId="7257"/>
    <cellStyle name="Normal 4 5 2 3 2 2 2 4" xfId="7258"/>
    <cellStyle name="Normal 4 5 2 3 2 2 2 5" xfId="7259"/>
    <cellStyle name="Normal 4 5 2 3 2 2 3" xfId="7260"/>
    <cellStyle name="Normal 4 5 2 3 2 2 3 2" xfId="7261"/>
    <cellStyle name="Normal 4 5 2 3 2 2 3 2 2" xfId="7262"/>
    <cellStyle name="Normal 4 5 2 3 2 2 3 2 3" xfId="7263"/>
    <cellStyle name="Normal 4 5 2 3 2 2 3 3" xfId="7264"/>
    <cellStyle name="Normal 4 5 2 3 2 2 3 4" xfId="7265"/>
    <cellStyle name="Normal 4 5 2 3 2 2 3 5" xfId="7266"/>
    <cellStyle name="Normal 4 5 2 3 2 2 4" xfId="7267"/>
    <cellStyle name="Normal 4 5 2 3 2 2 4 2" xfId="7268"/>
    <cellStyle name="Normal 4 5 2 3 2 2 4 3" xfId="7269"/>
    <cellStyle name="Normal 4 5 2 3 2 2 5" xfId="7270"/>
    <cellStyle name="Normal 4 5 2 3 2 2 6" xfId="7271"/>
    <cellStyle name="Normal 4 5 2 3 2 2 7" xfId="7272"/>
    <cellStyle name="Normal 4 5 2 3 2 3" xfId="7273"/>
    <cellStyle name="Normal 4 5 2 3 2 3 2" xfId="7274"/>
    <cellStyle name="Normal 4 5 2 3 2 3 2 2" xfId="7275"/>
    <cellStyle name="Normal 4 5 2 3 2 3 2 3" xfId="7276"/>
    <cellStyle name="Normal 4 5 2 3 2 3 3" xfId="7277"/>
    <cellStyle name="Normal 4 5 2 3 2 3 4" xfId="7278"/>
    <cellStyle name="Normal 4 5 2 3 2 3 5" xfId="7279"/>
    <cellStyle name="Normal 4 5 2 3 2 4" xfId="7280"/>
    <cellStyle name="Normal 4 5 2 3 2 4 2" xfId="7281"/>
    <cellStyle name="Normal 4 5 2 3 2 4 2 2" xfId="7282"/>
    <cellStyle name="Normal 4 5 2 3 2 4 2 3" xfId="7283"/>
    <cellStyle name="Normal 4 5 2 3 2 4 3" xfId="7284"/>
    <cellStyle name="Normal 4 5 2 3 2 4 4" xfId="7285"/>
    <cellStyle name="Normal 4 5 2 3 2 4 5" xfId="7286"/>
    <cellStyle name="Normal 4 5 2 3 2 5" xfId="7287"/>
    <cellStyle name="Normal 4 5 2 3 2 5 2" xfId="7288"/>
    <cellStyle name="Normal 4 5 2 3 2 5 3" xfId="7289"/>
    <cellStyle name="Normal 4 5 2 3 2 6" xfId="7290"/>
    <cellStyle name="Normal 4 5 2 3 2 7" xfId="7291"/>
    <cellStyle name="Normal 4 5 2 3 2 8" xfId="7292"/>
    <cellStyle name="Normal 4 5 2 3 3" xfId="7293"/>
    <cellStyle name="Normal 4 5 2 3 3 2" xfId="7294"/>
    <cellStyle name="Normal 4 5 2 3 3 2 2" xfId="7295"/>
    <cellStyle name="Normal 4 5 2 3 3 2 2 2" xfId="7296"/>
    <cellStyle name="Normal 4 5 2 3 3 2 2 3" xfId="7297"/>
    <cellStyle name="Normal 4 5 2 3 3 2 3" xfId="7298"/>
    <cellStyle name="Normal 4 5 2 3 3 2 4" xfId="7299"/>
    <cellStyle name="Normal 4 5 2 3 3 2 5" xfId="7300"/>
    <cellStyle name="Normal 4 5 2 3 3 3" xfId="7301"/>
    <cellStyle name="Normal 4 5 2 3 3 3 2" xfId="7302"/>
    <cellStyle name="Normal 4 5 2 3 3 3 2 2" xfId="7303"/>
    <cellStyle name="Normal 4 5 2 3 3 3 2 3" xfId="7304"/>
    <cellStyle name="Normal 4 5 2 3 3 3 3" xfId="7305"/>
    <cellStyle name="Normal 4 5 2 3 3 3 4" xfId="7306"/>
    <cellStyle name="Normal 4 5 2 3 3 3 5" xfId="7307"/>
    <cellStyle name="Normal 4 5 2 3 3 4" xfId="7308"/>
    <cellStyle name="Normal 4 5 2 3 3 4 2" xfId="7309"/>
    <cellStyle name="Normal 4 5 2 3 3 4 3" xfId="7310"/>
    <cellStyle name="Normal 4 5 2 3 3 5" xfId="7311"/>
    <cellStyle name="Normal 4 5 2 3 3 6" xfId="7312"/>
    <cellStyle name="Normal 4 5 2 3 3 7" xfId="7313"/>
    <cellStyle name="Normal 4 5 2 3 4" xfId="7314"/>
    <cellStyle name="Normal 4 5 2 3 4 2" xfId="7315"/>
    <cellStyle name="Normal 4 5 2 3 4 2 2" xfId="7316"/>
    <cellStyle name="Normal 4 5 2 3 4 2 3" xfId="7317"/>
    <cellStyle name="Normal 4 5 2 3 4 3" xfId="7318"/>
    <cellStyle name="Normal 4 5 2 3 4 4" xfId="7319"/>
    <cellStyle name="Normal 4 5 2 3 4 5" xfId="7320"/>
    <cellStyle name="Normal 4 5 2 3 5" xfId="7321"/>
    <cellStyle name="Normal 4 5 2 3 5 2" xfId="7322"/>
    <cellStyle name="Normal 4 5 2 3 5 2 2" xfId="7323"/>
    <cellStyle name="Normal 4 5 2 3 5 2 3" xfId="7324"/>
    <cellStyle name="Normal 4 5 2 3 5 3" xfId="7325"/>
    <cellStyle name="Normal 4 5 2 3 5 4" xfId="7326"/>
    <cellStyle name="Normal 4 5 2 3 5 5" xfId="7327"/>
    <cellStyle name="Normal 4 5 2 3 6" xfId="7328"/>
    <cellStyle name="Normal 4 5 2 3 6 2" xfId="7329"/>
    <cellStyle name="Normal 4 5 2 3 6 3" xfId="7330"/>
    <cellStyle name="Normal 4 5 2 3 7" xfId="7331"/>
    <cellStyle name="Normal 4 5 2 3 8" xfId="7332"/>
    <cellStyle name="Normal 4 5 2 3 9" xfId="7333"/>
    <cellStyle name="Normal 4 5 2 4" xfId="7334"/>
    <cellStyle name="Normal 4 5 2 4 2" xfId="7335"/>
    <cellStyle name="Normal 4 5 2 4 2 2" xfId="7336"/>
    <cellStyle name="Normal 4 5 2 4 2 2 2" xfId="7337"/>
    <cellStyle name="Normal 4 5 2 4 2 2 2 2" xfId="7338"/>
    <cellStyle name="Normal 4 5 2 4 2 2 2 2 2" xfId="7339"/>
    <cellStyle name="Normal 4 5 2 4 2 2 2 2 3" xfId="7340"/>
    <cellStyle name="Normal 4 5 2 4 2 2 2 3" xfId="7341"/>
    <cellStyle name="Normal 4 5 2 4 2 2 2 4" xfId="7342"/>
    <cellStyle name="Normal 4 5 2 4 2 2 2 5" xfId="7343"/>
    <cellStyle name="Normal 4 5 2 4 2 2 3" xfId="7344"/>
    <cellStyle name="Normal 4 5 2 4 2 2 3 2" xfId="7345"/>
    <cellStyle name="Normal 4 5 2 4 2 2 3 2 2" xfId="7346"/>
    <cellStyle name="Normal 4 5 2 4 2 2 3 2 3" xfId="7347"/>
    <cellStyle name="Normal 4 5 2 4 2 2 3 3" xfId="7348"/>
    <cellStyle name="Normal 4 5 2 4 2 2 3 4" xfId="7349"/>
    <cellStyle name="Normal 4 5 2 4 2 2 3 5" xfId="7350"/>
    <cellStyle name="Normal 4 5 2 4 2 2 4" xfId="7351"/>
    <cellStyle name="Normal 4 5 2 4 2 2 4 2" xfId="7352"/>
    <cellStyle name="Normal 4 5 2 4 2 2 4 3" xfId="7353"/>
    <cellStyle name="Normal 4 5 2 4 2 2 5" xfId="7354"/>
    <cellStyle name="Normal 4 5 2 4 2 2 6" xfId="7355"/>
    <cellStyle name="Normal 4 5 2 4 2 2 7" xfId="7356"/>
    <cellStyle name="Normal 4 5 2 4 2 3" xfId="7357"/>
    <cellStyle name="Normal 4 5 2 4 2 3 2" xfId="7358"/>
    <cellStyle name="Normal 4 5 2 4 2 3 2 2" xfId="7359"/>
    <cellStyle name="Normal 4 5 2 4 2 3 2 3" xfId="7360"/>
    <cellStyle name="Normal 4 5 2 4 2 3 3" xfId="7361"/>
    <cellStyle name="Normal 4 5 2 4 2 3 4" xfId="7362"/>
    <cellStyle name="Normal 4 5 2 4 2 3 5" xfId="7363"/>
    <cellStyle name="Normal 4 5 2 4 2 4" xfId="7364"/>
    <cellStyle name="Normal 4 5 2 4 2 4 2" xfId="7365"/>
    <cellStyle name="Normal 4 5 2 4 2 4 2 2" xfId="7366"/>
    <cellStyle name="Normal 4 5 2 4 2 4 2 3" xfId="7367"/>
    <cellStyle name="Normal 4 5 2 4 2 4 3" xfId="7368"/>
    <cellStyle name="Normal 4 5 2 4 2 4 4" xfId="7369"/>
    <cellStyle name="Normal 4 5 2 4 2 4 5" xfId="7370"/>
    <cellStyle name="Normal 4 5 2 4 2 5" xfId="7371"/>
    <cellStyle name="Normal 4 5 2 4 2 5 2" xfId="7372"/>
    <cellStyle name="Normal 4 5 2 4 2 5 3" xfId="7373"/>
    <cellStyle name="Normal 4 5 2 4 2 6" xfId="7374"/>
    <cellStyle name="Normal 4 5 2 4 2 7" xfId="7375"/>
    <cellStyle name="Normal 4 5 2 4 2 8" xfId="7376"/>
    <cellStyle name="Normal 4 5 2 4 3" xfId="7377"/>
    <cellStyle name="Normal 4 5 2 4 3 2" xfId="7378"/>
    <cellStyle name="Normal 4 5 2 4 3 2 2" xfId="7379"/>
    <cellStyle name="Normal 4 5 2 4 3 2 2 2" xfId="7380"/>
    <cellStyle name="Normal 4 5 2 4 3 2 2 3" xfId="7381"/>
    <cellStyle name="Normal 4 5 2 4 3 2 3" xfId="7382"/>
    <cellStyle name="Normal 4 5 2 4 3 2 4" xfId="7383"/>
    <cellStyle name="Normal 4 5 2 4 3 2 5" xfId="7384"/>
    <cellStyle name="Normal 4 5 2 4 3 3" xfId="7385"/>
    <cellStyle name="Normal 4 5 2 4 3 3 2" xfId="7386"/>
    <cellStyle name="Normal 4 5 2 4 3 3 2 2" xfId="7387"/>
    <cellStyle name="Normal 4 5 2 4 3 3 2 3" xfId="7388"/>
    <cellStyle name="Normal 4 5 2 4 3 3 3" xfId="7389"/>
    <cellStyle name="Normal 4 5 2 4 3 3 4" xfId="7390"/>
    <cellStyle name="Normal 4 5 2 4 3 3 5" xfId="7391"/>
    <cellStyle name="Normal 4 5 2 4 3 4" xfId="7392"/>
    <cellStyle name="Normal 4 5 2 4 3 4 2" xfId="7393"/>
    <cellStyle name="Normal 4 5 2 4 3 4 3" xfId="7394"/>
    <cellStyle name="Normal 4 5 2 4 3 5" xfId="7395"/>
    <cellStyle name="Normal 4 5 2 4 3 6" xfId="7396"/>
    <cellStyle name="Normal 4 5 2 4 3 7" xfId="7397"/>
    <cellStyle name="Normal 4 5 2 4 4" xfId="7398"/>
    <cellStyle name="Normal 4 5 2 4 4 2" xfId="7399"/>
    <cellStyle name="Normal 4 5 2 4 4 2 2" xfId="7400"/>
    <cellStyle name="Normal 4 5 2 4 4 2 3" xfId="7401"/>
    <cellStyle name="Normal 4 5 2 4 4 3" xfId="7402"/>
    <cellStyle name="Normal 4 5 2 4 4 4" xfId="7403"/>
    <cellStyle name="Normal 4 5 2 4 4 5" xfId="7404"/>
    <cellStyle name="Normal 4 5 2 4 5" xfId="7405"/>
    <cellStyle name="Normal 4 5 2 4 5 2" xfId="7406"/>
    <cellStyle name="Normal 4 5 2 4 5 2 2" xfId="7407"/>
    <cellStyle name="Normal 4 5 2 4 5 2 3" xfId="7408"/>
    <cellStyle name="Normal 4 5 2 4 5 3" xfId="7409"/>
    <cellStyle name="Normal 4 5 2 4 5 4" xfId="7410"/>
    <cellStyle name="Normal 4 5 2 4 5 5" xfId="7411"/>
    <cellStyle name="Normal 4 5 2 4 6" xfId="7412"/>
    <cellStyle name="Normal 4 5 2 4 6 2" xfId="7413"/>
    <cellStyle name="Normal 4 5 2 4 6 3" xfId="7414"/>
    <cellStyle name="Normal 4 5 2 4 7" xfId="7415"/>
    <cellStyle name="Normal 4 5 2 4 8" xfId="7416"/>
    <cellStyle name="Normal 4 5 2 4 9" xfId="7417"/>
    <cellStyle name="Normal 4 5 2 5" xfId="7418"/>
    <cellStyle name="Normal 4 5 2 5 2" xfId="7419"/>
    <cellStyle name="Normal 4 5 2 5 2 2" xfId="7420"/>
    <cellStyle name="Normal 4 5 2 5 2 2 2" xfId="7421"/>
    <cellStyle name="Normal 4 5 2 5 2 2 2 2" xfId="7422"/>
    <cellStyle name="Normal 4 5 2 5 2 2 2 3" xfId="7423"/>
    <cellStyle name="Normal 4 5 2 5 2 2 3" xfId="7424"/>
    <cellStyle name="Normal 4 5 2 5 2 2 4" xfId="7425"/>
    <cellStyle name="Normal 4 5 2 5 2 2 5" xfId="7426"/>
    <cellStyle name="Normal 4 5 2 5 2 3" xfId="7427"/>
    <cellStyle name="Normal 4 5 2 5 2 3 2" xfId="7428"/>
    <cellStyle name="Normal 4 5 2 5 2 3 2 2" xfId="7429"/>
    <cellStyle name="Normal 4 5 2 5 2 3 2 3" xfId="7430"/>
    <cellStyle name="Normal 4 5 2 5 2 3 3" xfId="7431"/>
    <cellStyle name="Normal 4 5 2 5 2 3 4" xfId="7432"/>
    <cellStyle name="Normal 4 5 2 5 2 3 5" xfId="7433"/>
    <cellStyle name="Normal 4 5 2 5 2 4" xfId="7434"/>
    <cellStyle name="Normal 4 5 2 5 2 4 2" xfId="7435"/>
    <cellStyle name="Normal 4 5 2 5 2 4 3" xfId="7436"/>
    <cellStyle name="Normal 4 5 2 5 2 5" xfId="7437"/>
    <cellStyle name="Normal 4 5 2 5 2 6" xfId="7438"/>
    <cellStyle name="Normal 4 5 2 5 2 7" xfId="7439"/>
    <cellStyle name="Normal 4 5 2 5 3" xfId="7440"/>
    <cellStyle name="Normal 4 5 2 5 3 2" xfId="7441"/>
    <cellStyle name="Normal 4 5 2 5 3 2 2" xfId="7442"/>
    <cellStyle name="Normal 4 5 2 5 3 2 3" xfId="7443"/>
    <cellStyle name="Normal 4 5 2 5 3 3" xfId="7444"/>
    <cellStyle name="Normal 4 5 2 5 3 4" xfId="7445"/>
    <cellStyle name="Normal 4 5 2 5 3 5" xfId="7446"/>
    <cellStyle name="Normal 4 5 2 5 4" xfId="7447"/>
    <cellStyle name="Normal 4 5 2 5 4 2" xfId="7448"/>
    <cellStyle name="Normal 4 5 2 5 4 2 2" xfId="7449"/>
    <cellStyle name="Normal 4 5 2 5 4 2 3" xfId="7450"/>
    <cellStyle name="Normal 4 5 2 5 4 3" xfId="7451"/>
    <cellStyle name="Normal 4 5 2 5 4 4" xfId="7452"/>
    <cellStyle name="Normal 4 5 2 5 4 5" xfId="7453"/>
    <cellStyle name="Normal 4 5 2 5 5" xfId="7454"/>
    <cellStyle name="Normal 4 5 2 5 5 2" xfId="7455"/>
    <cellStyle name="Normal 4 5 2 5 5 3" xfId="7456"/>
    <cellStyle name="Normal 4 5 2 5 6" xfId="7457"/>
    <cellStyle name="Normal 4 5 2 5 7" xfId="7458"/>
    <cellStyle name="Normal 4 5 2 5 8" xfId="7459"/>
    <cellStyle name="Normal 4 5 2 6" xfId="7460"/>
    <cellStyle name="Normal 4 5 2 6 2" xfId="7461"/>
    <cellStyle name="Normal 4 5 2 6 2 2" xfId="7462"/>
    <cellStyle name="Normal 4 5 2 6 2 2 2" xfId="7463"/>
    <cellStyle name="Normal 4 5 2 6 2 2 3" xfId="7464"/>
    <cellStyle name="Normal 4 5 2 6 2 3" xfId="7465"/>
    <cellStyle name="Normal 4 5 2 6 2 4" xfId="7466"/>
    <cellStyle name="Normal 4 5 2 6 2 5" xfId="7467"/>
    <cellStyle name="Normal 4 5 2 6 3" xfId="7468"/>
    <cellStyle name="Normal 4 5 2 6 3 2" xfId="7469"/>
    <cellStyle name="Normal 4 5 2 6 3 2 2" xfId="7470"/>
    <cellStyle name="Normal 4 5 2 6 3 2 3" xfId="7471"/>
    <cellStyle name="Normal 4 5 2 6 3 3" xfId="7472"/>
    <cellStyle name="Normal 4 5 2 6 3 4" xfId="7473"/>
    <cellStyle name="Normal 4 5 2 6 3 5" xfId="7474"/>
    <cellStyle name="Normal 4 5 2 6 4" xfId="7475"/>
    <cellStyle name="Normal 4 5 2 6 4 2" xfId="7476"/>
    <cellStyle name="Normal 4 5 2 6 4 3" xfId="7477"/>
    <cellStyle name="Normal 4 5 2 6 5" xfId="7478"/>
    <cellStyle name="Normal 4 5 2 6 6" xfId="7479"/>
    <cellStyle name="Normal 4 5 2 6 7" xfId="7480"/>
    <cellStyle name="Normal 4 5 2 7" xfId="7481"/>
    <cellStyle name="Normal 4 5 2 7 2" xfId="7482"/>
    <cellStyle name="Normal 4 5 2 7 2 2" xfId="7483"/>
    <cellStyle name="Normal 4 5 2 7 2 3" xfId="7484"/>
    <cellStyle name="Normal 4 5 2 7 3" xfId="7485"/>
    <cellStyle name="Normal 4 5 2 7 4" xfId="7486"/>
    <cellStyle name="Normal 4 5 2 7 5" xfId="7487"/>
    <cellStyle name="Normal 4 5 2 8" xfId="7488"/>
    <cellStyle name="Normal 4 5 2 8 2" xfId="7489"/>
    <cellStyle name="Normal 4 5 2 8 2 2" xfId="7490"/>
    <cellStyle name="Normal 4 5 2 8 2 3" xfId="7491"/>
    <cellStyle name="Normal 4 5 2 8 3" xfId="7492"/>
    <cellStyle name="Normal 4 5 2 8 4" xfId="7493"/>
    <cellStyle name="Normal 4 5 2 8 5" xfId="7494"/>
    <cellStyle name="Normal 4 5 2 9" xfId="7495"/>
    <cellStyle name="Normal 4 5 2 9 2" xfId="7496"/>
    <cellStyle name="Normal 4 5 2 9 3" xfId="7497"/>
    <cellStyle name="Normal 4 5 3" xfId="7498"/>
    <cellStyle name="Normal 4 5 3 2" xfId="7499"/>
    <cellStyle name="Normal 4 5 3 2 2" xfId="7500"/>
    <cellStyle name="Normal 4 5 3 2 2 2" xfId="7501"/>
    <cellStyle name="Normal 4 5 3 2 2 2 2" xfId="7502"/>
    <cellStyle name="Normal 4 5 3 2 2 2 2 2" xfId="7503"/>
    <cellStyle name="Normal 4 5 3 2 2 2 2 3" xfId="7504"/>
    <cellStyle name="Normal 4 5 3 2 2 2 3" xfId="7505"/>
    <cellStyle name="Normal 4 5 3 2 2 2 4" xfId="7506"/>
    <cellStyle name="Normal 4 5 3 2 2 2 5" xfId="7507"/>
    <cellStyle name="Normal 4 5 3 2 2 3" xfId="7508"/>
    <cellStyle name="Normal 4 5 3 2 2 3 2" xfId="7509"/>
    <cellStyle name="Normal 4 5 3 2 2 3 2 2" xfId="7510"/>
    <cellStyle name="Normal 4 5 3 2 2 3 2 3" xfId="7511"/>
    <cellStyle name="Normal 4 5 3 2 2 3 3" xfId="7512"/>
    <cellStyle name="Normal 4 5 3 2 2 3 4" xfId="7513"/>
    <cellStyle name="Normal 4 5 3 2 2 3 5" xfId="7514"/>
    <cellStyle name="Normal 4 5 3 2 2 4" xfId="7515"/>
    <cellStyle name="Normal 4 5 3 2 2 4 2" xfId="7516"/>
    <cellStyle name="Normal 4 5 3 2 2 4 3" xfId="7517"/>
    <cellStyle name="Normal 4 5 3 2 2 5" xfId="7518"/>
    <cellStyle name="Normal 4 5 3 2 2 6" xfId="7519"/>
    <cellStyle name="Normal 4 5 3 2 2 7" xfId="7520"/>
    <cellStyle name="Normal 4 5 3 2 3" xfId="7521"/>
    <cellStyle name="Normal 4 5 3 2 3 2" xfId="7522"/>
    <cellStyle name="Normal 4 5 3 2 3 2 2" xfId="7523"/>
    <cellStyle name="Normal 4 5 3 2 3 2 3" xfId="7524"/>
    <cellStyle name="Normal 4 5 3 2 3 3" xfId="7525"/>
    <cellStyle name="Normal 4 5 3 2 3 4" xfId="7526"/>
    <cellStyle name="Normal 4 5 3 2 3 5" xfId="7527"/>
    <cellStyle name="Normal 4 5 3 2 4" xfId="7528"/>
    <cellStyle name="Normal 4 5 3 2 4 2" xfId="7529"/>
    <cellStyle name="Normal 4 5 3 2 4 2 2" xfId="7530"/>
    <cellStyle name="Normal 4 5 3 2 4 2 3" xfId="7531"/>
    <cellStyle name="Normal 4 5 3 2 4 3" xfId="7532"/>
    <cellStyle name="Normal 4 5 3 2 4 4" xfId="7533"/>
    <cellStyle name="Normal 4 5 3 2 4 5" xfId="7534"/>
    <cellStyle name="Normal 4 5 3 2 5" xfId="7535"/>
    <cellStyle name="Normal 4 5 3 2 5 2" xfId="7536"/>
    <cellStyle name="Normal 4 5 3 2 5 3" xfId="7537"/>
    <cellStyle name="Normal 4 5 3 2 6" xfId="7538"/>
    <cellStyle name="Normal 4 5 3 2 7" xfId="7539"/>
    <cellStyle name="Normal 4 5 3 2 8" xfId="7540"/>
    <cellStyle name="Normal 4 5 3 3" xfId="7541"/>
    <cellStyle name="Normal 4 5 3 3 2" xfId="7542"/>
    <cellStyle name="Normal 4 5 3 3 2 2" xfId="7543"/>
    <cellStyle name="Normal 4 5 3 3 2 2 2" xfId="7544"/>
    <cellStyle name="Normal 4 5 3 3 2 2 3" xfId="7545"/>
    <cellStyle name="Normal 4 5 3 3 2 3" xfId="7546"/>
    <cellStyle name="Normal 4 5 3 3 2 4" xfId="7547"/>
    <cellStyle name="Normal 4 5 3 3 2 5" xfId="7548"/>
    <cellStyle name="Normal 4 5 3 3 3" xfId="7549"/>
    <cellStyle name="Normal 4 5 3 3 3 2" xfId="7550"/>
    <cellStyle name="Normal 4 5 3 3 3 2 2" xfId="7551"/>
    <cellStyle name="Normal 4 5 3 3 3 2 3" xfId="7552"/>
    <cellStyle name="Normal 4 5 3 3 3 3" xfId="7553"/>
    <cellStyle name="Normal 4 5 3 3 3 4" xfId="7554"/>
    <cellStyle name="Normal 4 5 3 3 3 5" xfId="7555"/>
    <cellStyle name="Normal 4 5 3 3 4" xfId="7556"/>
    <cellStyle name="Normal 4 5 3 3 4 2" xfId="7557"/>
    <cellStyle name="Normal 4 5 3 3 4 3" xfId="7558"/>
    <cellStyle name="Normal 4 5 3 3 5" xfId="7559"/>
    <cellStyle name="Normal 4 5 3 3 6" xfId="7560"/>
    <cellStyle name="Normal 4 5 3 3 7" xfId="7561"/>
    <cellStyle name="Normal 4 5 3 4" xfId="7562"/>
    <cellStyle name="Normal 4 5 3 4 2" xfId="7563"/>
    <cellStyle name="Normal 4 5 3 4 2 2" xfId="7564"/>
    <cellStyle name="Normal 4 5 3 4 2 3" xfId="7565"/>
    <cellStyle name="Normal 4 5 3 4 3" xfId="7566"/>
    <cellStyle name="Normal 4 5 3 4 4" xfId="7567"/>
    <cellStyle name="Normal 4 5 3 4 5" xfId="7568"/>
    <cellStyle name="Normal 4 5 3 5" xfId="7569"/>
    <cellStyle name="Normal 4 5 3 5 2" xfId="7570"/>
    <cellStyle name="Normal 4 5 3 5 2 2" xfId="7571"/>
    <cellStyle name="Normal 4 5 3 5 2 3" xfId="7572"/>
    <cellStyle name="Normal 4 5 3 5 3" xfId="7573"/>
    <cellStyle name="Normal 4 5 3 5 4" xfId="7574"/>
    <cellStyle name="Normal 4 5 3 5 5" xfId="7575"/>
    <cellStyle name="Normal 4 5 3 6" xfId="7576"/>
    <cellStyle name="Normal 4 5 3 6 2" xfId="7577"/>
    <cellStyle name="Normal 4 5 3 6 3" xfId="7578"/>
    <cellStyle name="Normal 4 5 3 7" xfId="7579"/>
    <cellStyle name="Normal 4 5 3 8" xfId="7580"/>
    <cellStyle name="Normal 4 5 3 9" xfId="7581"/>
    <cellStyle name="Normal 4 5 4" xfId="7582"/>
    <cellStyle name="Normal 4 5 4 2" xfId="7583"/>
    <cellStyle name="Normal 4 5 4 2 2" xfId="7584"/>
    <cellStyle name="Normal 4 5 4 2 2 2" xfId="7585"/>
    <cellStyle name="Normal 4 5 4 2 2 2 2" xfId="7586"/>
    <cellStyle name="Normal 4 5 4 2 2 2 2 2" xfId="7587"/>
    <cellStyle name="Normal 4 5 4 2 2 2 2 3" xfId="7588"/>
    <cellStyle name="Normal 4 5 4 2 2 2 3" xfId="7589"/>
    <cellStyle name="Normal 4 5 4 2 2 2 4" xfId="7590"/>
    <cellStyle name="Normal 4 5 4 2 2 2 5" xfId="7591"/>
    <cellStyle name="Normal 4 5 4 2 2 3" xfId="7592"/>
    <cellStyle name="Normal 4 5 4 2 2 3 2" xfId="7593"/>
    <cellStyle name="Normal 4 5 4 2 2 3 2 2" xfId="7594"/>
    <cellStyle name="Normal 4 5 4 2 2 3 2 3" xfId="7595"/>
    <cellStyle name="Normal 4 5 4 2 2 3 3" xfId="7596"/>
    <cellStyle name="Normal 4 5 4 2 2 3 4" xfId="7597"/>
    <cellStyle name="Normal 4 5 4 2 2 3 5" xfId="7598"/>
    <cellStyle name="Normal 4 5 4 2 2 4" xfId="7599"/>
    <cellStyle name="Normal 4 5 4 2 2 4 2" xfId="7600"/>
    <cellStyle name="Normal 4 5 4 2 2 4 3" xfId="7601"/>
    <cellStyle name="Normal 4 5 4 2 2 5" xfId="7602"/>
    <cellStyle name="Normal 4 5 4 2 2 6" xfId="7603"/>
    <cellStyle name="Normal 4 5 4 2 2 7" xfId="7604"/>
    <cellStyle name="Normal 4 5 4 2 3" xfId="7605"/>
    <cellStyle name="Normal 4 5 4 2 3 2" xfId="7606"/>
    <cellStyle name="Normal 4 5 4 2 3 2 2" xfId="7607"/>
    <cellStyle name="Normal 4 5 4 2 3 2 3" xfId="7608"/>
    <cellStyle name="Normal 4 5 4 2 3 3" xfId="7609"/>
    <cellStyle name="Normal 4 5 4 2 3 4" xfId="7610"/>
    <cellStyle name="Normal 4 5 4 2 3 5" xfId="7611"/>
    <cellStyle name="Normal 4 5 4 2 4" xfId="7612"/>
    <cellStyle name="Normal 4 5 4 2 4 2" xfId="7613"/>
    <cellStyle name="Normal 4 5 4 2 4 2 2" xfId="7614"/>
    <cellStyle name="Normal 4 5 4 2 4 2 3" xfId="7615"/>
    <cellStyle name="Normal 4 5 4 2 4 3" xfId="7616"/>
    <cellStyle name="Normal 4 5 4 2 4 4" xfId="7617"/>
    <cellStyle name="Normal 4 5 4 2 4 5" xfId="7618"/>
    <cellStyle name="Normal 4 5 4 2 5" xfId="7619"/>
    <cellStyle name="Normal 4 5 4 2 5 2" xfId="7620"/>
    <cellStyle name="Normal 4 5 4 2 5 3" xfId="7621"/>
    <cellStyle name="Normal 4 5 4 2 6" xfId="7622"/>
    <cellStyle name="Normal 4 5 4 2 7" xfId="7623"/>
    <cellStyle name="Normal 4 5 4 2 8" xfId="7624"/>
    <cellStyle name="Normal 4 5 4 3" xfId="7625"/>
    <cellStyle name="Normal 4 5 4 3 2" xfId="7626"/>
    <cellStyle name="Normal 4 5 4 3 2 2" xfId="7627"/>
    <cellStyle name="Normal 4 5 4 3 2 2 2" xfId="7628"/>
    <cellStyle name="Normal 4 5 4 3 2 2 3" xfId="7629"/>
    <cellStyle name="Normal 4 5 4 3 2 3" xfId="7630"/>
    <cellStyle name="Normal 4 5 4 3 2 4" xfId="7631"/>
    <cellStyle name="Normal 4 5 4 3 2 5" xfId="7632"/>
    <cellStyle name="Normal 4 5 4 3 3" xfId="7633"/>
    <cellStyle name="Normal 4 5 4 3 3 2" xfId="7634"/>
    <cellStyle name="Normal 4 5 4 3 3 2 2" xfId="7635"/>
    <cellStyle name="Normal 4 5 4 3 3 2 3" xfId="7636"/>
    <cellStyle name="Normal 4 5 4 3 3 3" xfId="7637"/>
    <cellStyle name="Normal 4 5 4 3 3 4" xfId="7638"/>
    <cellStyle name="Normal 4 5 4 3 3 5" xfId="7639"/>
    <cellStyle name="Normal 4 5 4 3 4" xfId="7640"/>
    <cellStyle name="Normal 4 5 4 3 4 2" xfId="7641"/>
    <cellStyle name="Normal 4 5 4 3 4 3" xfId="7642"/>
    <cellStyle name="Normal 4 5 4 3 5" xfId="7643"/>
    <cellStyle name="Normal 4 5 4 3 6" xfId="7644"/>
    <cellStyle name="Normal 4 5 4 3 7" xfId="7645"/>
    <cellStyle name="Normal 4 5 4 4" xfId="7646"/>
    <cellStyle name="Normal 4 5 4 4 2" xfId="7647"/>
    <cellStyle name="Normal 4 5 4 4 2 2" xfId="7648"/>
    <cellStyle name="Normal 4 5 4 4 2 3" xfId="7649"/>
    <cellStyle name="Normal 4 5 4 4 3" xfId="7650"/>
    <cellStyle name="Normal 4 5 4 4 4" xfId="7651"/>
    <cellStyle name="Normal 4 5 4 4 5" xfId="7652"/>
    <cellStyle name="Normal 4 5 4 5" xfId="7653"/>
    <cellStyle name="Normal 4 5 4 5 2" xfId="7654"/>
    <cellStyle name="Normal 4 5 4 5 2 2" xfId="7655"/>
    <cellStyle name="Normal 4 5 4 5 2 3" xfId="7656"/>
    <cellStyle name="Normal 4 5 4 5 3" xfId="7657"/>
    <cellStyle name="Normal 4 5 4 5 4" xfId="7658"/>
    <cellStyle name="Normal 4 5 4 5 5" xfId="7659"/>
    <cellStyle name="Normal 4 5 4 6" xfId="7660"/>
    <cellStyle name="Normal 4 5 4 6 2" xfId="7661"/>
    <cellStyle name="Normal 4 5 4 6 3" xfId="7662"/>
    <cellStyle name="Normal 4 5 4 7" xfId="7663"/>
    <cellStyle name="Normal 4 5 4 8" xfId="7664"/>
    <cellStyle name="Normal 4 5 4 9" xfId="7665"/>
    <cellStyle name="Normal 4 5 5" xfId="7666"/>
    <cellStyle name="Normal 4 5 5 2" xfId="7667"/>
    <cellStyle name="Normal 4 5 5 2 2" xfId="7668"/>
    <cellStyle name="Normal 4 5 5 2 2 2" xfId="7669"/>
    <cellStyle name="Normal 4 5 5 2 2 2 2" xfId="7670"/>
    <cellStyle name="Normal 4 5 5 2 2 2 2 2" xfId="7671"/>
    <cellStyle name="Normal 4 5 5 2 2 2 2 3" xfId="7672"/>
    <cellStyle name="Normal 4 5 5 2 2 2 3" xfId="7673"/>
    <cellStyle name="Normal 4 5 5 2 2 2 4" xfId="7674"/>
    <cellStyle name="Normal 4 5 5 2 2 2 5" xfId="7675"/>
    <cellStyle name="Normal 4 5 5 2 2 3" xfId="7676"/>
    <cellStyle name="Normal 4 5 5 2 2 3 2" xfId="7677"/>
    <cellStyle name="Normal 4 5 5 2 2 3 2 2" xfId="7678"/>
    <cellStyle name="Normal 4 5 5 2 2 3 2 3" xfId="7679"/>
    <cellStyle name="Normal 4 5 5 2 2 3 3" xfId="7680"/>
    <cellStyle name="Normal 4 5 5 2 2 3 4" xfId="7681"/>
    <cellStyle name="Normal 4 5 5 2 2 3 5" xfId="7682"/>
    <cellStyle name="Normal 4 5 5 2 2 4" xfId="7683"/>
    <cellStyle name="Normal 4 5 5 2 2 4 2" xfId="7684"/>
    <cellStyle name="Normal 4 5 5 2 2 4 3" xfId="7685"/>
    <cellStyle name="Normal 4 5 5 2 2 5" xfId="7686"/>
    <cellStyle name="Normal 4 5 5 2 2 6" xfId="7687"/>
    <cellStyle name="Normal 4 5 5 2 2 7" xfId="7688"/>
    <cellStyle name="Normal 4 5 5 2 3" xfId="7689"/>
    <cellStyle name="Normal 4 5 5 2 3 2" xfId="7690"/>
    <cellStyle name="Normal 4 5 5 2 3 2 2" xfId="7691"/>
    <cellStyle name="Normal 4 5 5 2 3 2 3" xfId="7692"/>
    <cellStyle name="Normal 4 5 5 2 3 3" xfId="7693"/>
    <cellStyle name="Normal 4 5 5 2 3 4" xfId="7694"/>
    <cellStyle name="Normal 4 5 5 2 3 5" xfId="7695"/>
    <cellStyle name="Normal 4 5 5 2 4" xfId="7696"/>
    <cellStyle name="Normal 4 5 5 2 4 2" xfId="7697"/>
    <cellStyle name="Normal 4 5 5 2 4 2 2" xfId="7698"/>
    <cellStyle name="Normal 4 5 5 2 4 2 3" xfId="7699"/>
    <cellStyle name="Normal 4 5 5 2 4 3" xfId="7700"/>
    <cellStyle name="Normal 4 5 5 2 4 4" xfId="7701"/>
    <cellStyle name="Normal 4 5 5 2 4 5" xfId="7702"/>
    <cellStyle name="Normal 4 5 5 2 5" xfId="7703"/>
    <cellStyle name="Normal 4 5 5 2 5 2" xfId="7704"/>
    <cellStyle name="Normal 4 5 5 2 5 3" xfId="7705"/>
    <cellStyle name="Normal 4 5 5 2 6" xfId="7706"/>
    <cellStyle name="Normal 4 5 5 2 7" xfId="7707"/>
    <cellStyle name="Normal 4 5 5 2 8" xfId="7708"/>
    <cellStyle name="Normal 4 5 5 3" xfId="7709"/>
    <cellStyle name="Normal 4 5 5 3 2" xfId="7710"/>
    <cellStyle name="Normal 4 5 5 3 2 2" xfId="7711"/>
    <cellStyle name="Normal 4 5 5 3 2 2 2" xfId="7712"/>
    <cellStyle name="Normal 4 5 5 3 2 2 3" xfId="7713"/>
    <cellStyle name="Normal 4 5 5 3 2 3" xfId="7714"/>
    <cellStyle name="Normal 4 5 5 3 2 4" xfId="7715"/>
    <cellStyle name="Normal 4 5 5 3 2 5" xfId="7716"/>
    <cellStyle name="Normal 4 5 5 3 3" xfId="7717"/>
    <cellStyle name="Normal 4 5 5 3 3 2" xfId="7718"/>
    <cellStyle name="Normal 4 5 5 3 3 2 2" xfId="7719"/>
    <cellStyle name="Normal 4 5 5 3 3 2 3" xfId="7720"/>
    <cellStyle name="Normal 4 5 5 3 3 3" xfId="7721"/>
    <cellStyle name="Normal 4 5 5 3 3 4" xfId="7722"/>
    <cellStyle name="Normal 4 5 5 3 3 5" xfId="7723"/>
    <cellStyle name="Normal 4 5 5 3 4" xfId="7724"/>
    <cellStyle name="Normal 4 5 5 3 4 2" xfId="7725"/>
    <cellStyle name="Normal 4 5 5 3 4 3" xfId="7726"/>
    <cellStyle name="Normal 4 5 5 3 5" xfId="7727"/>
    <cellStyle name="Normal 4 5 5 3 6" xfId="7728"/>
    <cellStyle name="Normal 4 5 5 3 7" xfId="7729"/>
    <cellStyle name="Normal 4 5 5 4" xfId="7730"/>
    <cellStyle name="Normal 4 5 5 4 2" xfId="7731"/>
    <cellStyle name="Normal 4 5 5 4 2 2" xfId="7732"/>
    <cellStyle name="Normal 4 5 5 4 2 3" xfId="7733"/>
    <cellStyle name="Normal 4 5 5 4 3" xfId="7734"/>
    <cellStyle name="Normal 4 5 5 4 4" xfId="7735"/>
    <cellStyle name="Normal 4 5 5 4 5" xfId="7736"/>
    <cellStyle name="Normal 4 5 5 5" xfId="7737"/>
    <cellStyle name="Normal 4 5 5 5 2" xfId="7738"/>
    <cellStyle name="Normal 4 5 5 5 2 2" xfId="7739"/>
    <cellStyle name="Normal 4 5 5 5 2 3" xfId="7740"/>
    <cellStyle name="Normal 4 5 5 5 3" xfId="7741"/>
    <cellStyle name="Normal 4 5 5 5 4" xfId="7742"/>
    <cellStyle name="Normal 4 5 5 5 5" xfId="7743"/>
    <cellStyle name="Normal 4 5 5 6" xfId="7744"/>
    <cellStyle name="Normal 4 5 5 6 2" xfId="7745"/>
    <cellStyle name="Normal 4 5 5 6 3" xfId="7746"/>
    <cellStyle name="Normal 4 5 5 7" xfId="7747"/>
    <cellStyle name="Normal 4 5 5 8" xfId="7748"/>
    <cellStyle name="Normal 4 5 5 9" xfId="7749"/>
    <cellStyle name="Normal 4 5 6" xfId="7750"/>
    <cellStyle name="Normal 4 5 6 2" xfId="7751"/>
    <cellStyle name="Normal 4 5 6 2 2" xfId="7752"/>
    <cellStyle name="Normal 4 5 6 2 2 2" xfId="7753"/>
    <cellStyle name="Normal 4 5 6 2 2 2 2" xfId="7754"/>
    <cellStyle name="Normal 4 5 6 2 2 2 3" xfId="7755"/>
    <cellStyle name="Normal 4 5 6 2 2 3" xfId="7756"/>
    <cellStyle name="Normal 4 5 6 2 2 4" xfId="7757"/>
    <cellStyle name="Normal 4 5 6 2 2 5" xfId="7758"/>
    <cellStyle name="Normal 4 5 6 2 3" xfId="7759"/>
    <cellStyle name="Normal 4 5 6 2 3 2" xfId="7760"/>
    <cellStyle name="Normal 4 5 6 2 3 2 2" xfId="7761"/>
    <cellStyle name="Normal 4 5 6 2 3 2 3" xfId="7762"/>
    <cellStyle name="Normal 4 5 6 2 3 3" xfId="7763"/>
    <cellStyle name="Normal 4 5 6 2 3 4" xfId="7764"/>
    <cellStyle name="Normal 4 5 6 2 3 5" xfId="7765"/>
    <cellStyle name="Normal 4 5 6 2 4" xfId="7766"/>
    <cellStyle name="Normal 4 5 6 2 4 2" xfId="7767"/>
    <cellStyle name="Normal 4 5 6 2 4 3" xfId="7768"/>
    <cellStyle name="Normal 4 5 6 2 5" xfId="7769"/>
    <cellStyle name="Normal 4 5 6 2 6" xfId="7770"/>
    <cellStyle name="Normal 4 5 6 2 7" xfId="7771"/>
    <cellStyle name="Normal 4 5 6 3" xfId="7772"/>
    <cellStyle name="Normal 4 5 6 3 2" xfId="7773"/>
    <cellStyle name="Normal 4 5 6 3 2 2" xfId="7774"/>
    <cellStyle name="Normal 4 5 6 3 2 3" xfId="7775"/>
    <cellStyle name="Normal 4 5 6 3 3" xfId="7776"/>
    <cellStyle name="Normal 4 5 6 3 4" xfId="7777"/>
    <cellStyle name="Normal 4 5 6 3 5" xfId="7778"/>
    <cellStyle name="Normal 4 5 6 4" xfId="7779"/>
    <cellStyle name="Normal 4 5 6 4 2" xfId="7780"/>
    <cellStyle name="Normal 4 5 6 4 2 2" xfId="7781"/>
    <cellStyle name="Normal 4 5 6 4 2 3" xfId="7782"/>
    <cellStyle name="Normal 4 5 6 4 3" xfId="7783"/>
    <cellStyle name="Normal 4 5 6 4 4" xfId="7784"/>
    <cellStyle name="Normal 4 5 6 4 5" xfId="7785"/>
    <cellStyle name="Normal 4 5 6 5" xfId="7786"/>
    <cellStyle name="Normal 4 5 6 5 2" xfId="7787"/>
    <cellStyle name="Normal 4 5 6 5 3" xfId="7788"/>
    <cellStyle name="Normal 4 5 6 6" xfId="7789"/>
    <cellStyle name="Normal 4 5 6 7" xfId="7790"/>
    <cellStyle name="Normal 4 5 6 8" xfId="7791"/>
    <cellStyle name="Normal 4 5 7" xfId="7792"/>
    <cellStyle name="Normal 4 5 7 2" xfId="7793"/>
    <cellStyle name="Normal 4 5 7 2 2" xfId="7794"/>
    <cellStyle name="Normal 4 5 7 2 2 2" xfId="7795"/>
    <cellStyle name="Normal 4 5 7 2 2 3" xfId="7796"/>
    <cellStyle name="Normal 4 5 7 2 3" xfId="7797"/>
    <cellStyle name="Normal 4 5 7 2 4" xfId="7798"/>
    <cellStyle name="Normal 4 5 7 2 5" xfId="7799"/>
    <cellStyle name="Normal 4 5 7 3" xfId="7800"/>
    <cellStyle name="Normal 4 5 7 3 2" xfId="7801"/>
    <cellStyle name="Normal 4 5 7 3 2 2" xfId="7802"/>
    <cellStyle name="Normal 4 5 7 3 2 3" xfId="7803"/>
    <cellStyle name="Normal 4 5 7 3 3" xfId="7804"/>
    <cellStyle name="Normal 4 5 7 3 4" xfId="7805"/>
    <cellStyle name="Normal 4 5 7 3 5" xfId="7806"/>
    <cellStyle name="Normal 4 5 7 4" xfId="7807"/>
    <cellStyle name="Normal 4 5 7 4 2" xfId="7808"/>
    <cellStyle name="Normal 4 5 7 4 3" xfId="7809"/>
    <cellStyle name="Normal 4 5 7 5" xfId="7810"/>
    <cellStyle name="Normal 4 5 7 6" xfId="7811"/>
    <cellStyle name="Normal 4 5 7 7" xfId="7812"/>
    <cellStyle name="Normal 4 5 8" xfId="7813"/>
    <cellStyle name="Normal 4 5 8 2" xfId="7814"/>
    <cellStyle name="Normal 4 5 8 2 2" xfId="7815"/>
    <cellStyle name="Normal 4 5 8 2 2 2" xfId="7816"/>
    <cellStyle name="Normal 4 5 8 2 2 3" xfId="7817"/>
    <cellStyle name="Normal 4 5 8 2 3" xfId="7818"/>
    <cellStyle name="Normal 4 5 8 2 4" xfId="7819"/>
    <cellStyle name="Normal 4 5 8 2 5" xfId="7820"/>
    <cellStyle name="Normal 4 5 8 3" xfId="7821"/>
    <cellStyle name="Normal 4 5 8 3 2" xfId="7822"/>
    <cellStyle name="Normal 4 5 8 3 2 2" xfId="7823"/>
    <cellStyle name="Normal 4 5 8 3 2 3" xfId="7824"/>
    <cellStyle name="Normal 4 5 8 3 3" xfId="7825"/>
    <cellStyle name="Normal 4 5 8 3 4" xfId="7826"/>
    <cellStyle name="Normal 4 5 8 3 5" xfId="7827"/>
    <cellStyle name="Normal 4 5 8 4" xfId="7828"/>
    <cellStyle name="Normal 4 5 8 4 2" xfId="7829"/>
    <cellStyle name="Normal 4 5 8 4 3" xfId="7830"/>
    <cellStyle name="Normal 4 5 8 5" xfId="7831"/>
    <cellStyle name="Normal 4 5 8 6" xfId="7832"/>
    <cellStyle name="Normal 4 5 8 7" xfId="7833"/>
    <cellStyle name="Normal 4 5 9" xfId="7834"/>
    <cellStyle name="Normal 4 5 9 2" xfId="7835"/>
    <cellStyle name="Normal 4 5 9 2 2" xfId="7836"/>
    <cellStyle name="Normal 4 5 9 2 3" xfId="7837"/>
    <cellStyle name="Normal 4 5 9 3" xfId="7838"/>
    <cellStyle name="Normal 4 5 9 4" xfId="7839"/>
    <cellStyle name="Normal 4 5 9 5" xfId="7840"/>
    <cellStyle name="Normal 4 6" xfId="7841"/>
    <cellStyle name="Normal 4 6 10" xfId="7842"/>
    <cellStyle name="Normal 4 6 11" xfId="7843"/>
    <cellStyle name="Normal 4 6 12" xfId="7844"/>
    <cellStyle name="Normal 4 6 2" xfId="7845"/>
    <cellStyle name="Normal 4 6 2 2" xfId="7846"/>
    <cellStyle name="Normal 4 6 2 2 2" xfId="7847"/>
    <cellStyle name="Normal 4 6 2 2 2 2" xfId="7848"/>
    <cellStyle name="Normal 4 6 2 2 2 2 2" xfId="7849"/>
    <cellStyle name="Normal 4 6 2 2 2 2 2 2" xfId="7850"/>
    <cellStyle name="Normal 4 6 2 2 2 2 2 3" xfId="7851"/>
    <cellStyle name="Normal 4 6 2 2 2 2 3" xfId="7852"/>
    <cellStyle name="Normal 4 6 2 2 2 2 4" xfId="7853"/>
    <cellStyle name="Normal 4 6 2 2 2 2 5" xfId="7854"/>
    <cellStyle name="Normal 4 6 2 2 2 3" xfId="7855"/>
    <cellStyle name="Normal 4 6 2 2 2 3 2" xfId="7856"/>
    <cellStyle name="Normal 4 6 2 2 2 3 2 2" xfId="7857"/>
    <cellStyle name="Normal 4 6 2 2 2 3 2 3" xfId="7858"/>
    <cellStyle name="Normal 4 6 2 2 2 3 3" xfId="7859"/>
    <cellStyle name="Normal 4 6 2 2 2 3 4" xfId="7860"/>
    <cellStyle name="Normal 4 6 2 2 2 3 5" xfId="7861"/>
    <cellStyle name="Normal 4 6 2 2 2 4" xfId="7862"/>
    <cellStyle name="Normal 4 6 2 2 2 4 2" xfId="7863"/>
    <cellStyle name="Normal 4 6 2 2 2 4 3" xfId="7864"/>
    <cellStyle name="Normal 4 6 2 2 2 5" xfId="7865"/>
    <cellStyle name="Normal 4 6 2 2 2 6" xfId="7866"/>
    <cellStyle name="Normal 4 6 2 2 2 7" xfId="7867"/>
    <cellStyle name="Normal 4 6 2 2 3" xfId="7868"/>
    <cellStyle name="Normal 4 6 2 2 3 2" xfId="7869"/>
    <cellStyle name="Normal 4 6 2 2 3 2 2" xfId="7870"/>
    <cellStyle name="Normal 4 6 2 2 3 2 3" xfId="7871"/>
    <cellStyle name="Normal 4 6 2 2 3 3" xfId="7872"/>
    <cellStyle name="Normal 4 6 2 2 3 4" xfId="7873"/>
    <cellStyle name="Normal 4 6 2 2 3 5" xfId="7874"/>
    <cellStyle name="Normal 4 6 2 2 4" xfId="7875"/>
    <cellStyle name="Normal 4 6 2 2 4 2" xfId="7876"/>
    <cellStyle name="Normal 4 6 2 2 4 2 2" xfId="7877"/>
    <cellStyle name="Normal 4 6 2 2 4 2 3" xfId="7878"/>
    <cellStyle name="Normal 4 6 2 2 4 3" xfId="7879"/>
    <cellStyle name="Normal 4 6 2 2 4 4" xfId="7880"/>
    <cellStyle name="Normal 4 6 2 2 4 5" xfId="7881"/>
    <cellStyle name="Normal 4 6 2 2 5" xfId="7882"/>
    <cellStyle name="Normal 4 6 2 2 5 2" xfId="7883"/>
    <cellStyle name="Normal 4 6 2 2 5 3" xfId="7884"/>
    <cellStyle name="Normal 4 6 2 2 6" xfId="7885"/>
    <cellStyle name="Normal 4 6 2 2 7" xfId="7886"/>
    <cellStyle name="Normal 4 6 2 2 8" xfId="7887"/>
    <cellStyle name="Normal 4 6 2 3" xfId="7888"/>
    <cellStyle name="Normal 4 6 2 3 2" xfId="7889"/>
    <cellStyle name="Normal 4 6 2 3 2 2" xfId="7890"/>
    <cellStyle name="Normal 4 6 2 3 2 2 2" xfId="7891"/>
    <cellStyle name="Normal 4 6 2 3 2 2 3" xfId="7892"/>
    <cellStyle name="Normal 4 6 2 3 2 3" xfId="7893"/>
    <cellStyle name="Normal 4 6 2 3 2 4" xfId="7894"/>
    <cellStyle name="Normal 4 6 2 3 2 5" xfId="7895"/>
    <cellStyle name="Normal 4 6 2 3 3" xfId="7896"/>
    <cellStyle name="Normal 4 6 2 3 3 2" xfId="7897"/>
    <cellStyle name="Normal 4 6 2 3 3 2 2" xfId="7898"/>
    <cellStyle name="Normal 4 6 2 3 3 2 3" xfId="7899"/>
    <cellStyle name="Normal 4 6 2 3 3 3" xfId="7900"/>
    <cellStyle name="Normal 4 6 2 3 3 4" xfId="7901"/>
    <cellStyle name="Normal 4 6 2 3 3 5" xfId="7902"/>
    <cellStyle name="Normal 4 6 2 3 4" xfId="7903"/>
    <cellStyle name="Normal 4 6 2 3 4 2" xfId="7904"/>
    <cellStyle name="Normal 4 6 2 3 4 3" xfId="7905"/>
    <cellStyle name="Normal 4 6 2 3 5" xfId="7906"/>
    <cellStyle name="Normal 4 6 2 3 6" xfId="7907"/>
    <cellStyle name="Normal 4 6 2 3 7" xfId="7908"/>
    <cellStyle name="Normal 4 6 2 4" xfId="7909"/>
    <cellStyle name="Normal 4 6 2 4 2" xfId="7910"/>
    <cellStyle name="Normal 4 6 2 4 2 2" xfId="7911"/>
    <cellStyle name="Normal 4 6 2 4 2 3" xfId="7912"/>
    <cellStyle name="Normal 4 6 2 4 3" xfId="7913"/>
    <cellStyle name="Normal 4 6 2 4 4" xfId="7914"/>
    <cellStyle name="Normal 4 6 2 4 5" xfId="7915"/>
    <cellStyle name="Normal 4 6 2 5" xfId="7916"/>
    <cellStyle name="Normal 4 6 2 5 2" xfId="7917"/>
    <cellStyle name="Normal 4 6 2 5 2 2" xfId="7918"/>
    <cellStyle name="Normal 4 6 2 5 2 3" xfId="7919"/>
    <cellStyle name="Normal 4 6 2 5 3" xfId="7920"/>
    <cellStyle name="Normal 4 6 2 5 4" xfId="7921"/>
    <cellStyle name="Normal 4 6 2 5 5" xfId="7922"/>
    <cellStyle name="Normal 4 6 2 6" xfId="7923"/>
    <cellStyle name="Normal 4 6 2 6 2" xfId="7924"/>
    <cellStyle name="Normal 4 6 2 6 3" xfId="7925"/>
    <cellStyle name="Normal 4 6 2 7" xfId="7926"/>
    <cellStyle name="Normal 4 6 2 8" xfId="7927"/>
    <cellStyle name="Normal 4 6 2 9" xfId="7928"/>
    <cellStyle name="Normal 4 6 3" xfId="7929"/>
    <cellStyle name="Normal 4 6 3 2" xfId="7930"/>
    <cellStyle name="Normal 4 6 3 2 2" xfId="7931"/>
    <cellStyle name="Normal 4 6 3 2 2 2" xfId="7932"/>
    <cellStyle name="Normal 4 6 3 2 2 2 2" xfId="7933"/>
    <cellStyle name="Normal 4 6 3 2 2 2 2 2" xfId="7934"/>
    <cellStyle name="Normal 4 6 3 2 2 2 2 3" xfId="7935"/>
    <cellStyle name="Normal 4 6 3 2 2 2 3" xfId="7936"/>
    <cellStyle name="Normal 4 6 3 2 2 2 4" xfId="7937"/>
    <cellStyle name="Normal 4 6 3 2 2 2 5" xfId="7938"/>
    <cellStyle name="Normal 4 6 3 2 2 3" xfId="7939"/>
    <cellStyle name="Normal 4 6 3 2 2 3 2" xfId="7940"/>
    <cellStyle name="Normal 4 6 3 2 2 3 2 2" xfId="7941"/>
    <cellStyle name="Normal 4 6 3 2 2 3 2 3" xfId="7942"/>
    <cellStyle name="Normal 4 6 3 2 2 3 3" xfId="7943"/>
    <cellStyle name="Normal 4 6 3 2 2 3 4" xfId="7944"/>
    <cellStyle name="Normal 4 6 3 2 2 3 5" xfId="7945"/>
    <cellStyle name="Normal 4 6 3 2 2 4" xfId="7946"/>
    <cellStyle name="Normal 4 6 3 2 2 4 2" xfId="7947"/>
    <cellStyle name="Normal 4 6 3 2 2 4 3" xfId="7948"/>
    <cellStyle name="Normal 4 6 3 2 2 5" xfId="7949"/>
    <cellStyle name="Normal 4 6 3 2 2 6" xfId="7950"/>
    <cellStyle name="Normal 4 6 3 2 2 7" xfId="7951"/>
    <cellStyle name="Normal 4 6 3 2 3" xfId="7952"/>
    <cellStyle name="Normal 4 6 3 2 3 2" xfId="7953"/>
    <cellStyle name="Normal 4 6 3 2 3 2 2" xfId="7954"/>
    <cellStyle name="Normal 4 6 3 2 3 2 3" xfId="7955"/>
    <cellStyle name="Normal 4 6 3 2 3 3" xfId="7956"/>
    <cellStyle name="Normal 4 6 3 2 3 4" xfId="7957"/>
    <cellStyle name="Normal 4 6 3 2 3 5" xfId="7958"/>
    <cellStyle name="Normal 4 6 3 2 4" xfId="7959"/>
    <cellStyle name="Normal 4 6 3 2 4 2" xfId="7960"/>
    <cellStyle name="Normal 4 6 3 2 4 2 2" xfId="7961"/>
    <cellStyle name="Normal 4 6 3 2 4 2 3" xfId="7962"/>
    <cellStyle name="Normal 4 6 3 2 4 3" xfId="7963"/>
    <cellStyle name="Normal 4 6 3 2 4 4" xfId="7964"/>
    <cellStyle name="Normal 4 6 3 2 4 5" xfId="7965"/>
    <cellStyle name="Normal 4 6 3 2 5" xfId="7966"/>
    <cellStyle name="Normal 4 6 3 2 5 2" xfId="7967"/>
    <cellStyle name="Normal 4 6 3 2 5 3" xfId="7968"/>
    <cellStyle name="Normal 4 6 3 2 6" xfId="7969"/>
    <cellStyle name="Normal 4 6 3 2 7" xfId="7970"/>
    <cellStyle name="Normal 4 6 3 2 8" xfId="7971"/>
    <cellStyle name="Normal 4 6 3 3" xfId="7972"/>
    <cellStyle name="Normal 4 6 3 3 2" xfId="7973"/>
    <cellStyle name="Normal 4 6 3 3 2 2" xfId="7974"/>
    <cellStyle name="Normal 4 6 3 3 2 2 2" xfId="7975"/>
    <cellStyle name="Normal 4 6 3 3 2 2 3" xfId="7976"/>
    <cellStyle name="Normal 4 6 3 3 2 3" xfId="7977"/>
    <cellStyle name="Normal 4 6 3 3 2 4" xfId="7978"/>
    <cellStyle name="Normal 4 6 3 3 2 5" xfId="7979"/>
    <cellStyle name="Normal 4 6 3 3 3" xfId="7980"/>
    <cellStyle name="Normal 4 6 3 3 3 2" xfId="7981"/>
    <cellStyle name="Normal 4 6 3 3 3 2 2" xfId="7982"/>
    <cellStyle name="Normal 4 6 3 3 3 2 3" xfId="7983"/>
    <cellStyle name="Normal 4 6 3 3 3 3" xfId="7984"/>
    <cellStyle name="Normal 4 6 3 3 3 4" xfId="7985"/>
    <cellStyle name="Normal 4 6 3 3 3 5" xfId="7986"/>
    <cellStyle name="Normal 4 6 3 3 4" xfId="7987"/>
    <cellStyle name="Normal 4 6 3 3 4 2" xfId="7988"/>
    <cellStyle name="Normal 4 6 3 3 4 3" xfId="7989"/>
    <cellStyle name="Normal 4 6 3 3 5" xfId="7990"/>
    <cellStyle name="Normal 4 6 3 3 6" xfId="7991"/>
    <cellStyle name="Normal 4 6 3 3 7" xfId="7992"/>
    <cellStyle name="Normal 4 6 3 4" xfId="7993"/>
    <cellStyle name="Normal 4 6 3 4 2" xfId="7994"/>
    <cellStyle name="Normal 4 6 3 4 2 2" xfId="7995"/>
    <cellStyle name="Normal 4 6 3 4 2 3" xfId="7996"/>
    <cellStyle name="Normal 4 6 3 4 3" xfId="7997"/>
    <cellStyle name="Normal 4 6 3 4 4" xfId="7998"/>
    <cellStyle name="Normal 4 6 3 4 5" xfId="7999"/>
    <cellStyle name="Normal 4 6 3 5" xfId="8000"/>
    <cellStyle name="Normal 4 6 3 5 2" xfId="8001"/>
    <cellStyle name="Normal 4 6 3 5 2 2" xfId="8002"/>
    <cellStyle name="Normal 4 6 3 5 2 3" xfId="8003"/>
    <cellStyle name="Normal 4 6 3 5 3" xfId="8004"/>
    <cellStyle name="Normal 4 6 3 5 4" xfId="8005"/>
    <cellStyle name="Normal 4 6 3 5 5" xfId="8006"/>
    <cellStyle name="Normal 4 6 3 6" xfId="8007"/>
    <cellStyle name="Normal 4 6 3 6 2" xfId="8008"/>
    <cellStyle name="Normal 4 6 3 6 3" xfId="8009"/>
    <cellStyle name="Normal 4 6 3 7" xfId="8010"/>
    <cellStyle name="Normal 4 6 3 8" xfId="8011"/>
    <cellStyle name="Normal 4 6 3 9" xfId="8012"/>
    <cellStyle name="Normal 4 6 4" xfId="8013"/>
    <cellStyle name="Normal 4 6 4 2" xfId="8014"/>
    <cellStyle name="Normal 4 6 4 2 2" xfId="8015"/>
    <cellStyle name="Normal 4 6 4 2 2 2" xfId="8016"/>
    <cellStyle name="Normal 4 6 4 2 2 2 2" xfId="8017"/>
    <cellStyle name="Normal 4 6 4 2 2 2 2 2" xfId="8018"/>
    <cellStyle name="Normal 4 6 4 2 2 2 2 3" xfId="8019"/>
    <cellStyle name="Normal 4 6 4 2 2 2 3" xfId="8020"/>
    <cellStyle name="Normal 4 6 4 2 2 2 4" xfId="8021"/>
    <cellStyle name="Normal 4 6 4 2 2 2 5" xfId="8022"/>
    <cellStyle name="Normal 4 6 4 2 2 3" xfId="8023"/>
    <cellStyle name="Normal 4 6 4 2 2 3 2" xfId="8024"/>
    <cellStyle name="Normal 4 6 4 2 2 3 2 2" xfId="8025"/>
    <cellStyle name="Normal 4 6 4 2 2 3 2 3" xfId="8026"/>
    <cellStyle name="Normal 4 6 4 2 2 3 3" xfId="8027"/>
    <cellStyle name="Normal 4 6 4 2 2 3 4" xfId="8028"/>
    <cellStyle name="Normal 4 6 4 2 2 3 5" xfId="8029"/>
    <cellStyle name="Normal 4 6 4 2 2 4" xfId="8030"/>
    <cellStyle name="Normal 4 6 4 2 2 4 2" xfId="8031"/>
    <cellStyle name="Normal 4 6 4 2 2 4 3" xfId="8032"/>
    <cellStyle name="Normal 4 6 4 2 2 5" xfId="8033"/>
    <cellStyle name="Normal 4 6 4 2 2 6" xfId="8034"/>
    <cellStyle name="Normal 4 6 4 2 2 7" xfId="8035"/>
    <cellStyle name="Normal 4 6 4 2 3" xfId="8036"/>
    <cellStyle name="Normal 4 6 4 2 3 2" xfId="8037"/>
    <cellStyle name="Normal 4 6 4 2 3 2 2" xfId="8038"/>
    <cellStyle name="Normal 4 6 4 2 3 2 3" xfId="8039"/>
    <cellStyle name="Normal 4 6 4 2 3 3" xfId="8040"/>
    <cellStyle name="Normal 4 6 4 2 3 4" xfId="8041"/>
    <cellStyle name="Normal 4 6 4 2 3 5" xfId="8042"/>
    <cellStyle name="Normal 4 6 4 2 4" xfId="8043"/>
    <cellStyle name="Normal 4 6 4 2 4 2" xfId="8044"/>
    <cellStyle name="Normal 4 6 4 2 4 2 2" xfId="8045"/>
    <cellStyle name="Normal 4 6 4 2 4 2 3" xfId="8046"/>
    <cellStyle name="Normal 4 6 4 2 4 3" xfId="8047"/>
    <cellStyle name="Normal 4 6 4 2 4 4" xfId="8048"/>
    <cellStyle name="Normal 4 6 4 2 4 5" xfId="8049"/>
    <cellStyle name="Normal 4 6 4 2 5" xfId="8050"/>
    <cellStyle name="Normal 4 6 4 2 5 2" xfId="8051"/>
    <cellStyle name="Normal 4 6 4 2 5 3" xfId="8052"/>
    <cellStyle name="Normal 4 6 4 2 6" xfId="8053"/>
    <cellStyle name="Normal 4 6 4 2 7" xfId="8054"/>
    <cellStyle name="Normal 4 6 4 2 8" xfId="8055"/>
    <cellStyle name="Normal 4 6 4 3" xfId="8056"/>
    <cellStyle name="Normal 4 6 4 3 2" xfId="8057"/>
    <cellStyle name="Normal 4 6 4 3 2 2" xfId="8058"/>
    <cellStyle name="Normal 4 6 4 3 2 2 2" xfId="8059"/>
    <cellStyle name="Normal 4 6 4 3 2 2 3" xfId="8060"/>
    <cellStyle name="Normal 4 6 4 3 2 3" xfId="8061"/>
    <cellStyle name="Normal 4 6 4 3 2 4" xfId="8062"/>
    <cellStyle name="Normal 4 6 4 3 2 5" xfId="8063"/>
    <cellStyle name="Normal 4 6 4 3 3" xfId="8064"/>
    <cellStyle name="Normal 4 6 4 3 3 2" xfId="8065"/>
    <cellStyle name="Normal 4 6 4 3 3 2 2" xfId="8066"/>
    <cellStyle name="Normal 4 6 4 3 3 2 3" xfId="8067"/>
    <cellStyle name="Normal 4 6 4 3 3 3" xfId="8068"/>
    <cellStyle name="Normal 4 6 4 3 3 4" xfId="8069"/>
    <cellStyle name="Normal 4 6 4 3 3 5" xfId="8070"/>
    <cellStyle name="Normal 4 6 4 3 4" xfId="8071"/>
    <cellStyle name="Normal 4 6 4 3 4 2" xfId="8072"/>
    <cellStyle name="Normal 4 6 4 3 4 3" xfId="8073"/>
    <cellStyle name="Normal 4 6 4 3 5" xfId="8074"/>
    <cellStyle name="Normal 4 6 4 3 6" xfId="8075"/>
    <cellStyle name="Normal 4 6 4 3 7" xfId="8076"/>
    <cellStyle name="Normal 4 6 4 4" xfId="8077"/>
    <cellStyle name="Normal 4 6 4 4 2" xfId="8078"/>
    <cellStyle name="Normal 4 6 4 4 2 2" xfId="8079"/>
    <cellStyle name="Normal 4 6 4 4 2 3" xfId="8080"/>
    <cellStyle name="Normal 4 6 4 4 3" xfId="8081"/>
    <cellStyle name="Normal 4 6 4 4 4" xfId="8082"/>
    <cellStyle name="Normal 4 6 4 4 5" xfId="8083"/>
    <cellStyle name="Normal 4 6 4 5" xfId="8084"/>
    <cellStyle name="Normal 4 6 4 5 2" xfId="8085"/>
    <cellStyle name="Normal 4 6 4 5 2 2" xfId="8086"/>
    <cellStyle name="Normal 4 6 4 5 2 3" xfId="8087"/>
    <cellStyle name="Normal 4 6 4 5 3" xfId="8088"/>
    <cellStyle name="Normal 4 6 4 5 4" xfId="8089"/>
    <cellStyle name="Normal 4 6 4 5 5" xfId="8090"/>
    <cellStyle name="Normal 4 6 4 6" xfId="8091"/>
    <cellStyle name="Normal 4 6 4 6 2" xfId="8092"/>
    <cellStyle name="Normal 4 6 4 6 3" xfId="8093"/>
    <cellStyle name="Normal 4 6 4 7" xfId="8094"/>
    <cellStyle name="Normal 4 6 4 8" xfId="8095"/>
    <cellStyle name="Normal 4 6 4 9" xfId="8096"/>
    <cellStyle name="Normal 4 6 5" xfId="8097"/>
    <cellStyle name="Normal 4 6 5 2" xfId="8098"/>
    <cellStyle name="Normal 4 6 5 2 2" xfId="8099"/>
    <cellStyle name="Normal 4 6 5 2 2 2" xfId="8100"/>
    <cellStyle name="Normal 4 6 5 2 2 2 2" xfId="8101"/>
    <cellStyle name="Normal 4 6 5 2 2 2 3" xfId="8102"/>
    <cellStyle name="Normal 4 6 5 2 2 3" xfId="8103"/>
    <cellStyle name="Normal 4 6 5 2 2 4" xfId="8104"/>
    <cellStyle name="Normal 4 6 5 2 2 5" xfId="8105"/>
    <cellStyle name="Normal 4 6 5 2 3" xfId="8106"/>
    <cellStyle name="Normal 4 6 5 2 3 2" xfId="8107"/>
    <cellStyle name="Normal 4 6 5 2 3 2 2" xfId="8108"/>
    <cellStyle name="Normal 4 6 5 2 3 2 3" xfId="8109"/>
    <cellStyle name="Normal 4 6 5 2 3 3" xfId="8110"/>
    <cellStyle name="Normal 4 6 5 2 3 4" xfId="8111"/>
    <cellStyle name="Normal 4 6 5 2 3 5" xfId="8112"/>
    <cellStyle name="Normal 4 6 5 2 4" xfId="8113"/>
    <cellStyle name="Normal 4 6 5 2 4 2" xfId="8114"/>
    <cellStyle name="Normal 4 6 5 2 4 3" xfId="8115"/>
    <cellStyle name="Normal 4 6 5 2 5" xfId="8116"/>
    <cellStyle name="Normal 4 6 5 2 6" xfId="8117"/>
    <cellStyle name="Normal 4 6 5 2 7" xfId="8118"/>
    <cellStyle name="Normal 4 6 5 3" xfId="8119"/>
    <cellStyle name="Normal 4 6 5 3 2" xfId="8120"/>
    <cellStyle name="Normal 4 6 5 3 2 2" xfId="8121"/>
    <cellStyle name="Normal 4 6 5 3 2 3" xfId="8122"/>
    <cellStyle name="Normal 4 6 5 3 3" xfId="8123"/>
    <cellStyle name="Normal 4 6 5 3 4" xfId="8124"/>
    <cellStyle name="Normal 4 6 5 3 5" xfId="8125"/>
    <cellStyle name="Normal 4 6 5 4" xfId="8126"/>
    <cellStyle name="Normal 4 6 5 4 2" xfId="8127"/>
    <cellStyle name="Normal 4 6 5 4 2 2" xfId="8128"/>
    <cellStyle name="Normal 4 6 5 4 2 3" xfId="8129"/>
    <cellStyle name="Normal 4 6 5 4 3" xfId="8130"/>
    <cellStyle name="Normal 4 6 5 4 4" xfId="8131"/>
    <cellStyle name="Normal 4 6 5 4 5" xfId="8132"/>
    <cellStyle name="Normal 4 6 5 5" xfId="8133"/>
    <cellStyle name="Normal 4 6 5 5 2" xfId="8134"/>
    <cellStyle name="Normal 4 6 5 5 3" xfId="8135"/>
    <cellStyle name="Normal 4 6 5 6" xfId="8136"/>
    <cellStyle name="Normal 4 6 5 7" xfId="8137"/>
    <cellStyle name="Normal 4 6 5 8" xfId="8138"/>
    <cellStyle name="Normal 4 6 6" xfId="8139"/>
    <cellStyle name="Normal 4 6 6 2" xfId="8140"/>
    <cellStyle name="Normal 4 6 6 2 2" xfId="8141"/>
    <cellStyle name="Normal 4 6 6 2 2 2" xfId="8142"/>
    <cellStyle name="Normal 4 6 6 2 2 3" xfId="8143"/>
    <cellStyle name="Normal 4 6 6 2 3" xfId="8144"/>
    <cellStyle name="Normal 4 6 6 2 4" xfId="8145"/>
    <cellStyle name="Normal 4 6 6 2 5" xfId="8146"/>
    <cellStyle name="Normal 4 6 6 3" xfId="8147"/>
    <cellStyle name="Normal 4 6 6 3 2" xfId="8148"/>
    <cellStyle name="Normal 4 6 6 3 2 2" xfId="8149"/>
    <cellStyle name="Normal 4 6 6 3 2 3" xfId="8150"/>
    <cellStyle name="Normal 4 6 6 3 3" xfId="8151"/>
    <cellStyle name="Normal 4 6 6 3 4" xfId="8152"/>
    <cellStyle name="Normal 4 6 6 3 5" xfId="8153"/>
    <cellStyle name="Normal 4 6 6 4" xfId="8154"/>
    <cellStyle name="Normal 4 6 6 4 2" xfId="8155"/>
    <cellStyle name="Normal 4 6 6 4 3" xfId="8156"/>
    <cellStyle name="Normal 4 6 6 5" xfId="8157"/>
    <cellStyle name="Normal 4 6 6 6" xfId="8158"/>
    <cellStyle name="Normal 4 6 6 7" xfId="8159"/>
    <cellStyle name="Normal 4 6 7" xfId="8160"/>
    <cellStyle name="Normal 4 6 7 2" xfId="8161"/>
    <cellStyle name="Normal 4 6 7 2 2" xfId="8162"/>
    <cellStyle name="Normal 4 6 7 2 3" xfId="8163"/>
    <cellStyle name="Normal 4 6 7 3" xfId="8164"/>
    <cellStyle name="Normal 4 6 7 4" xfId="8165"/>
    <cellStyle name="Normal 4 6 7 5" xfId="8166"/>
    <cellStyle name="Normal 4 6 8" xfId="8167"/>
    <cellStyle name="Normal 4 6 8 2" xfId="8168"/>
    <cellStyle name="Normal 4 6 8 2 2" xfId="8169"/>
    <cellStyle name="Normal 4 6 8 2 3" xfId="8170"/>
    <cellStyle name="Normal 4 6 8 3" xfId="8171"/>
    <cellStyle name="Normal 4 6 8 4" xfId="8172"/>
    <cellStyle name="Normal 4 6 8 5" xfId="8173"/>
    <cellStyle name="Normal 4 6 9" xfId="8174"/>
    <cellStyle name="Normal 4 6 9 2" xfId="8175"/>
    <cellStyle name="Normal 4 6 9 3" xfId="8176"/>
    <cellStyle name="Normal 4 7" xfId="8177"/>
    <cellStyle name="Normal 4 7 2" xfId="8178"/>
    <cellStyle name="Normal 4 7 2 2" xfId="8179"/>
    <cellStyle name="Normal 4 7 2 2 2" xfId="8180"/>
    <cellStyle name="Normal 4 7 2 2 2 2" xfId="8181"/>
    <cellStyle name="Normal 4 7 2 2 2 2 2" xfId="8182"/>
    <cellStyle name="Normal 4 7 2 2 2 2 3" xfId="8183"/>
    <cellStyle name="Normal 4 7 2 2 2 3" xfId="8184"/>
    <cellStyle name="Normal 4 7 2 2 2 4" xfId="8185"/>
    <cellStyle name="Normal 4 7 2 2 2 5" xfId="8186"/>
    <cellStyle name="Normal 4 7 2 2 3" xfId="8187"/>
    <cellStyle name="Normal 4 7 2 2 3 2" xfId="8188"/>
    <cellStyle name="Normal 4 7 2 2 3 2 2" xfId="8189"/>
    <cellStyle name="Normal 4 7 2 2 3 2 3" xfId="8190"/>
    <cellStyle name="Normal 4 7 2 2 3 3" xfId="8191"/>
    <cellStyle name="Normal 4 7 2 2 3 4" xfId="8192"/>
    <cellStyle name="Normal 4 7 2 2 3 5" xfId="8193"/>
    <cellStyle name="Normal 4 7 2 2 4" xfId="8194"/>
    <cellStyle name="Normal 4 7 2 2 4 2" xfId="8195"/>
    <cellStyle name="Normal 4 7 2 2 4 3" xfId="8196"/>
    <cellStyle name="Normal 4 7 2 2 5" xfId="8197"/>
    <cellStyle name="Normal 4 7 2 2 6" xfId="8198"/>
    <cellStyle name="Normal 4 7 2 2 7" xfId="8199"/>
    <cellStyle name="Normal 4 7 2 3" xfId="8200"/>
    <cellStyle name="Normal 4 7 2 3 2" xfId="8201"/>
    <cellStyle name="Normal 4 7 2 3 2 2" xfId="8202"/>
    <cellStyle name="Normal 4 7 2 3 2 3" xfId="8203"/>
    <cellStyle name="Normal 4 7 2 3 3" xfId="8204"/>
    <cellStyle name="Normal 4 7 2 3 4" xfId="8205"/>
    <cellStyle name="Normal 4 7 2 3 5" xfId="8206"/>
    <cellStyle name="Normal 4 7 2 4" xfId="8207"/>
    <cellStyle name="Normal 4 7 2 4 2" xfId="8208"/>
    <cellStyle name="Normal 4 7 2 4 2 2" xfId="8209"/>
    <cellStyle name="Normal 4 7 2 4 2 3" xfId="8210"/>
    <cellStyle name="Normal 4 7 2 4 3" xfId="8211"/>
    <cellStyle name="Normal 4 7 2 4 4" xfId="8212"/>
    <cellStyle name="Normal 4 7 2 4 5" xfId="8213"/>
    <cellStyle name="Normal 4 7 2 5" xfId="8214"/>
    <cellStyle name="Normal 4 7 2 5 2" xfId="8215"/>
    <cellStyle name="Normal 4 7 2 5 3" xfId="8216"/>
    <cellStyle name="Normal 4 7 2 6" xfId="8217"/>
    <cellStyle name="Normal 4 7 2 7" xfId="8218"/>
    <cellStyle name="Normal 4 7 2 8" xfId="8219"/>
    <cellStyle name="Normal 4 7 3" xfId="8220"/>
    <cellStyle name="Normal 4 7 3 2" xfId="8221"/>
    <cellStyle name="Normal 4 7 3 2 2" xfId="8222"/>
    <cellStyle name="Normal 4 7 3 2 2 2" xfId="8223"/>
    <cellStyle name="Normal 4 7 3 2 2 3" xfId="8224"/>
    <cellStyle name="Normal 4 7 3 2 3" xfId="8225"/>
    <cellStyle name="Normal 4 7 3 2 4" xfId="8226"/>
    <cellStyle name="Normal 4 7 3 2 5" xfId="8227"/>
    <cellStyle name="Normal 4 7 3 3" xfId="8228"/>
    <cellStyle name="Normal 4 7 3 3 2" xfId="8229"/>
    <cellStyle name="Normal 4 7 3 3 2 2" xfId="8230"/>
    <cellStyle name="Normal 4 7 3 3 2 3" xfId="8231"/>
    <cellStyle name="Normal 4 7 3 3 3" xfId="8232"/>
    <cellStyle name="Normal 4 7 3 3 4" xfId="8233"/>
    <cellStyle name="Normal 4 7 3 3 5" xfId="8234"/>
    <cellStyle name="Normal 4 7 3 4" xfId="8235"/>
    <cellStyle name="Normal 4 7 3 4 2" xfId="8236"/>
    <cellStyle name="Normal 4 7 3 4 3" xfId="8237"/>
    <cellStyle name="Normal 4 7 3 5" xfId="8238"/>
    <cellStyle name="Normal 4 7 3 6" xfId="8239"/>
    <cellStyle name="Normal 4 7 3 7" xfId="8240"/>
    <cellStyle name="Normal 4 7 4" xfId="8241"/>
    <cellStyle name="Normal 4 7 4 2" xfId="8242"/>
    <cellStyle name="Normal 4 7 4 2 2" xfId="8243"/>
    <cellStyle name="Normal 4 7 4 2 3" xfId="8244"/>
    <cellStyle name="Normal 4 7 4 3" xfId="8245"/>
    <cellStyle name="Normal 4 7 4 4" xfId="8246"/>
    <cellStyle name="Normal 4 7 4 5" xfId="8247"/>
    <cellStyle name="Normal 4 7 5" xfId="8248"/>
    <cellStyle name="Normal 4 7 5 2" xfId="8249"/>
    <cellStyle name="Normal 4 7 5 2 2" xfId="8250"/>
    <cellStyle name="Normal 4 7 5 2 3" xfId="8251"/>
    <cellStyle name="Normal 4 7 5 3" xfId="8252"/>
    <cellStyle name="Normal 4 7 5 4" xfId="8253"/>
    <cellStyle name="Normal 4 7 5 5" xfId="8254"/>
    <cellStyle name="Normal 4 7 6" xfId="8255"/>
    <cellStyle name="Normal 4 7 6 2" xfId="8256"/>
    <cellStyle name="Normal 4 7 6 3" xfId="8257"/>
    <cellStyle name="Normal 4 7 7" xfId="8258"/>
    <cellStyle name="Normal 4 7 8" xfId="8259"/>
    <cellStyle name="Normal 4 7 9" xfId="8260"/>
    <cellStyle name="Normal 4 8" xfId="8261"/>
    <cellStyle name="Normal 4 8 2" xfId="8262"/>
    <cellStyle name="Normal 4 8 2 2" xfId="8263"/>
    <cellStyle name="Normal 4 8 2 2 2" xfId="8264"/>
    <cellStyle name="Normal 4 8 2 2 2 2" xfId="8265"/>
    <cellStyle name="Normal 4 8 2 2 2 2 2" xfId="8266"/>
    <cellStyle name="Normal 4 8 2 2 2 2 3" xfId="8267"/>
    <cellStyle name="Normal 4 8 2 2 2 3" xfId="8268"/>
    <cellStyle name="Normal 4 8 2 2 2 4" xfId="8269"/>
    <cellStyle name="Normal 4 8 2 2 2 5" xfId="8270"/>
    <cellStyle name="Normal 4 8 2 2 3" xfId="8271"/>
    <cellStyle name="Normal 4 8 2 2 3 2" xfId="8272"/>
    <cellStyle name="Normal 4 8 2 2 3 2 2" xfId="8273"/>
    <cellStyle name="Normal 4 8 2 2 3 2 3" xfId="8274"/>
    <cellStyle name="Normal 4 8 2 2 3 3" xfId="8275"/>
    <cellStyle name="Normal 4 8 2 2 3 4" xfId="8276"/>
    <cellStyle name="Normal 4 8 2 2 3 5" xfId="8277"/>
    <cellStyle name="Normal 4 8 2 2 4" xfId="8278"/>
    <cellStyle name="Normal 4 8 2 2 4 2" xfId="8279"/>
    <cellStyle name="Normal 4 8 2 2 4 3" xfId="8280"/>
    <cellStyle name="Normal 4 8 2 2 5" xfId="8281"/>
    <cellStyle name="Normal 4 8 2 2 6" xfId="8282"/>
    <cellStyle name="Normal 4 8 2 2 7" xfId="8283"/>
    <cellStyle name="Normal 4 8 2 3" xfId="8284"/>
    <cellStyle name="Normal 4 8 2 3 2" xfId="8285"/>
    <cellStyle name="Normal 4 8 2 3 2 2" xfId="8286"/>
    <cellStyle name="Normal 4 8 2 3 2 3" xfId="8287"/>
    <cellStyle name="Normal 4 8 2 3 3" xfId="8288"/>
    <cellStyle name="Normal 4 8 2 3 4" xfId="8289"/>
    <cellStyle name="Normal 4 8 2 3 5" xfId="8290"/>
    <cellStyle name="Normal 4 8 2 4" xfId="8291"/>
    <cellStyle name="Normal 4 8 2 4 2" xfId="8292"/>
    <cellStyle name="Normal 4 8 2 4 2 2" xfId="8293"/>
    <cellStyle name="Normal 4 8 2 4 2 3" xfId="8294"/>
    <cellStyle name="Normal 4 8 2 4 3" xfId="8295"/>
    <cellStyle name="Normal 4 8 2 4 4" xfId="8296"/>
    <cellStyle name="Normal 4 8 2 4 5" xfId="8297"/>
    <cellStyle name="Normal 4 8 2 5" xfId="8298"/>
    <cellStyle name="Normal 4 8 2 5 2" xfId="8299"/>
    <cellStyle name="Normal 4 8 2 5 3" xfId="8300"/>
    <cellStyle name="Normal 4 8 2 6" xfId="8301"/>
    <cellStyle name="Normal 4 8 2 7" xfId="8302"/>
    <cellStyle name="Normal 4 8 2 8" xfId="8303"/>
    <cellStyle name="Normal 4 8 3" xfId="8304"/>
    <cellStyle name="Normal 4 8 3 2" xfId="8305"/>
    <cellStyle name="Normal 4 8 3 2 2" xfId="8306"/>
    <cellStyle name="Normal 4 8 3 2 2 2" xfId="8307"/>
    <cellStyle name="Normal 4 8 3 2 2 3" xfId="8308"/>
    <cellStyle name="Normal 4 8 3 2 3" xfId="8309"/>
    <cellStyle name="Normal 4 8 3 2 4" xfId="8310"/>
    <cellStyle name="Normal 4 8 3 2 5" xfId="8311"/>
    <cellStyle name="Normal 4 8 3 3" xfId="8312"/>
    <cellStyle name="Normal 4 8 3 3 2" xfId="8313"/>
    <cellStyle name="Normal 4 8 3 3 2 2" xfId="8314"/>
    <cellStyle name="Normal 4 8 3 3 2 3" xfId="8315"/>
    <cellStyle name="Normal 4 8 3 3 3" xfId="8316"/>
    <cellStyle name="Normal 4 8 3 3 4" xfId="8317"/>
    <cellStyle name="Normal 4 8 3 3 5" xfId="8318"/>
    <cellStyle name="Normal 4 8 3 4" xfId="8319"/>
    <cellStyle name="Normal 4 8 3 4 2" xfId="8320"/>
    <cellStyle name="Normal 4 8 3 4 3" xfId="8321"/>
    <cellStyle name="Normal 4 8 3 5" xfId="8322"/>
    <cellStyle name="Normal 4 8 3 6" xfId="8323"/>
    <cellStyle name="Normal 4 8 3 7" xfId="8324"/>
    <cellStyle name="Normal 4 8 4" xfId="8325"/>
    <cellStyle name="Normal 4 8 4 2" xfId="8326"/>
    <cellStyle name="Normal 4 8 4 2 2" xfId="8327"/>
    <cellStyle name="Normal 4 8 4 2 3" xfId="8328"/>
    <cellStyle name="Normal 4 8 4 3" xfId="8329"/>
    <cellStyle name="Normal 4 8 4 4" xfId="8330"/>
    <cellStyle name="Normal 4 8 4 5" xfId="8331"/>
    <cellStyle name="Normal 4 8 5" xfId="8332"/>
    <cellStyle name="Normal 4 8 5 2" xfId="8333"/>
    <cellStyle name="Normal 4 8 5 2 2" xfId="8334"/>
    <cellStyle name="Normal 4 8 5 2 3" xfId="8335"/>
    <cellStyle name="Normal 4 8 5 3" xfId="8336"/>
    <cellStyle name="Normal 4 8 5 4" xfId="8337"/>
    <cellStyle name="Normal 4 8 5 5" xfId="8338"/>
    <cellStyle name="Normal 4 8 6" xfId="8339"/>
    <cellStyle name="Normal 4 8 6 2" xfId="8340"/>
    <cellStyle name="Normal 4 8 6 3" xfId="8341"/>
    <cellStyle name="Normal 4 8 7" xfId="8342"/>
    <cellStyle name="Normal 4 8 8" xfId="8343"/>
    <cellStyle name="Normal 4 8 9" xfId="8344"/>
    <cellStyle name="Normal 4 9" xfId="8345"/>
    <cellStyle name="Normal 4 9 2" xfId="8346"/>
    <cellStyle name="Normal 4 9 2 2" xfId="8347"/>
    <cellStyle name="Normal 4 9 2 2 2" xfId="8348"/>
    <cellStyle name="Normal 4 9 2 2 2 2" xfId="8349"/>
    <cellStyle name="Normal 4 9 2 2 2 2 2" xfId="8350"/>
    <cellStyle name="Normal 4 9 2 2 2 2 3" xfId="8351"/>
    <cellStyle name="Normal 4 9 2 2 2 3" xfId="8352"/>
    <cellStyle name="Normal 4 9 2 2 2 4" xfId="8353"/>
    <cellStyle name="Normal 4 9 2 2 2 5" xfId="8354"/>
    <cellStyle name="Normal 4 9 2 2 3" xfId="8355"/>
    <cellStyle name="Normal 4 9 2 2 3 2" xfId="8356"/>
    <cellStyle name="Normal 4 9 2 2 3 2 2" xfId="8357"/>
    <cellStyle name="Normal 4 9 2 2 3 2 3" xfId="8358"/>
    <cellStyle name="Normal 4 9 2 2 3 3" xfId="8359"/>
    <cellStyle name="Normal 4 9 2 2 3 4" xfId="8360"/>
    <cellStyle name="Normal 4 9 2 2 3 5" xfId="8361"/>
    <cellStyle name="Normal 4 9 2 2 4" xfId="8362"/>
    <cellStyle name="Normal 4 9 2 2 4 2" xfId="8363"/>
    <cellStyle name="Normal 4 9 2 2 4 3" xfId="8364"/>
    <cellStyle name="Normal 4 9 2 2 5" xfId="8365"/>
    <cellStyle name="Normal 4 9 2 2 6" xfId="8366"/>
    <cellStyle name="Normal 4 9 2 2 7" xfId="8367"/>
    <cellStyle name="Normal 4 9 2 3" xfId="8368"/>
    <cellStyle name="Normal 4 9 2 3 2" xfId="8369"/>
    <cellStyle name="Normal 4 9 2 3 2 2" xfId="8370"/>
    <cellStyle name="Normal 4 9 2 3 2 3" xfId="8371"/>
    <cellStyle name="Normal 4 9 2 3 3" xfId="8372"/>
    <cellStyle name="Normal 4 9 2 3 4" xfId="8373"/>
    <cellStyle name="Normal 4 9 2 3 5" xfId="8374"/>
    <cellStyle name="Normal 4 9 2 4" xfId="8375"/>
    <cellStyle name="Normal 4 9 2 4 2" xfId="8376"/>
    <cellStyle name="Normal 4 9 2 4 2 2" xfId="8377"/>
    <cellStyle name="Normal 4 9 2 4 2 3" xfId="8378"/>
    <cellStyle name="Normal 4 9 2 4 3" xfId="8379"/>
    <cellStyle name="Normal 4 9 2 4 4" xfId="8380"/>
    <cellStyle name="Normal 4 9 2 4 5" xfId="8381"/>
    <cellStyle name="Normal 4 9 2 5" xfId="8382"/>
    <cellStyle name="Normal 4 9 2 5 2" xfId="8383"/>
    <cellStyle name="Normal 4 9 2 5 3" xfId="8384"/>
    <cellStyle name="Normal 4 9 2 6" xfId="8385"/>
    <cellStyle name="Normal 4 9 2 7" xfId="8386"/>
    <cellStyle name="Normal 4 9 2 8" xfId="8387"/>
    <cellStyle name="Normal 4 9 3" xfId="8388"/>
    <cellStyle name="Normal 4 9 3 2" xfId="8389"/>
    <cellStyle name="Normal 4 9 3 2 2" xfId="8390"/>
    <cellStyle name="Normal 4 9 3 2 2 2" xfId="8391"/>
    <cellStyle name="Normal 4 9 3 2 2 3" xfId="8392"/>
    <cellStyle name="Normal 4 9 3 2 3" xfId="8393"/>
    <cellStyle name="Normal 4 9 3 2 4" xfId="8394"/>
    <cellStyle name="Normal 4 9 3 2 5" xfId="8395"/>
    <cellStyle name="Normal 4 9 3 3" xfId="8396"/>
    <cellStyle name="Normal 4 9 3 3 2" xfId="8397"/>
    <cellStyle name="Normal 4 9 3 3 2 2" xfId="8398"/>
    <cellStyle name="Normal 4 9 3 3 2 3" xfId="8399"/>
    <cellStyle name="Normal 4 9 3 3 3" xfId="8400"/>
    <cellStyle name="Normal 4 9 3 3 4" xfId="8401"/>
    <cellStyle name="Normal 4 9 3 3 5" xfId="8402"/>
    <cellStyle name="Normal 4 9 3 4" xfId="8403"/>
    <cellStyle name="Normal 4 9 3 4 2" xfId="8404"/>
    <cellStyle name="Normal 4 9 3 4 3" xfId="8405"/>
    <cellStyle name="Normal 4 9 3 5" xfId="8406"/>
    <cellStyle name="Normal 4 9 3 6" xfId="8407"/>
    <cellStyle name="Normal 4 9 3 7" xfId="8408"/>
    <cellStyle name="Normal 4 9 4" xfId="8409"/>
    <cellStyle name="Normal 4 9 4 2" xfId="8410"/>
    <cellStyle name="Normal 4 9 4 2 2" xfId="8411"/>
    <cellStyle name="Normal 4 9 4 2 3" xfId="8412"/>
    <cellStyle name="Normal 4 9 4 3" xfId="8413"/>
    <cellStyle name="Normal 4 9 4 4" xfId="8414"/>
    <cellStyle name="Normal 4 9 4 5" xfId="8415"/>
    <cellStyle name="Normal 4 9 5" xfId="8416"/>
    <cellStyle name="Normal 4 9 5 2" xfId="8417"/>
    <cellStyle name="Normal 4 9 5 2 2" xfId="8418"/>
    <cellStyle name="Normal 4 9 5 2 3" xfId="8419"/>
    <cellStyle name="Normal 4 9 5 3" xfId="8420"/>
    <cellStyle name="Normal 4 9 5 4" xfId="8421"/>
    <cellStyle name="Normal 4 9 5 5" xfId="8422"/>
    <cellStyle name="Normal 4 9 6" xfId="8423"/>
    <cellStyle name="Normal 4 9 6 2" xfId="8424"/>
    <cellStyle name="Normal 4 9 6 3" xfId="8425"/>
    <cellStyle name="Normal 4 9 7" xfId="8426"/>
    <cellStyle name="Normal 4 9 8" xfId="8427"/>
    <cellStyle name="Normal 4 9 9" xfId="8428"/>
    <cellStyle name="Normal 4_Attach O, GG, Support -New Method 2-14-11" xfId="191"/>
    <cellStyle name="Normal 5" xfId="192"/>
    <cellStyle name="Normal 5 10" xfId="8429"/>
    <cellStyle name="Normal 5 10 2" xfId="8430"/>
    <cellStyle name="Normal 5 10 2 2" xfId="8431"/>
    <cellStyle name="Normal 5 10 2 3" xfId="8432"/>
    <cellStyle name="Normal 5 10 3" xfId="8433"/>
    <cellStyle name="Normal 5 10 4" xfId="8434"/>
    <cellStyle name="Normal 5 10 5" xfId="8435"/>
    <cellStyle name="Normal 5 11" xfId="8436"/>
    <cellStyle name="Normal 5 2" xfId="602"/>
    <cellStyle name="Normal 5 2 2" xfId="8437"/>
    <cellStyle name="Normal 5 2 2 2" xfId="8438"/>
    <cellStyle name="Normal 5 2 2 2 2" xfId="8439"/>
    <cellStyle name="Normal 5 2 2 2 2 2" xfId="8440"/>
    <cellStyle name="Normal 5 2 2 2 2 2 2" xfId="8441"/>
    <cellStyle name="Normal 5 2 2 2 2 2 2 2" xfId="8442"/>
    <cellStyle name="Normal 5 2 2 2 2 2 2 3" xfId="8443"/>
    <cellStyle name="Normal 5 2 2 2 2 2 3" xfId="8444"/>
    <cellStyle name="Normal 5 2 2 2 2 2 4" xfId="8445"/>
    <cellStyle name="Normal 5 2 2 2 2 2 5" xfId="8446"/>
    <cellStyle name="Normal 5 2 2 2 2 3" xfId="8447"/>
    <cellStyle name="Normal 5 2 2 2 2 3 2" xfId="8448"/>
    <cellStyle name="Normal 5 2 2 2 2 3 2 2" xfId="8449"/>
    <cellStyle name="Normal 5 2 2 2 2 3 2 3" xfId="8450"/>
    <cellStyle name="Normal 5 2 2 2 2 3 3" xfId="8451"/>
    <cellStyle name="Normal 5 2 2 2 2 3 4" xfId="8452"/>
    <cellStyle name="Normal 5 2 2 2 2 3 5" xfId="8453"/>
    <cellStyle name="Normal 5 2 2 2 2 4" xfId="8454"/>
    <cellStyle name="Normal 5 2 2 2 2 4 2" xfId="8455"/>
    <cellStyle name="Normal 5 2 2 2 2 4 3" xfId="8456"/>
    <cellStyle name="Normal 5 2 2 2 2 5" xfId="8457"/>
    <cellStyle name="Normal 5 2 2 2 2 6" xfId="8458"/>
    <cellStyle name="Normal 5 2 2 2 2 7" xfId="8459"/>
    <cellStyle name="Normal 5 2 2 2 3" xfId="8460"/>
    <cellStyle name="Normal 5 2 2 2 3 2" xfId="8461"/>
    <cellStyle name="Normal 5 2 2 2 3 2 2" xfId="8462"/>
    <cellStyle name="Normal 5 2 2 2 3 2 3" xfId="8463"/>
    <cellStyle name="Normal 5 2 2 2 3 3" xfId="8464"/>
    <cellStyle name="Normal 5 2 2 2 3 4" xfId="8465"/>
    <cellStyle name="Normal 5 2 2 2 3 5" xfId="8466"/>
    <cellStyle name="Normal 5 2 2 2 4" xfId="8467"/>
    <cellStyle name="Normal 5 2 2 2 4 2" xfId="8468"/>
    <cellStyle name="Normal 5 2 2 2 4 2 2" xfId="8469"/>
    <cellStyle name="Normal 5 2 2 2 4 2 3" xfId="8470"/>
    <cellStyle name="Normal 5 2 2 2 4 3" xfId="8471"/>
    <cellStyle name="Normal 5 2 2 2 4 4" xfId="8472"/>
    <cellStyle name="Normal 5 2 2 2 4 5" xfId="8473"/>
    <cellStyle name="Normal 5 2 2 2 5" xfId="8474"/>
    <cellStyle name="Normal 5 2 2 2 5 2" xfId="8475"/>
    <cellStyle name="Normal 5 2 2 2 5 3" xfId="8476"/>
    <cellStyle name="Normal 5 2 2 2 6" xfId="8477"/>
    <cellStyle name="Normal 5 2 2 2 7" xfId="8478"/>
    <cellStyle name="Normal 5 2 2 2 8" xfId="8479"/>
    <cellStyle name="Normal 5 2 2 3" xfId="8480"/>
    <cellStyle name="Normal 5 2 2 3 2" xfId="8481"/>
    <cellStyle name="Normal 5 2 2 3 2 2" xfId="8482"/>
    <cellStyle name="Normal 5 2 2 3 2 2 2" xfId="8483"/>
    <cellStyle name="Normal 5 2 2 3 2 2 3" xfId="8484"/>
    <cellStyle name="Normal 5 2 2 3 2 3" xfId="8485"/>
    <cellStyle name="Normal 5 2 2 3 2 4" xfId="8486"/>
    <cellStyle name="Normal 5 2 2 3 2 5" xfId="8487"/>
    <cellStyle name="Normal 5 2 2 3 3" xfId="8488"/>
    <cellStyle name="Normal 5 2 2 3 3 2" xfId="8489"/>
    <cellStyle name="Normal 5 2 2 3 3 2 2" xfId="8490"/>
    <cellStyle name="Normal 5 2 2 3 3 2 3" xfId="8491"/>
    <cellStyle name="Normal 5 2 2 3 3 3" xfId="8492"/>
    <cellStyle name="Normal 5 2 2 3 3 4" xfId="8493"/>
    <cellStyle name="Normal 5 2 2 3 3 5" xfId="8494"/>
    <cellStyle name="Normal 5 2 2 3 4" xfId="8495"/>
    <cellStyle name="Normal 5 2 2 3 4 2" xfId="8496"/>
    <cellStyle name="Normal 5 2 2 3 4 3" xfId="8497"/>
    <cellStyle name="Normal 5 2 2 3 5" xfId="8498"/>
    <cellStyle name="Normal 5 2 2 3 6" xfId="8499"/>
    <cellStyle name="Normal 5 2 2 3 7" xfId="8500"/>
    <cellStyle name="Normal 5 2 2 4" xfId="8501"/>
    <cellStyle name="Normal 5 2 2 4 2" xfId="8502"/>
    <cellStyle name="Normal 5 2 2 4 2 2" xfId="8503"/>
    <cellStyle name="Normal 5 2 2 4 2 3" xfId="8504"/>
    <cellStyle name="Normal 5 2 2 4 3" xfId="8505"/>
    <cellStyle name="Normal 5 2 2 4 4" xfId="8506"/>
    <cellStyle name="Normal 5 2 2 4 5" xfId="8507"/>
    <cellStyle name="Normal 5 2 2 5" xfId="8508"/>
    <cellStyle name="Normal 5 2 2 5 2" xfId="8509"/>
    <cellStyle name="Normal 5 2 2 5 2 2" xfId="8510"/>
    <cellStyle name="Normal 5 2 2 5 2 3" xfId="8511"/>
    <cellStyle name="Normal 5 2 2 5 3" xfId="8512"/>
    <cellStyle name="Normal 5 2 2 5 4" xfId="8513"/>
    <cellStyle name="Normal 5 2 2 5 5" xfId="8514"/>
    <cellStyle name="Normal 5 2 2 6" xfId="8515"/>
    <cellStyle name="Normal 5 2 2 6 2" xfId="8516"/>
    <cellStyle name="Normal 5 2 2 6 3" xfId="8517"/>
    <cellStyle name="Normal 5 2 2 7" xfId="8518"/>
    <cellStyle name="Normal 5 2 2 8" xfId="8519"/>
    <cellStyle name="Normal 5 2 2 9" xfId="8520"/>
    <cellStyle name="Normal 5 2 3" xfId="8521"/>
    <cellStyle name="Normal 5 2 3 2" xfId="8522"/>
    <cellStyle name="Normal 5 2 3 2 2" xfId="8523"/>
    <cellStyle name="Normal 5 2 3 2 2 2" xfId="8524"/>
    <cellStyle name="Normal 5 2 3 2 2 2 2" xfId="8525"/>
    <cellStyle name="Normal 5 2 3 2 2 2 2 2" xfId="8526"/>
    <cellStyle name="Normal 5 2 3 2 2 2 2 3" xfId="8527"/>
    <cellStyle name="Normal 5 2 3 2 2 2 3" xfId="8528"/>
    <cellStyle name="Normal 5 2 3 2 2 2 4" xfId="8529"/>
    <cellStyle name="Normal 5 2 3 2 2 2 5" xfId="8530"/>
    <cellStyle name="Normal 5 2 3 2 2 3" xfId="8531"/>
    <cellStyle name="Normal 5 2 3 2 2 3 2" xfId="8532"/>
    <cellStyle name="Normal 5 2 3 2 2 3 2 2" xfId="8533"/>
    <cellStyle name="Normal 5 2 3 2 2 3 2 3" xfId="8534"/>
    <cellStyle name="Normal 5 2 3 2 2 3 3" xfId="8535"/>
    <cellStyle name="Normal 5 2 3 2 2 3 4" xfId="8536"/>
    <cellStyle name="Normal 5 2 3 2 2 3 5" xfId="8537"/>
    <cellStyle name="Normal 5 2 3 2 2 4" xfId="8538"/>
    <cellStyle name="Normal 5 2 3 2 2 4 2" xfId="8539"/>
    <cellStyle name="Normal 5 2 3 2 2 4 3" xfId="8540"/>
    <cellStyle name="Normal 5 2 3 2 2 5" xfId="8541"/>
    <cellStyle name="Normal 5 2 3 2 2 6" xfId="8542"/>
    <cellStyle name="Normal 5 2 3 2 2 7" xfId="8543"/>
    <cellStyle name="Normal 5 2 3 2 3" xfId="8544"/>
    <cellStyle name="Normal 5 2 3 2 3 2" xfId="8545"/>
    <cellStyle name="Normal 5 2 3 2 3 2 2" xfId="8546"/>
    <cellStyle name="Normal 5 2 3 2 3 2 3" xfId="8547"/>
    <cellStyle name="Normal 5 2 3 2 3 3" xfId="8548"/>
    <cellStyle name="Normal 5 2 3 2 3 4" xfId="8549"/>
    <cellStyle name="Normal 5 2 3 2 3 5" xfId="8550"/>
    <cellStyle name="Normal 5 2 3 2 4" xfId="8551"/>
    <cellStyle name="Normal 5 2 3 2 4 2" xfId="8552"/>
    <cellStyle name="Normal 5 2 3 2 4 2 2" xfId="8553"/>
    <cellStyle name="Normal 5 2 3 2 4 2 3" xfId="8554"/>
    <cellStyle name="Normal 5 2 3 2 4 3" xfId="8555"/>
    <cellStyle name="Normal 5 2 3 2 4 4" xfId="8556"/>
    <cellStyle name="Normal 5 2 3 2 4 5" xfId="8557"/>
    <cellStyle name="Normal 5 2 3 2 5" xfId="8558"/>
    <cellStyle name="Normal 5 2 3 2 5 2" xfId="8559"/>
    <cellStyle name="Normal 5 2 3 2 5 3" xfId="8560"/>
    <cellStyle name="Normal 5 2 3 2 6" xfId="8561"/>
    <cellStyle name="Normal 5 2 3 2 7" xfId="8562"/>
    <cellStyle name="Normal 5 2 3 2 8" xfId="8563"/>
    <cellStyle name="Normal 5 2 3 3" xfId="8564"/>
    <cellStyle name="Normal 5 2 3 3 2" xfId="8565"/>
    <cellStyle name="Normal 5 2 3 3 2 2" xfId="8566"/>
    <cellStyle name="Normal 5 2 3 3 2 2 2" xfId="8567"/>
    <cellStyle name="Normal 5 2 3 3 2 2 3" xfId="8568"/>
    <cellStyle name="Normal 5 2 3 3 2 3" xfId="8569"/>
    <cellStyle name="Normal 5 2 3 3 2 4" xfId="8570"/>
    <cellStyle name="Normal 5 2 3 3 2 5" xfId="8571"/>
    <cellStyle name="Normal 5 2 3 3 3" xfId="8572"/>
    <cellStyle name="Normal 5 2 3 3 3 2" xfId="8573"/>
    <cellStyle name="Normal 5 2 3 3 3 2 2" xfId="8574"/>
    <cellStyle name="Normal 5 2 3 3 3 2 3" xfId="8575"/>
    <cellStyle name="Normal 5 2 3 3 3 3" xfId="8576"/>
    <cellStyle name="Normal 5 2 3 3 3 4" xfId="8577"/>
    <cellStyle name="Normal 5 2 3 3 3 5" xfId="8578"/>
    <cellStyle name="Normal 5 2 3 3 4" xfId="8579"/>
    <cellStyle name="Normal 5 2 3 3 4 2" xfId="8580"/>
    <cellStyle name="Normal 5 2 3 3 4 3" xfId="8581"/>
    <cellStyle name="Normal 5 2 3 3 5" xfId="8582"/>
    <cellStyle name="Normal 5 2 3 3 6" xfId="8583"/>
    <cellStyle name="Normal 5 2 3 3 7" xfId="8584"/>
    <cellStyle name="Normal 5 2 3 4" xfId="8585"/>
    <cellStyle name="Normal 5 2 3 4 2" xfId="8586"/>
    <cellStyle name="Normal 5 2 3 4 2 2" xfId="8587"/>
    <cellStyle name="Normal 5 2 3 4 2 3" xfId="8588"/>
    <cellStyle name="Normal 5 2 3 4 3" xfId="8589"/>
    <cellStyle name="Normal 5 2 3 4 4" xfId="8590"/>
    <cellStyle name="Normal 5 2 3 4 5" xfId="8591"/>
    <cellStyle name="Normal 5 2 3 5" xfId="8592"/>
    <cellStyle name="Normal 5 2 3 5 2" xfId="8593"/>
    <cellStyle name="Normal 5 2 3 5 2 2" xfId="8594"/>
    <cellStyle name="Normal 5 2 3 5 2 3" xfId="8595"/>
    <cellStyle name="Normal 5 2 3 5 3" xfId="8596"/>
    <cellStyle name="Normal 5 2 3 5 4" xfId="8597"/>
    <cellStyle name="Normal 5 2 3 5 5" xfId="8598"/>
    <cellStyle name="Normal 5 2 3 6" xfId="8599"/>
    <cellStyle name="Normal 5 2 3 6 2" xfId="8600"/>
    <cellStyle name="Normal 5 2 3 6 3" xfId="8601"/>
    <cellStyle name="Normal 5 2 3 7" xfId="8602"/>
    <cellStyle name="Normal 5 2 3 8" xfId="8603"/>
    <cellStyle name="Normal 5 2 3 9" xfId="8604"/>
    <cellStyle name="Normal 5 2 4" xfId="8605"/>
    <cellStyle name="Normal 5 2 4 2" xfId="8606"/>
    <cellStyle name="Normal 5 2 4 2 2" xfId="8607"/>
    <cellStyle name="Normal 5 2 4 2 2 2" xfId="8608"/>
    <cellStyle name="Normal 5 2 4 2 2 2 2" xfId="8609"/>
    <cellStyle name="Normal 5 2 4 2 2 2 2 2" xfId="8610"/>
    <cellStyle name="Normal 5 2 4 2 2 2 2 3" xfId="8611"/>
    <cellStyle name="Normal 5 2 4 2 2 2 3" xfId="8612"/>
    <cellStyle name="Normal 5 2 4 2 2 2 4" xfId="8613"/>
    <cellStyle name="Normal 5 2 4 2 2 2 5" xfId="8614"/>
    <cellStyle name="Normal 5 2 4 2 2 3" xfId="8615"/>
    <cellStyle name="Normal 5 2 4 2 2 3 2" xfId="8616"/>
    <cellStyle name="Normal 5 2 4 2 2 3 2 2" xfId="8617"/>
    <cellStyle name="Normal 5 2 4 2 2 3 2 3" xfId="8618"/>
    <cellStyle name="Normal 5 2 4 2 2 3 3" xfId="8619"/>
    <cellStyle name="Normal 5 2 4 2 2 3 4" xfId="8620"/>
    <cellStyle name="Normal 5 2 4 2 2 3 5" xfId="8621"/>
    <cellStyle name="Normal 5 2 4 2 2 4" xfId="8622"/>
    <cellStyle name="Normal 5 2 4 2 2 4 2" xfId="8623"/>
    <cellStyle name="Normal 5 2 4 2 2 4 3" xfId="8624"/>
    <cellStyle name="Normal 5 2 4 2 2 5" xfId="8625"/>
    <cellStyle name="Normal 5 2 4 2 2 6" xfId="8626"/>
    <cellStyle name="Normal 5 2 4 2 2 7" xfId="8627"/>
    <cellStyle name="Normal 5 2 4 2 3" xfId="8628"/>
    <cellStyle name="Normal 5 2 4 2 3 2" xfId="8629"/>
    <cellStyle name="Normal 5 2 4 2 3 2 2" xfId="8630"/>
    <cellStyle name="Normal 5 2 4 2 3 2 3" xfId="8631"/>
    <cellStyle name="Normal 5 2 4 2 3 3" xfId="8632"/>
    <cellStyle name="Normal 5 2 4 2 3 4" xfId="8633"/>
    <cellStyle name="Normal 5 2 4 2 3 5" xfId="8634"/>
    <cellStyle name="Normal 5 2 4 2 4" xfId="8635"/>
    <cellStyle name="Normal 5 2 4 2 4 2" xfId="8636"/>
    <cellStyle name="Normal 5 2 4 2 4 2 2" xfId="8637"/>
    <cellStyle name="Normal 5 2 4 2 4 2 3" xfId="8638"/>
    <cellStyle name="Normal 5 2 4 2 4 3" xfId="8639"/>
    <cellStyle name="Normal 5 2 4 2 4 4" xfId="8640"/>
    <cellStyle name="Normal 5 2 4 2 4 5" xfId="8641"/>
    <cellStyle name="Normal 5 2 4 2 5" xfId="8642"/>
    <cellStyle name="Normal 5 2 4 2 5 2" xfId="8643"/>
    <cellStyle name="Normal 5 2 4 2 5 3" xfId="8644"/>
    <cellStyle name="Normal 5 2 4 2 6" xfId="8645"/>
    <cellStyle name="Normal 5 2 4 2 7" xfId="8646"/>
    <cellStyle name="Normal 5 2 4 2 8" xfId="8647"/>
    <cellStyle name="Normal 5 2 4 3" xfId="8648"/>
    <cellStyle name="Normal 5 2 4 3 2" xfId="8649"/>
    <cellStyle name="Normal 5 2 4 3 2 2" xfId="8650"/>
    <cellStyle name="Normal 5 2 4 3 2 2 2" xfId="8651"/>
    <cellStyle name="Normal 5 2 4 3 2 2 3" xfId="8652"/>
    <cellStyle name="Normal 5 2 4 3 2 3" xfId="8653"/>
    <cellStyle name="Normal 5 2 4 3 2 4" xfId="8654"/>
    <cellStyle name="Normal 5 2 4 3 2 5" xfId="8655"/>
    <cellStyle name="Normal 5 2 4 3 3" xfId="8656"/>
    <cellStyle name="Normal 5 2 4 3 3 2" xfId="8657"/>
    <cellStyle name="Normal 5 2 4 3 3 2 2" xfId="8658"/>
    <cellStyle name="Normal 5 2 4 3 3 2 3" xfId="8659"/>
    <cellStyle name="Normal 5 2 4 3 3 3" xfId="8660"/>
    <cellStyle name="Normal 5 2 4 3 3 4" xfId="8661"/>
    <cellStyle name="Normal 5 2 4 3 3 5" xfId="8662"/>
    <cellStyle name="Normal 5 2 4 3 4" xfId="8663"/>
    <cellStyle name="Normal 5 2 4 3 4 2" xfId="8664"/>
    <cellStyle name="Normal 5 2 4 3 4 3" xfId="8665"/>
    <cellStyle name="Normal 5 2 4 3 5" xfId="8666"/>
    <cellStyle name="Normal 5 2 4 3 6" xfId="8667"/>
    <cellStyle name="Normal 5 2 4 3 7" xfId="8668"/>
    <cellStyle name="Normal 5 2 4 4" xfId="8669"/>
    <cellStyle name="Normal 5 2 4 4 2" xfId="8670"/>
    <cellStyle name="Normal 5 2 4 4 2 2" xfId="8671"/>
    <cellStyle name="Normal 5 2 4 4 2 3" xfId="8672"/>
    <cellStyle name="Normal 5 2 4 4 3" xfId="8673"/>
    <cellStyle name="Normal 5 2 4 4 4" xfId="8674"/>
    <cellStyle name="Normal 5 2 4 4 5" xfId="8675"/>
    <cellStyle name="Normal 5 2 4 5" xfId="8676"/>
    <cellStyle name="Normal 5 2 4 5 2" xfId="8677"/>
    <cellStyle name="Normal 5 2 4 5 2 2" xfId="8678"/>
    <cellStyle name="Normal 5 2 4 5 2 3" xfId="8679"/>
    <cellStyle name="Normal 5 2 4 5 3" xfId="8680"/>
    <cellStyle name="Normal 5 2 4 5 4" xfId="8681"/>
    <cellStyle name="Normal 5 2 4 5 5" xfId="8682"/>
    <cellStyle name="Normal 5 2 4 6" xfId="8683"/>
    <cellStyle name="Normal 5 2 4 6 2" xfId="8684"/>
    <cellStyle name="Normal 5 2 4 6 3" xfId="8685"/>
    <cellStyle name="Normal 5 2 4 7" xfId="8686"/>
    <cellStyle name="Normal 5 2 4 8" xfId="8687"/>
    <cellStyle name="Normal 5 2 4 9" xfId="8688"/>
    <cellStyle name="Normal 5 2 5" xfId="8689"/>
    <cellStyle name="Normal 5 2 5 2" xfId="8690"/>
    <cellStyle name="Normal 5 2 5 2 2" xfId="8691"/>
    <cellStyle name="Normal 5 2 5 2 2 2" xfId="8692"/>
    <cellStyle name="Normal 5 2 5 2 2 2 2" xfId="8693"/>
    <cellStyle name="Normal 5 2 5 2 2 2 3" xfId="8694"/>
    <cellStyle name="Normal 5 2 5 2 2 3" xfId="8695"/>
    <cellStyle name="Normal 5 2 5 2 2 4" xfId="8696"/>
    <cellStyle name="Normal 5 2 5 2 2 5" xfId="8697"/>
    <cellStyle name="Normal 5 2 5 2 3" xfId="8698"/>
    <cellStyle name="Normal 5 2 5 2 3 2" xfId="8699"/>
    <cellStyle name="Normal 5 2 5 2 3 2 2" xfId="8700"/>
    <cellStyle name="Normal 5 2 5 2 3 2 3" xfId="8701"/>
    <cellStyle name="Normal 5 2 5 2 3 3" xfId="8702"/>
    <cellStyle name="Normal 5 2 5 2 3 4" xfId="8703"/>
    <cellStyle name="Normal 5 2 5 2 3 5" xfId="8704"/>
    <cellStyle name="Normal 5 2 5 2 4" xfId="8705"/>
    <cellStyle name="Normal 5 2 5 2 4 2" xfId="8706"/>
    <cellStyle name="Normal 5 2 5 2 4 3" xfId="8707"/>
    <cellStyle name="Normal 5 2 5 2 5" xfId="8708"/>
    <cellStyle name="Normal 5 2 5 2 6" xfId="8709"/>
    <cellStyle name="Normal 5 2 5 2 7" xfId="8710"/>
    <cellStyle name="Normal 5 2 5 3" xfId="8711"/>
    <cellStyle name="Normal 5 2 5 3 2" xfId="8712"/>
    <cellStyle name="Normal 5 2 5 3 2 2" xfId="8713"/>
    <cellStyle name="Normal 5 2 5 3 2 3" xfId="8714"/>
    <cellStyle name="Normal 5 2 5 3 3" xfId="8715"/>
    <cellStyle name="Normal 5 2 5 3 4" xfId="8716"/>
    <cellStyle name="Normal 5 2 5 3 5" xfId="8717"/>
    <cellStyle name="Normal 5 2 5 4" xfId="8718"/>
    <cellStyle name="Normal 5 2 5 4 2" xfId="8719"/>
    <cellStyle name="Normal 5 2 5 4 2 2" xfId="8720"/>
    <cellStyle name="Normal 5 2 5 4 2 3" xfId="8721"/>
    <cellStyle name="Normal 5 2 5 4 3" xfId="8722"/>
    <cellStyle name="Normal 5 2 5 4 4" xfId="8723"/>
    <cellStyle name="Normal 5 2 5 4 5" xfId="8724"/>
    <cellStyle name="Normal 5 2 5 5" xfId="8725"/>
    <cellStyle name="Normal 5 2 5 5 2" xfId="8726"/>
    <cellStyle name="Normal 5 2 5 5 3" xfId="8727"/>
    <cellStyle name="Normal 5 2 5 6" xfId="8728"/>
    <cellStyle name="Normal 5 2 5 7" xfId="8729"/>
    <cellStyle name="Normal 5 2 5 8" xfId="8730"/>
    <cellStyle name="Normal 5 2 6" xfId="8731"/>
    <cellStyle name="Normal 5 2 6 2" xfId="8732"/>
    <cellStyle name="Normal 5 2 6 2 2" xfId="8733"/>
    <cellStyle name="Normal 5 2 6 2 2 2" xfId="8734"/>
    <cellStyle name="Normal 5 2 6 2 2 3" xfId="8735"/>
    <cellStyle name="Normal 5 2 6 2 3" xfId="8736"/>
    <cellStyle name="Normal 5 2 6 2 4" xfId="8737"/>
    <cellStyle name="Normal 5 2 6 2 5" xfId="8738"/>
    <cellStyle name="Normal 5 2 6 3" xfId="8739"/>
    <cellStyle name="Normal 5 2 6 3 2" xfId="8740"/>
    <cellStyle name="Normal 5 2 6 3 2 2" xfId="8741"/>
    <cellStyle name="Normal 5 2 6 3 2 3" xfId="8742"/>
    <cellStyle name="Normal 5 2 6 3 3" xfId="8743"/>
    <cellStyle name="Normal 5 2 6 3 4" xfId="8744"/>
    <cellStyle name="Normal 5 2 6 3 5" xfId="8745"/>
    <cellStyle name="Normal 5 2 6 4" xfId="8746"/>
    <cellStyle name="Normal 5 2 6 4 2" xfId="8747"/>
    <cellStyle name="Normal 5 2 6 4 3" xfId="8748"/>
    <cellStyle name="Normal 5 2 6 5" xfId="8749"/>
    <cellStyle name="Normal 5 2 6 6" xfId="8750"/>
    <cellStyle name="Normal 5 2 6 7" xfId="8751"/>
    <cellStyle name="Normal 5 2 7" xfId="8752"/>
    <cellStyle name="Normal 5 2 7 2" xfId="8753"/>
    <cellStyle name="Normal 5 2 7 2 2" xfId="8754"/>
    <cellStyle name="Normal 5 2 7 2 2 2" xfId="8755"/>
    <cellStyle name="Normal 5 2 7 2 2 3" xfId="8756"/>
    <cellStyle name="Normal 5 2 7 2 3" xfId="8757"/>
    <cellStyle name="Normal 5 2 7 2 4" xfId="8758"/>
    <cellStyle name="Normal 5 2 7 2 5" xfId="8759"/>
    <cellStyle name="Normal 5 2 7 3" xfId="8760"/>
    <cellStyle name="Normal 5 2 7 3 2" xfId="8761"/>
    <cellStyle name="Normal 5 2 7 3 2 2" xfId="8762"/>
    <cellStyle name="Normal 5 2 7 3 2 3" xfId="8763"/>
    <cellStyle name="Normal 5 2 7 3 3" xfId="8764"/>
    <cellStyle name="Normal 5 2 7 3 4" xfId="8765"/>
    <cellStyle name="Normal 5 2 7 3 5" xfId="8766"/>
    <cellStyle name="Normal 5 2 7 4" xfId="8767"/>
    <cellStyle name="Normal 5 2 7 4 2" xfId="8768"/>
    <cellStyle name="Normal 5 2 7 4 3" xfId="8769"/>
    <cellStyle name="Normal 5 2 7 5" xfId="8770"/>
    <cellStyle name="Normal 5 2 7 6" xfId="8771"/>
    <cellStyle name="Normal 5 2 7 7" xfId="8772"/>
    <cellStyle name="Normal 5 2 8" xfId="8773"/>
    <cellStyle name="Normal 5 2 8 2" xfId="8774"/>
    <cellStyle name="Normal 5 2 8 2 2" xfId="8775"/>
    <cellStyle name="Normal 5 2 8 2 3" xfId="8776"/>
    <cellStyle name="Normal 5 2 8 3" xfId="8777"/>
    <cellStyle name="Normal 5 2 8 4" xfId="8778"/>
    <cellStyle name="Normal 5 2 8 5" xfId="8779"/>
    <cellStyle name="Normal 5 2 9" xfId="8780"/>
    <cellStyle name="Normal 5 2 9 2" xfId="8781"/>
    <cellStyle name="Normal 5 2 9 2 2" xfId="8782"/>
    <cellStyle name="Normal 5 2 9 2 3" xfId="8783"/>
    <cellStyle name="Normal 5 2 9 3" xfId="8784"/>
    <cellStyle name="Normal 5 2 9 4" xfId="8785"/>
    <cellStyle name="Normal 5 2 9 5" xfId="8786"/>
    <cellStyle name="Normal 5 28" xfId="8787"/>
    <cellStyle name="Normal 5 28 2" xfId="8788"/>
    <cellStyle name="Normal 5 3" xfId="8789"/>
    <cellStyle name="Normal 5 3 2" xfId="8790"/>
    <cellStyle name="Normal 5 3 2 2" xfId="8791"/>
    <cellStyle name="Normal 5 3 2 2 2" xfId="8792"/>
    <cellStyle name="Normal 5 3 2 2 2 2" xfId="8793"/>
    <cellStyle name="Normal 5 3 2 2 2 2 2" xfId="8794"/>
    <cellStyle name="Normal 5 3 2 2 2 2 3" xfId="8795"/>
    <cellStyle name="Normal 5 3 2 2 2 3" xfId="8796"/>
    <cellStyle name="Normal 5 3 2 2 2 4" xfId="8797"/>
    <cellStyle name="Normal 5 3 2 2 2 5" xfId="8798"/>
    <cellStyle name="Normal 5 3 2 2 3" xfId="8799"/>
    <cellStyle name="Normal 5 3 2 2 3 2" xfId="8800"/>
    <cellStyle name="Normal 5 3 2 2 3 2 2" xfId="8801"/>
    <cellStyle name="Normal 5 3 2 2 3 2 3" xfId="8802"/>
    <cellStyle name="Normal 5 3 2 2 3 3" xfId="8803"/>
    <cellStyle name="Normal 5 3 2 2 3 4" xfId="8804"/>
    <cellStyle name="Normal 5 3 2 2 3 5" xfId="8805"/>
    <cellStyle name="Normal 5 3 2 2 4" xfId="8806"/>
    <cellStyle name="Normal 5 3 2 2 4 2" xfId="8807"/>
    <cellStyle name="Normal 5 3 2 2 4 3" xfId="8808"/>
    <cellStyle name="Normal 5 3 2 2 5" xfId="8809"/>
    <cellStyle name="Normal 5 3 2 2 6" xfId="8810"/>
    <cellStyle name="Normal 5 3 2 2 7" xfId="8811"/>
    <cellStyle name="Normal 5 3 2 3" xfId="8812"/>
    <cellStyle name="Normal 5 3 2 3 2" xfId="8813"/>
    <cellStyle name="Normal 5 3 2 3 2 2" xfId="8814"/>
    <cellStyle name="Normal 5 3 2 3 2 3" xfId="8815"/>
    <cellStyle name="Normal 5 3 2 3 3" xfId="8816"/>
    <cellStyle name="Normal 5 3 2 3 4" xfId="8817"/>
    <cellStyle name="Normal 5 3 2 3 5" xfId="8818"/>
    <cellStyle name="Normal 5 3 2 4" xfId="8819"/>
    <cellStyle name="Normal 5 3 2 4 2" xfId="8820"/>
    <cellStyle name="Normal 5 3 2 4 2 2" xfId="8821"/>
    <cellStyle name="Normal 5 3 2 4 2 3" xfId="8822"/>
    <cellStyle name="Normal 5 3 2 4 3" xfId="8823"/>
    <cellStyle name="Normal 5 3 2 4 4" xfId="8824"/>
    <cellStyle name="Normal 5 3 2 4 5" xfId="8825"/>
    <cellStyle name="Normal 5 3 2 5" xfId="8826"/>
    <cellStyle name="Normal 5 3 2 5 2" xfId="8827"/>
    <cellStyle name="Normal 5 3 2 5 3" xfId="8828"/>
    <cellStyle name="Normal 5 3 2 6" xfId="8829"/>
    <cellStyle name="Normal 5 3 2 7" xfId="8830"/>
    <cellStyle name="Normal 5 3 2 8" xfId="8831"/>
    <cellStyle name="Normal 5 3 3" xfId="8832"/>
    <cellStyle name="Normal 5 3 3 2" xfId="8833"/>
    <cellStyle name="Normal 5 3 3 2 2" xfId="8834"/>
    <cellStyle name="Normal 5 3 3 2 2 2" xfId="8835"/>
    <cellStyle name="Normal 5 3 3 2 2 3" xfId="8836"/>
    <cellStyle name="Normal 5 3 3 2 3" xfId="8837"/>
    <cellStyle name="Normal 5 3 3 2 4" xfId="8838"/>
    <cellStyle name="Normal 5 3 3 2 5" xfId="8839"/>
    <cellStyle name="Normal 5 3 3 3" xfId="8840"/>
    <cellStyle name="Normal 5 3 3 3 2" xfId="8841"/>
    <cellStyle name="Normal 5 3 3 3 2 2" xfId="8842"/>
    <cellStyle name="Normal 5 3 3 3 2 3" xfId="8843"/>
    <cellStyle name="Normal 5 3 3 3 3" xfId="8844"/>
    <cellStyle name="Normal 5 3 3 3 4" xfId="8845"/>
    <cellStyle name="Normal 5 3 3 3 5" xfId="8846"/>
    <cellStyle name="Normal 5 3 3 4" xfId="8847"/>
    <cellStyle name="Normal 5 3 3 4 2" xfId="8848"/>
    <cellStyle name="Normal 5 3 3 4 3" xfId="8849"/>
    <cellStyle name="Normal 5 3 3 5" xfId="8850"/>
    <cellStyle name="Normal 5 3 3 6" xfId="8851"/>
    <cellStyle name="Normal 5 3 3 7" xfId="8852"/>
    <cellStyle name="Normal 5 3 4" xfId="8853"/>
    <cellStyle name="Normal 5 3 4 2" xfId="8854"/>
    <cellStyle name="Normal 5 3 4 2 2" xfId="8855"/>
    <cellStyle name="Normal 5 3 4 2 3" xfId="8856"/>
    <cellStyle name="Normal 5 3 4 3" xfId="8857"/>
    <cellStyle name="Normal 5 3 4 4" xfId="8858"/>
    <cellStyle name="Normal 5 3 4 5" xfId="8859"/>
    <cellStyle name="Normal 5 3 5" xfId="8860"/>
    <cellStyle name="Normal 5 3 5 2" xfId="8861"/>
    <cellStyle name="Normal 5 3 5 2 2" xfId="8862"/>
    <cellStyle name="Normal 5 3 5 2 3" xfId="8863"/>
    <cellStyle name="Normal 5 3 5 3" xfId="8864"/>
    <cellStyle name="Normal 5 3 5 4" xfId="8865"/>
    <cellStyle name="Normal 5 3 5 5" xfId="8866"/>
    <cellStyle name="Normal 5 3 6" xfId="8867"/>
    <cellStyle name="Normal 5 3 6 2" xfId="8868"/>
    <cellStyle name="Normal 5 3 6 3" xfId="8869"/>
    <cellStyle name="Normal 5 3 7" xfId="8870"/>
    <cellStyle name="Normal 5 3 8" xfId="8871"/>
    <cellStyle name="Normal 5 3 9" xfId="8872"/>
    <cellStyle name="Normal 5 4" xfId="8873"/>
    <cellStyle name="Normal 5 4 2" xfId="8874"/>
    <cellStyle name="Normal 5 4 2 2" xfId="8875"/>
    <cellStyle name="Normal 5 4 2 2 2" xfId="8876"/>
    <cellStyle name="Normal 5 4 2 2 2 2" xfId="8877"/>
    <cellStyle name="Normal 5 4 2 2 2 2 2" xfId="8878"/>
    <cellStyle name="Normal 5 4 2 2 2 2 3" xfId="8879"/>
    <cellStyle name="Normal 5 4 2 2 2 3" xfId="8880"/>
    <cellStyle name="Normal 5 4 2 2 2 4" xfId="8881"/>
    <cellStyle name="Normal 5 4 2 2 2 5" xfId="8882"/>
    <cellStyle name="Normal 5 4 2 2 3" xfId="8883"/>
    <cellStyle name="Normal 5 4 2 2 3 2" xfId="8884"/>
    <cellStyle name="Normal 5 4 2 2 3 2 2" xfId="8885"/>
    <cellStyle name="Normal 5 4 2 2 3 2 3" xfId="8886"/>
    <cellStyle name="Normal 5 4 2 2 3 3" xfId="8887"/>
    <cellStyle name="Normal 5 4 2 2 3 4" xfId="8888"/>
    <cellStyle name="Normal 5 4 2 2 3 5" xfId="8889"/>
    <cellStyle name="Normal 5 4 2 2 4" xfId="8890"/>
    <cellStyle name="Normal 5 4 2 2 4 2" xfId="8891"/>
    <cellStyle name="Normal 5 4 2 2 4 3" xfId="8892"/>
    <cellStyle name="Normal 5 4 2 2 5" xfId="8893"/>
    <cellStyle name="Normal 5 4 2 2 6" xfId="8894"/>
    <cellStyle name="Normal 5 4 2 2 7" xfId="8895"/>
    <cellStyle name="Normal 5 4 2 3" xfId="8896"/>
    <cellStyle name="Normal 5 4 2 3 2" xfId="8897"/>
    <cellStyle name="Normal 5 4 2 3 2 2" xfId="8898"/>
    <cellStyle name="Normal 5 4 2 3 2 3" xfId="8899"/>
    <cellStyle name="Normal 5 4 2 3 3" xfId="8900"/>
    <cellStyle name="Normal 5 4 2 3 4" xfId="8901"/>
    <cellStyle name="Normal 5 4 2 3 5" xfId="8902"/>
    <cellStyle name="Normal 5 4 2 4" xfId="8903"/>
    <cellStyle name="Normal 5 4 2 4 2" xfId="8904"/>
    <cellStyle name="Normal 5 4 2 4 2 2" xfId="8905"/>
    <cellStyle name="Normal 5 4 2 4 2 3" xfId="8906"/>
    <cellStyle name="Normal 5 4 2 4 3" xfId="8907"/>
    <cellStyle name="Normal 5 4 2 4 4" xfId="8908"/>
    <cellStyle name="Normal 5 4 2 4 5" xfId="8909"/>
    <cellStyle name="Normal 5 4 2 5" xfId="8910"/>
    <cellStyle name="Normal 5 4 2 5 2" xfId="8911"/>
    <cellStyle name="Normal 5 4 2 5 3" xfId="8912"/>
    <cellStyle name="Normal 5 4 2 6" xfId="8913"/>
    <cellStyle name="Normal 5 4 2 7" xfId="8914"/>
    <cellStyle name="Normal 5 4 2 8" xfId="8915"/>
    <cellStyle name="Normal 5 4 3" xfId="8916"/>
    <cellStyle name="Normal 5 4 3 2" xfId="8917"/>
    <cellStyle name="Normal 5 4 3 2 2" xfId="8918"/>
    <cellStyle name="Normal 5 4 3 2 2 2" xfId="8919"/>
    <cellStyle name="Normal 5 4 3 2 2 3" xfId="8920"/>
    <cellStyle name="Normal 5 4 3 2 3" xfId="8921"/>
    <cellStyle name="Normal 5 4 3 2 4" xfId="8922"/>
    <cellStyle name="Normal 5 4 3 2 5" xfId="8923"/>
    <cellStyle name="Normal 5 4 3 3" xfId="8924"/>
    <cellStyle name="Normal 5 4 3 3 2" xfId="8925"/>
    <cellStyle name="Normal 5 4 3 3 2 2" xfId="8926"/>
    <cellStyle name="Normal 5 4 3 3 2 3" xfId="8927"/>
    <cellStyle name="Normal 5 4 3 3 3" xfId="8928"/>
    <cellStyle name="Normal 5 4 3 3 4" xfId="8929"/>
    <cellStyle name="Normal 5 4 3 3 5" xfId="8930"/>
    <cellStyle name="Normal 5 4 3 4" xfId="8931"/>
    <cellStyle name="Normal 5 4 3 4 2" xfId="8932"/>
    <cellStyle name="Normal 5 4 3 4 3" xfId="8933"/>
    <cellStyle name="Normal 5 4 3 5" xfId="8934"/>
    <cellStyle name="Normal 5 4 3 6" xfId="8935"/>
    <cellStyle name="Normal 5 4 3 7" xfId="8936"/>
    <cellStyle name="Normal 5 4 4" xfId="8937"/>
    <cellStyle name="Normal 5 4 4 2" xfId="8938"/>
    <cellStyle name="Normal 5 4 4 2 2" xfId="8939"/>
    <cellStyle name="Normal 5 4 4 2 3" xfId="8940"/>
    <cellStyle name="Normal 5 4 4 3" xfId="8941"/>
    <cellStyle name="Normal 5 4 4 4" xfId="8942"/>
    <cellStyle name="Normal 5 4 4 5" xfId="8943"/>
    <cellStyle name="Normal 5 4 5" xfId="8944"/>
    <cellStyle name="Normal 5 4 5 2" xfId="8945"/>
    <cellStyle name="Normal 5 4 5 2 2" xfId="8946"/>
    <cellStyle name="Normal 5 4 5 2 3" xfId="8947"/>
    <cellStyle name="Normal 5 4 5 3" xfId="8948"/>
    <cellStyle name="Normal 5 4 5 4" xfId="8949"/>
    <cellStyle name="Normal 5 4 5 5" xfId="8950"/>
    <cellStyle name="Normal 5 4 6" xfId="8951"/>
    <cellStyle name="Normal 5 4 6 2" xfId="8952"/>
    <cellStyle name="Normal 5 4 6 3" xfId="8953"/>
    <cellStyle name="Normal 5 4 7" xfId="8954"/>
    <cellStyle name="Normal 5 4 8" xfId="8955"/>
    <cellStyle name="Normal 5 4 9" xfId="8956"/>
    <cellStyle name="Normal 5 5" xfId="8957"/>
    <cellStyle name="Normal 5 5 2" xfId="8958"/>
    <cellStyle name="Normal 5 5 2 2" xfId="8959"/>
    <cellStyle name="Normal 5 5 2 2 2" xfId="8960"/>
    <cellStyle name="Normal 5 5 2 2 2 2" xfId="8961"/>
    <cellStyle name="Normal 5 5 2 2 2 2 2" xfId="8962"/>
    <cellStyle name="Normal 5 5 2 2 2 2 3" xfId="8963"/>
    <cellStyle name="Normal 5 5 2 2 2 3" xfId="8964"/>
    <cellStyle name="Normal 5 5 2 2 2 4" xfId="8965"/>
    <cellStyle name="Normal 5 5 2 2 2 5" xfId="8966"/>
    <cellStyle name="Normal 5 5 2 2 3" xfId="8967"/>
    <cellStyle name="Normal 5 5 2 2 3 2" xfId="8968"/>
    <cellStyle name="Normal 5 5 2 2 3 2 2" xfId="8969"/>
    <cellStyle name="Normal 5 5 2 2 3 2 3" xfId="8970"/>
    <cellStyle name="Normal 5 5 2 2 3 3" xfId="8971"/>
    <cellStyle name="Normal 5 5 2 2 3 4" xfId="8972"/>
    <cellStyle name="Normal 5 5 2 2 3 5" xfId="8973"/>
    <cellStyle name="Normal 5 5 2 2 4" xfId="8974"/>
    <cellStyle name="Normal 5 5 2 2 4 2" xfId="8975"/>
    <cellStyle name="Normal 5 5 2 2 4 3" xfId="8976"/>
    <cellStyle name="Normal 5 5 2 2 5" xfId="8977"/>
    <cellStyle name="Normal 5 5 2 2 6" xfId="8978"/>
    <cellStyle name="Normal 5 5 2 2 7" xfId="8979"/>
    <cellStyle name="Normal 5 5 2 3" xfId="8980"/>
    <cellStyle name="Normal 5 5 2 3 2" xfId="8981"/>
    <cellStyle name="Normal 5 5 2 3 2 2" xfId="8982"/>
    <cellStyle name="Normal 5 5 2 3 2 3" xfId="8983"/>
    <cellStyle name="Normal 5 5 2 3 3" xfId="8984"/>
    <cellStyle name="Normal 5 5 2 3 4" xfId="8985"/>
    <cellStyle name="Normal 5 5 2 3 5" xfId="8986"/>
    <cellStyle name="Normal 5 5 2 4" xfId="8987"/>
    <cellStyle name="Normal 5 5 2 4 2" xfId="8988"/>
    <cellStyle name="Normal 5 5 2 4 2 2" xfId="8989"/>
    <cellStyle name="Normal 5 5 2 4 2 3" xfId="8990"/>
    <cellStyle name="Normal 5 5 2 4 3" xfId="8991"/>
    <cellStyle name="Normal 5 5 2 4 4" xfId="8992"/>
    <cellStyle name="Normal 5 5 2 4 5" xfId="8993"/>
    <cellStyle name="Normal 5 5 2 5" xfId="8994"/>
    <cellStyle name="Normal 5 5 2 5 2" xfId="8995"/>
    <cellStyle name="Normal 5 5 2 5 3" xfId="8996"/>
    <cellStyle name="Normal 5 5 2 6" xfId="8997"/>
    <cellStyle name="Normal 5 5 2 7" xfId="8998"/>
    <cellStyle name="Normal 5 5 2 8" xfId="8999"/>
    <cellStyle name="Normal 5 5 3" xfId="9000"/>
    <cellStyle name="Normal 5 5 3 2" xfId="9001"/>
    <cellStyle name="Normal 5 5 3 2 2" xfId="9002"/>
    <cellStyle name="Normal 5 5 3 2 2 2" xfId="9003"/>
    <cellStyle name="Normal 5 5 3 2 2 3" xfId="9004"/>
    <cellStyle name="Normal 5 5 3 2 3" xfId="9005"/>
    <cellStyle name="Normal 5 5 3 2 4" xfId="9006"/>
    <cellStyle name="Normal 5 5 3 2 5" xfId="9007"/>
    <cellStyle name="Normal 5 5 3 3" xfId="9008"/>
    <cellStyle name="Normal 5 5 3 3 2" xfId="9009"/>
    <cellStyle name="Normal 5 5 3 3 2 2" xfId="9010"/>
    <cellStyle name="Normal 5 5 3 3 2 3" xfId="9011"/>
    <cellStyle name="Normal 5 5 3 3 3" xfId="9012"/>
    <cellStyle name="Normal 5 5 3 3 4" xfId="9013"/>
    <cellStyle name="Normal 5 5 3 3 5" xfId="9014"/>
    <cellStyle name="Normal 5 5 3 4" xfId="9015"/>
    <cellStyle name="Normal 5 5 3 4 2" xfId="9016"/>
    <cellStyle name="Normal 5 5 3 4 3" xfId="9017"/>
    <cellStyle name="Normal 5 5 3 5" xfId="9018"/>
    <cellStyle name="Normal 5 5 3 6" xfId="9019"/>
    <cellStyle name="Normal 5 5 3 7" xfId="9020"/>
    <cellStyle name="Normal 5 5 4" xfId="9021"/>
    <cellStyle name="Normal 5 5 4 2" xfId="9022"/>
    <cellStyle name="Normal 5 5 4 2 2" xfId="9023"/>
    <cellStyle name="Normal 5 5 4 2 3" xfId="9024"/>
    <cellStyle name="Normal 5 5 4 3" xfId="9025"/>
    <cellStyle name="Normal 5 5 4 4" xfId="9026"/>
    <cellStyle name="Normal 5 5 4 5" xfId="9027"/>
    <cellStyle name="Normal 5 5 5" xfId="9028"/>
    <cellStyle name="Normal 5 5 5 2" xfId="9029"/>
    <cellStyle name="Normal 5 5 5 2 2" xfId="9030"/>
    <cellStyle name="Normal 5 5 5 2 3" xfId="9031"/>
    <cellStyle name="Normal 5 5 5 3" xfId="9032"/>
    <cellStyle name="Normal 5 5 5 4" xfId="9033"/>
    <cellStyle name="Normal 5 5 5 5" xfId="9034"/>
    <cellStyle name="Normal 5 5 6" xfId="9035"/>
    <cellStyle name="Normal 5 5 6 2" xfId="9036"/>
    <cellStyle name="Normal 5 5 6 3" xfId="9037"/>
    <cellStyle name="Normal 5 5 7" xfId="9038"/>
    <cellStyle name="Normal 5 5 8" xfId="9039"/>
    <cellStyle name="Normal 5 5 9" xfId="9040"/>
    <cellStyle name="Normal 5 6" xfId="9041"/>
    <cellStyle name="Normal 5 6 2" xfId="9042"/>
    <cellStyle name="Normal 5 6 2 2" xfId="9043"/>
    <cellStyle name="Normal 5 6 2 2 2" xfId="9044"/>
    <cellStyle name="Normal 5 6 2 2 2 2" xfId="9045"/>
    <cellStyle name="Normal 5 6 2 2 2 3" xfId="9046"/>
    <cellStyle name="Normal 5 6 2 2 3" xfId="9047"/>
    <cellStyle name="Normal 5 6 2 2 4" xfId="9048"/>
    <cellStyle name="Normal 5 6 2 2 5" xfId="9049"/>
    <cellStyle name="Normal 5 6 2 3" xfId="9050"/>
    <cellStyle name="Normal 5 6 2 3 2" xfId="9051"/>
    <cellStyle name="Normal 5 6 2 3 2 2" xfId="9052"/>
    <cellStyle name="Normal 5 6 2 3 2 3" xfId="9053"/>
    <cellStyle name="Normal 5 6 2 3 3" xfId="9054"/>
    <cellStyle name="Normal 5 6 2 3 4" xfId="9055"/>
    <cellStyle name="Normal 5 6 2 3 5" xfId="9056"/>
    <cellStyle name="Normal 5 6 2 4" xfId="9057"/>
    <cellStyle name="Normal 5 6 2 4 2" xfId="9058"/>
    <cellStyle name="Normal 5 6 2 4 3" xfId="9059"/>
    <cellStyle name="Normal 5 6 2 5" xfId="9060"/>
    <cellStyle name="Normal 5 6 2 6" xfId="9061"/>
    <cellStyle name="Normal 5 6 2 7" xfId="9062"/>
    <cellStyle name="Normal 5 6 3" xfId="9063"/>
    <cellStyle name="Normal 5 6 3 2" xfId="9064"/>
    <cellStyle name="Normal 5 6 3 2 2" xfId="9065"/>
    <cellStyle name="Normal 5 6 3 2 3" xfId="9066"/>
    <cellStyle name="Normal 5 6 3 3" xfId="9067"/>
    <cellStyle name="Normal 5 6 3 4" xfId="9068"/>
    <cellStyle name="Normal 5 6 3 5" xfId="9069"/>
    <cellStyle name="Normal 5 6 4" xfId="9070"/>
    <cellStyle name="Normal 5 6 4 2" xfId="9071"/>
    <cellStyle name="Normal 5 6 4 2 2" xfId="9072"/>
    <cellStyle name="Normal 5 6 4 2 3" xfId="9073"/>
    <cellStyle name="Normal 5 6 4 3" xfId="9074"/>
    <cellStyle name="Normal 5 6 4 4" xfId="9075"/>
    <cellStyle name="Normal 5 6 4 5" xfId="9076"/>
    <cellStyle name="Normal 5 6 5" xfId="9077"/>
    <cellStyle name="Normal 5 6 5 2" xfId="9078"/>
    <cellStyle name="Normal 5 6 5 3" xfId="9079"/>
    <cellStyle name="Normal 5 6 6" xfId="9080"/>
    <cellStyle name="Normal 5 6 7" xfId="9081"/>
    <cellStyle name="Normal 5 6 8" xfId="9082"/>
    <cellStyle name="Normal 5 7" xfId="9083"/>
    <cellStyle name="Normal 5 7 2" xfId="9084"/>
    <cellStyle name="Normal 5 7 2 2" xfId="9085"/>
    <cellStyle name="Normal 5 7 2 2 2" xfId="9086"/>
    <cellStyle name="Normal 5 7 2 2 3" xfId="9087"/>
    <cellStyle name="Normal 5 7 2 3" xfId="9088"/>
    <cellStyle name="Normal 5 7 2 4" xfId="9089"/>
    <cellStyle name="Normal 5 7 2 5" xfId="9090"/>
    <cellStyle name="Normal 5 7 3" xfId="9091"/>
    <cellStyle name="Normal 5 7 3 2" xfId="9092"/>
    <cellStyle name="Normal 5 7 3 2 2" xfId="9093"/>
    <cellStyle name="Normal 5 7 3 2 3" xfId="9094"/>
    <cellStyle name="Normal 5 7 3 3" xfId="9095"/>
    <cellStyle name="Normal 5 7 3 4" xfId="9096"/>
    <cellStyle name="Normal 5 7 3 5" xfId="9097"/>
    <cellStyle name="Normal 5 8" xfId="9098"/>
    <cellStyle name="Normal 5 8 2" xfId="9099"/>
    <cellStyle name="Normal 5 8 2 2" xfId="9100"/>
    <cellStyle name="Normal 5 8 2 2 2" xfId="9101"/>
    <cellStyle name="Normal 5 8 2 2 3" xfId="9102"/>
    <cellStyle name="Normal 5 8 2 3" xfId="9103"/>
    <cellStyle name="Normal 5 8 2 4" xfId="9104"/>
    <cellStyle name="Normal 5 8 2 5" xfId="9105"/>
    <cellStyle name="Normal 5 8 3" xfId="9106"/>
    <cellStyle name="Normal 5 8 3 2" xfId="9107"/>
    <cellStyle name="Normal 5 8 3 2 2" xfId="9108"/>
    <cellStyle name="Normal 5 8 3 2 3" xfId="9109"/>
    <cellStyle name="Normal 5 8 3 3" xfId="9110"/>
    <cellStyle name="Normal 5 8 3 4" xfId="9111"/>
    <cellStyle name="Normal 5 8 3 5" xfId="9112"/>
    <cellStyle name="Normal 5 8 4" xfId="9113"/>
    <cellStyle name="Normal 5 8 4 2" xfId="9114"/>
    <cellStyle name="Normal 5 8 4 3" xfId="9115"/>
    <cellStyle name="Normal 5 8 5" xfId="9116"/>
    <cellStyle name="Normal 5 8 6" xfId="9117"/>
    <cellStyle name="Normal 5 8 7" xfId="9118"/>
    <cellStyle name="Normal 5 9" xfId="9119"/>
    <cellStyle name="Normal 5 9 2" xfId="9120"/>
    <cellStyle name="Normal 5 9 2 2" xfId="9121"/>
    <cellStyle name="Normal 5 9 2 3" xfId="9122"/>
    <cellStyle name="Normal 5 9 3" xfId="9123"/>
    <cellStyle name="Normal 5 9 4" xfId="9124"/>
    <cellStyle name="Normal 5 9 5" xfId="9125"/>
    <cellStyle name="Normal 53" xfId="9126"/>
    <cellStyle name="Normal 53 2" xfId="9127"/>
    <cellStyle name="Normal 6" xfId="193"/>
    <cellStyle name="Normal 6 10" xfId="773"/>
    <cellStyle name="Normal 6 10 2" xfId="989"/>
    <cellStyle name="Normal 6 10 2 2" xfId="9746"/>
    <cellStyle name="Normal 6 10 3" xfId="9530"/>
    <cellStyle name="Normal 6 11" xfId="845"/>
    <cellStyle name="Normal 6 11 2" xfId="9602"/>
    <cellStyle name="Normal 6 12" xfId="9384"/>
    <cellStyle name="Normal 6 2" xfId="194"/>
    <cellStyle name="Normal 6 2 10" xfId="9385"/>
    <cellStyle name="Normal 6 2 2" xfId="195"/>
    <cellStyle name="Normal 6 2 2 2" xfId="196"/>
    <cellStyle name="Normal 6 2 2 2 2" xfId="371"/>
    <cellStyle name="Normal 6 2 2 2 2 2" xfId="705"/>
    <cellStyle name="Normal 6 2 2 2 2 2 2" xfId="933"/>
    <cellStyle name="Normal 6 2 2 2 2 2 2 2" xfId="9690"/>
    <cellStyle name="Normal 6 2 2 2 2 2 3" xfId="9474"/>
    <cellStyle name="Normal 6 2 2 2 2 3" xfId="789"/>
    <cellStyle name="Normal 6 2 2 2 2 3 2" xfId="1005"/>
    <cellStyle name="Normal 6 2 2 2 2 3 2 2" xfId="9762"/>
    <cellStyle name="Normal 6 2 2 2 2 3 3" xfId="9546"/>
    <cellStyle name="Normal 6 2 2 2 2 4" xfId="861"/>
    <cellStyle name="Normal 6 2 2 2 2 4 2" xfId="9618"/>
    <cellStyle name="Normal 6 2 2 2 2 5" xfId="9402"/>
    <cellStyle name="Normal 6 2 2 2 3" xfId="413"/>
    <cellStyle name="Normal 6 2 2 2 3 2" xfId="718"/>
    <cellStyle name="Normal 6 2 2 2 3 2 2" xfId="946"/>
    <cellStyle name="Normal 6 2 2 2 3 2 2 2" xfId="9703"/>
    <cellStyle name="Normal 6 2 2 2 3 2 3" xfId="9487"/>
    <cellStyle name="Normal 6 2 2 2 3 3" xfId="802"/>
    <cellStyle name="Normal 6 2 2 2 3 3 2" xfId="1018"/>
    <cellStyle name="Normal 6 2 2 2 3 3 2 2" xfId="9775"/>
    <cellStyle name="Normal 6 2 2 2 3 3 3" xfId="9559"/>
    <cellStyle name="Normal 6 2 2 2 3 4" xfId="874"/>
    <cellStyle name="Normal 6 2 2 2 3 4 2" xfId="9631"/>
    <cellStyle name="Normal 6 2 2 2 3 5" xfId="9415"/>
    <cellStyle name="Normal 6 2 2 2 4" xfId="652"/>
    <cellStyle name="Normal 6 2 2 2 4 2" xfId="757"/>
    <cellStyle name="Normal 6 2 2 2 4 2 2" xfId="973"/>
    <cellStyle name="Normal 6 2 2 2 4 2 2 2" xfId="9730"/>
    <cellStyle name="Normal 6 2 2 2 4 2 3" xfId="9514"/>
    <cellStyle name="Normal 6 2 2 2 4 3" xfId="829"/>
    <cellStyle name="Normal 6 2 2 2 4 3 2" xfId="1045"/>
    <cellStyle name="Normal 6 2 2 2 4 3 2 2" xfId="9802"/>
    <cellStyle name="Normal 6 2 2 2 4 3 3" xfId="9586"/>
    <cellStyle name="Normal 6 2 2 2 4 4" xfId="901"/>
    <cellStyle name="Normal 6 2 2 2 4 4 2" xfId="9658"/>
    <cellStyle name="Normal 6 2 2 2 4 5" xfId="9442"/>
    <cellStyle name="Normal 6 2 2 2 5" xfId="691"/>
    <cellStyle name="Normal 6 2 2 2 5 2" xfId="920"/>
    <cellStyle name="Normal 6 2 2 2 5 2 2" xfId="9677"/>
    <cellStyle name="Normal 6 2 2 2 5 3" xfId="9461"/>
    <cellStyle name="Normal 6 2 2 2 6" xfId="776"/>
    <cellStyle name="Normal 6 2 2 2 6 2" xfId="992"/>
    <cellStyle name="Normal 6 2 2 2 6 2 2" xfId="9749"/>
    <cellStyle name="Normal 6 2 2 2 6 3" xfId="9533"/>
    <cellStyle name="Normal 6 2 2 2 7" xfId="848"/>
    <cellStyle name="Normal 6 2 2 2 7 2" xfId="9605"/>
    <cellStyle name="Normal 6 2 2 2 8" xfId="9387"/>
    <cellStyle name="Normal 6 2 2 3" xfId="370"/>
    <cellStyle name="Normal 6 2 2 3 2" xfId="704"/>
    <cellStyle name="Normal 6 2 2 3 2 2" xfId="932"/>
    <cellStyle name="Normal 6 2 2 3 2 2 2" xfId="9689"/>
    <cellStyle name="Normal 6 2 2 3 2 3" xfId="9473"/>
    <cellStyle name="Normal 6 2 2 3 3" xfId="788"/>
    <cellStyle name="Normal 6 2 2 3 3 2" xfId="1004"/>
    <cellStyle name="Normal 6 2 2 3 3 2 2" xfId="9761"/>
    <cellStyle name="Normal 6 2 2 3 3 3" xfId="9545"/>
    <cellStyle name="Normal 6 2 2 3 4" xfId="860"/>
    <cellStyle name="Normal 6 2 2 3 4 2" xfId="9617"/>
    <cellStyle name="Normal 6 2 2 3 5" xfId="9401"/>
    <cellStyle name="Normal 6 2 2 4" xfId="412"/>
    <cellStyle name="Normal 6 2 2 4 2" xfId="717"/>
    <cellStyle name="Normal 6 2 2 4 2 2" xfId="945"/>
    <cellStyle name="Normal 6 2 2 4 2 2 2" xfId="9702"/>
    <cellStyle name="Normal 6 2 2 4 2 3" xfId="9486"/>
    <cellStyle name="Normal 6 2 2 4 3" xfId="801"/>
    <cellStyle name="Normal 6 2 2 4 3 2" xfId="1017"/>
    <cellStyle name="Normal 6 2 2 4 3 2 2" xfId="9774"/>
    <cellStyle name="Normal 6 2 2 4 3 3" xfId="9558"/>
    <cellStyle name="Normal 6 2 2 4 4" xfId="873"/>
    <cellStyle name="Normal 6 2 2 4 4 2" xfId="9630"/>
    <cellStyle name="Normal 6 2 2 4 5" xfId="9414"/>
    <cellStyle name="Normal 6 2 2 5" xfId="651"/>
    <cellStyle name="Normal 6 2 2 5 2" xfId="756"/>
    <cellStyle name="Normal 6 2 2 5 2 2" xfId="972"/>
    <cellStyle name="Normal 6 2 2 5 2 2 2" xfId="9729"/>
    <cellStyle name="Normal 6 2 2 5 2 3" xfId="9513"/>
    <cellStyle name="Normal 6 2 2 5 3" xfId="828"/>
    <cellStyle name="Normal 6 2 2 5 3 2" xfId="1044"/>
    <cellStyle name="Normal 6 2 2 5 3 2 2" xfId="9801"/>
    <cellStyle name="Normal 6 2 2 5 3 3" xfId="9585"/>
    <cellStyle name="Normal 6 2 2 5 4" xfId="900"/>
    <cellStyle name="Normal 6 2 2 5 4 2" xfId="9657"/>
    <cellStyle name="Normal 6 2 2 5 5" xfId="9441"/>
    <cellStyle name="Normal 6 2 2 6" xfId="690"/>
    <cellStyle name="Normal 6 2 2 6 2" xfId="919"/>
    <cellStyle name="Normal 6 2 2 6 2 2" xfId="9676"/>
    <cellStyle name="Normal 6 2 2 6 3" xfId="9460"/>
    <cellStyle name="Normal 6 2 2 7" xfId="775"/>
    <cellStyle name="Normal 6 2 2 7 2" xfId="991"/>
    <cellStyle name="Normal 6 2 2 7 2 2" xfId="9748"/>
    <cellStyle name="Normal 6 2 2 7 3" xfId="9532"/>
    <cellStyle name="Normal 6 2 2 8" xfId="847"/>
    <cellStyle name="Normal 6 2 2 8 2" xfId="9604"/>
    <cellStyle name="Normal 6 2 2 9" xfId="9386"/>
    <cellStyle name="Normal 6 2 3" xfId="197"/>
    <cellStyle name="Normal 6 2 3 2" xfId="372"/>
    <cellStyle name="Normal 6 2 3 2 2" xfId="706"/>
    <cellStyle name="Normal 6 2 3 2 2 2" xfId="934"/>
    <cellStyle name="Normal 6 2 3 2 2 2 2" xfId="9691"/>
    <cellStyle name="Normal 6 2 3 2 2 3" xfId="9475"/>
    <cellStyle name="Normal 6 2 3 2 3" xfId="790"/>
    <cellStyle name="Normal 6 2 3 2 3 2" xfId="1006"/>
    <cellStyle name="Normal 6 2 3 2 3 2 2" xfId="9763"/>
    <cellStyle name="Normal 6 2 3 2 3 3" xfId="9547"/>
    <cellStyle name="Normal 6 2 3 2 4" xfId="862"/>
    <cellStyle name="Normal 6 2 3 2 4 2" xfId="9619"/>
    <cellStyle name="Normal 6 2 3 2 5" xfId="9403"/>
    <cellStyle name="Normal 6 2 3 3" xfId="414"/>
    <cellStyle name="Normal 6 2 3 3 2" xfId="719"/>
    <cellStyle name="Normal 6 2 3 3 2 2" xfId="947"/>
    <cellStyle name="Normal 6 2 3 3 2 2 2" xfId="9704"/>
    <cellStyle name="Normal 6 2 3 3 2 3" xfId="9488"/>
    <cellStyle name="Normal 6 2 3 3 3" xfId="803"/>
    <cellStyle name="Normal 6 2 3 3 3 2" xfId="1019"/>
    <cellStyle name="Normal 6 2 3 3 3 2 2" xfId="9776"/>
    <cellStyle name="Normal 6 2 3 3 3 3" xfId="9560"/>
    <cellStyle name="Normal 6 2 3 3 4" xfId="875"/>
    <cellStyle name="Normal 6 2 3 3 4 2" xfId="9632"/>
    <cellStyle name="Normal 6 2 3 3 5" xfId="9416"/>
    <cellStyle name="Normal 6 2 3 4" xfId="653"/>
    <cellStyle name="Normal 6 2 3 4 2" xfId="758"/>
    <cellStyle name="Normal 6 2 3 4 2 2" xfId="974"/>
    <cellStyle name="Normal 6 2 3 4 2 2 2" xfId="9731"/>
    <cellStyle name="Normal 6 2 3 4 2 3" xfId="9515"/>
    <cellStyle name="Normal 6 2 3 4 3" xfId="830"/>
    <cellStyle name="Normal 6 2 3 4 3 2" xfId="1046"/>
    <cellStyle name="Normal 6 2 3 4 3 2 2" xfId="9803"/>
    <cellStyle name="Normal 6 2 3 4 3 3" xfId="9587"/>
    <cellStyle name="Normal 6 2 3 4 4" xfId="902"/>
    <cellStyle name="Normal 6 2 3 4 4 2" xfId="9659"/>
    <cellStyle name="Normal 6 2 3 4 5" xfId="9443"/>
    <cellStyle name="Normal 6 2 3 5" xfId="692"/>
    <cellStyle name="Normal 6 2 3 5 2" xfId="921"/>
    <cellStyle name="Normal 6 2 3 5 2 2" xfId="9678"/>
    <cellStyle name="Normal 6 2 3 5 3" xfId="9462"/>
    <cellStyle name="Normal 6 2 3 6" xfId="777"/>
    <cellStyle name="Normal 6 2 3 6 2" xfId="993"/>
    <cellStyle name="Normal 6 2 3 6 2 2" xfId="9750"/>
    <cellStyle name="Normal 6 2 3 6 3" xfId="9534"/>
    <cellStyle name="Normal 6 2 3 7" xfId="849"/>
    <cellStyle name="Normal 6 2 3 7 2" xfId="9606"/>
    <cellStyle name="Normal 6 2 3 8" xfId="9388"/>
    <cellStyle name="Normal 6 2 4" xfId="369"/>
    <cellStyle name="Normal 6 2 4 2" xfId="703"/>
    <cellStyle name="Normal 6 2 4 2 2" xfId="931"/>
    <cellStyle name="Normal 6 2 4 2 2 2" xfId="9688"/>
    <cellStyle name="Normal 6 2 4 2 3" xfId="9472"/>
    <cellStyle name="Normal 6 2 4 3" xfId="787"/>
    <cellStyle name="Normal 6 2 4 3 2" xfId="1003"/>
    <cellStyle name="Normal 6 2 4 3 2 2" xfId="9760"/>
    <cellStyle name="Normal 6 2 4 3 3" xfId="9544"/>
    <cellStyle name="Normal 6 2 4 4" xfId="859"/>
    <cellStyle name="Normal 6 2 4 4 2" xfId="9616"/>
    <cellStyle name="Normal 6 2 4 5" xfId="9400"/>
    <cellStyle name="Normal 6 2 5" xfId="411"/>
    <cellStyle name="Normal 6 2 5 2" xfId="716"/>
    <cellStyle name="Normal 6 2 5 2 2" xfId="944"/>
    <cellStyle name="Normal 6 2 5 2 2 2" xfId="9701"/>
    <cellStyle name="Normal 6 2 5 2 3" xfId="9485"/>
    <cellStyle name="Normal 6 2 5 3" xfId="800"/>
    <cellStyle name="Normal 6 2 5 3 2" xfId="1016"/>
    <cellStyle name="Normal 6 2 5 3 2 2" xfId="9773"/>
    <cellStyle name="Normal 6 2 5 3 3" xfId="9557"/>
    <cellStyle name="Normal 6 2 5 4" xfId="872"/>
    <cellStyle name="Normal 6 2 5 4 2" xfId="9629"/>
    <cellStyle name="Normal 6 2 5 5" xfId="9413"/>
    <cellStyle name="Normal 6 2 6" xfId="650"/>
    <cellStyle name="Normal 6 2 6 2" xfId="755"/>
    <cellStyle name="Normal 6 2 6 2 2" xfId="971"/>
    <cellStyle name="Normal 6 2 6 2 2 2" xfId="9728"/>
    <cellStyle name="Normal 6 2 6 2 3" xfId="9512"/>
    <cellStyle name="Normal 6 2 6 3" xfId="827"/>
    <cellStyle name="Normal 6 2 6 3 2" xfId="1043"/>
    <cellStyle name="Normal 6 2 6 3 2 2" xfId="9800"/>
    <cellStyle name="Normal 6 2 6 3 3" xfId="9584"/>
    <cellStyle name="Normal 6 2 6 4" xfId="899"/>
    <cellStyle name="Normal 6 2 6 4 2" xfId="9656"/>
    <cellStyle name="Normal 6 2 6 5" xfId="9440"/>
    <cellStyle name="Normal 6 2 7" xfId="689"/>
    <cellStyle name="Normal 6 2 7 2" xfId="918"/>
    <cellStyle name="Normal 6 2 7 2 2" xfId="9675"/>
    <cellStyle name="Normal 6 2 7 3" xfId="9459"/>
    <cellStyle name="Normal 6 2 8" xfId="774"/>
    <cellStyle name="Normal 6 2 8 2" xfId="990"/>
    <cellStyle name="Normal 6 2 8 2 2" xfId="9747"/>
    <cellStyle name="Normal 6 2 8 3" xfId="9531"/>
    <cellStyle name="Normal 6 2 9" xfId="846"/>
    <cellStyle name="Normal 6 2 9 2" xfId="9603"/>
    <cellStyle name="Normal 6 3" xfId="198"/>
    <cellStyle name="Normal 6 3 2" xfId="199"/>
    <cellStyle name="Normal 6 3 2 2" xfId="374"/>
    <cellStyle name="Normal 6 3 2 2 2" xfId="708"/>
    <cellStyle name="Normal 6 3 2 2 2 2" xfId="936"/>
    <cellStyle name="Normal 6 3 2 2 2 2 2" xfId="9693"/>
    <cellStyle name="Normal 6 3 2 2 2 3" xfId="9477"/>
    <cellStyle name="Normal 6 3 2 2 3" xfId="792"/>
    <cellStyle name="Normal 6 3 2 2 3 2" xfId="1008"/>
    <cellStyle name="Normal 6 3 2 2 3 2 2" xfId="9765"/>
    <cellStyle name="Normal 6 3 2 2 3 3" xfId="9549"/>
    <cellStyle name="Normal 6 3 2 2 4" xfId="864"/>
    <cellStyle name="Normal 6 3 2 2 4 2" xfId="9621"/>
    <cellStyle name="Normal 6 3 2 2 5" xfId="9405"/>
    <cellStyle name="Normal 6 3 2 3" xfId="416"/>
    <cellStyle name="Normal 6 3 2 3 2" xfId="721"/>
    <cellStyle name="Normal 6 3 2 3 2 2" xfId="949"/>
    <cellStyle name="Normal 6 3 2 3 2 2 2" xfId="9706"/>
    <cellStyle name="Normal 6 3 2 3 2 3" xfId="9490"/>
    <cellStyle name="Normal 6 3 2 3 3" xfId="805"/>
    <cellStyle name="Normal 6 3 2 3 3 2" xfId="1021"/>
    <cellStyle name="Normal 6 3 2 3 3 2 2" xfId="9778"/>
    <cellStyle name="Normal 6 3 2 3 3 3" xfId="9562"/>
    <cellStyle name="Normal 6 3 2 3 4" xfId="877"/>
    <cellStyle name="Normal 6 3 2 3 4 2" xfId="9634"/>
    <cellStyle name="Normal 6 3 2 3 5" xfId="9418"/>
    <cellStyle name="Normal 6 3 2 4" xfId="655"/>
    <cellStyle name="Normal 6 3 2 4 2" xfId="760"/>
    <cellStyle name="Normal 6 3 2 4 2 2" xfId="976"/>
    <cellStyle name="Normal 6 3 2 4 2 2 2" xfId="9733"/>
    <cellStyle name="Normal 6 3 2 4 2 3" xfId="9517"/>
    <cellStyle name="Normal 6 3 2 4 3" xfId="832"/>
    <cellStyle name="Normal 6 3 2 4 3 2" xfId="1048"/>
    <cellStyle name="Normal 6 3 2 4 3 2 2" xfId="9805"/>
    <cellStyle name="Normal 6 3 2 4 3 3" xfId="9589"/>
    <cellStyle name="Normal 6 3 2 4 4" xfId="904"/>
    <cellStyle name="Normal 6 3 2 4 4 2" xfId="9661"/>
    <cellStyle name="Normal 6 3 2 4 5" xfId="9445"/>
    <cellStyle name="Normal 6 3 2 5" xfId="694"/>
    <cellStyle name="Normal 6 3 2 5 2" xfId="923"/>
    <cellStyle name="Normal 6 3 2 5 2 2" xfId="9680"/>
    <cellStyle name="Normal 6 3 2 5 3" xfId="9464"/>
    <cellStyle name="Normal 6 3 2 6" xfId="779"/>
    <cellStyle name="Normal 6 3 2 6 2" xfId="995"/>
    <cellStyle name="Normal 6 3 2 6 2 2" xfId="9752"/>
    <cellStyle name="Normal 6 3 2 6 3" xfId="9536"/>
    <cellStyle name="Normal 6 3 2 7" xfId="851"/>
    <cellStyle name="Normal 6 3 2 7 2" xfId="9608"/>
    <cellStyle name="Normal 6 3 2 8" xfId="9390"/>
    <cellStyle name="Normal 6 3 3" xfId="373"/>
    <cellStyle name="Normal 6 3 3 2" xfId="707"/>
    <cellStyle name="Normal 6 3 3 2 2" xfId="935"/>
    <cellStyle name="Normal 6 3 3 2 2 2" xfId="9692"/>
    <cellStyle name="Normal 6 3 3 2 3" xfId="9476"/>
    <cellStyle name="Normal 6 3 3 3" xfId="791"/>
    <cellStyle name="Normal 6 3 3 3 2" xfId="1007"/>
    <cellStyle name="Normal 6 3 3 3 2 2" xfId="9764"/>
    <cellStyle name="Normal 6 3 3 3 3" xfId="9548"/>
    <cellStyle name="Normal 6 3 3 4" xfId="863"/>
    <cellStyle name="Normal 6 3 3 4 2" xfId="9620"/>
    <cellStyle name="Normal 6 3 3 5" xfId="9404"/>
    <cellStyle name="Normal 6 3 4" xfId="415"/>
    <cellStyle name="Normal 6 3 4 2" xfId="720"/>
    <cellStyle name="Normal 6 3 4 2 2" xfId="948"/>
    <cellStyle name="Normal 6 3 4 2 2 2" xfId="9705"/>
    <cellStyle name="Normal 6 3 4 2 3" xfId="9489"/>
    <cellStyle name="Normal 6 3 4 3" xfId="804"/>
    <cellStyle name="Normal 6 3 4 3 2" xfId="1020"/>
    <cellStyle name="Normal 6 3 4 3 2 2" xfId="9777"/>
    <cellStyle name="Normal 6 3 4 3 3" xfId="9561"/>
    <cellStyle name="Normal 6 3 4 4" xfId="876"/>
    <cellStyle name="Normal 6 3 4 4 2" xfId="9633"/>
    <cellStyle name="Normal 6 3 4 5" xfId="9417"/>
    <cellStyle name="Normal 6 3 5" xfId="654"/>
    <cellStyle name="Normal 6 3 5 2" xfId="759"/>
    <cellStyle name="Normal 6 3 5 2 2" xfId="975"/>
    <cellStyle name="Normal 6 3 5 2 2 2" xfId="9732"/>
    <cellStyle name="Normal 6 3 5 2 3" xfId="9516"/>
    <cellStyle name="Normal 6 3 5 3" xfId="831"/>
    <cellStyle name="Normal 6 3 5 3 2" xfId="1047"/>
    <cellStyle name="Normal 6 3 5 3 2 2" xfId="9804"/>
    <cellStyle name="Normal 6 3 5 3 3" xfId="9588"/>
    <cellStyle name="Normal 6 3 5 4" xfId="903"/>
    <cellStyle name="Normal 6 3 5 4 2" xfId="9660"/>
    <cellStyle name="Normal 6 3 5 5" xfId="9444"/>
    <cellStyle name="Normal 6 3 6" xfId="693"/>
    <cellStyle name="Normal 6 3 6 2" xfId="922"/>
    <cellStyle name="Normal 6 3 6 2 2" xfId="9679"/>
    <cellStyle name="Normal 6 3 6 3" xfId="9463"/>
    <cellStyle name="Normal 6 3 7" xfId="778"/>
    <cellStyle name="Normal 6 3 7 2" xfId="994"/>
    <cellStyle name="Normal 6 3 7 2 2" xfId="9751"/>
    <cellStyle name="Normal 6 3 7 3" xfId="9535"/>
    <cellStyle name="Normal 6 3 8" xfId="850"/>
    <cellStyle name="Normal 6 3 8 2" xfId="9607"/>
    <cellStyle name="Normal 6 3 9" xfId="9389"/>
    <cellStyle name="Normal 6 4" xfId="200"/>
    <cellStyle name="Normal 6 4 2" xfId="375"/>
    <cellStyle name="Normal 6 4 2 2" xfId="709"/>
    <cellStyle name="Normal 6 4 2 2 2" xfId="937"/>
    <cellStyle name="Normal 6 4 2 2 2 2" xfId="9694"/>
    <cellStyle name="Normal 6 4 2 2 3" xfId="9478"/>
    <cellStyle name="Normal 6 4 2 3" xfId="793"/>
    <cellStyle name="Normal 6 4 2 3 2" xfId="1009"/>
    <cellStyle name="Normal 6 4 2 3 2 2" xfId="9766"/>
    <cellStyle name="Normal 6 4 2 3 3" xfId="9550"/>
    <cellStyle name="Normal 6 4 2 4" xfId="865"/>
    <cellStyle name="Normal 6 4 2 4 2" xfId="9622"/>
    <cellStyle name="Normal 6 4 2 5" xfId="9406"/>
    <cellStyle name="Normal 6 4 3" xfId="417"/>
    <cellStyle name="Normal 6 4 3 2" xfId="722"/>
    <cellStyle name="Normal 6 4 3 2 2" xfId="950"/>
    <cellStyle name="Normal 6 4 3 2 2 2" xfId="9707"/>
    <cellStyle name="Normal 6 4 3 2 3" xfId="9491"/>
    <cellStyle name="Normal 6 4 3 3" xfId="806"/>
    <cellStyle name="Normal 6 4 3 3 2" xfId="1022"/>
    <cellStyle name="Normal 6 4 3 3 2 2" xfId="9779"/>
    <cellStyle name="Normal 6 4 3 3 3" xfId="9563"/>
    <cellStyle name="Normal 6 4 3 4" xfId="878"/>
    <cellStyle name="Normal 6 4 3 4 2" xfId="9635"/>
    <cellStyle name="Normal 6 4 3 5" xfId="9419"/>
    <cellStyle name="Normal 6 4 4" xfId="656"/>
    <cellStyle name="Normal 6 4 4 2" xfId="761"/>
    <cellStyle name="Normal 6 4 4 2 2" xfId="977"/>
    <cellStyle name="Normal 6 4 4 2 2 2" xfId="9734"/>
    <cellStyle name="Normal 6 4 4 2 3" xfId="9518"/>
    <cellStyle name="Normal 6 4 4 3" xfId="833"/>
    <cellStyle name="Normal 6 4 4 3 2" xfId="1049"/>
    <cellStyle name="Normal 6 4 4 3 2 2" xfId="9806"/>
    <cellStyle name="Normal 6 4 4 3 3" xfId="9590"/>
    <cellStyle name="Normal 6 4 4 4" xfId="905"/>
    <cellStyle name="Normal 6 4 4 4 2" xfId="9662"/>
    <cellStyle name="Normal 6 4 4 5" xfId="9446"/>
    <cellStyle name="Normal 6 4 5" xfId="695"/>
    <cellStyle name="Normal 6 4 5 2" xfId="924"/>
    <cellStyle name="Normal 6 4 5 2 2" xfId="9681"/>
    <cellStyle name="Normal 6 4 5 3" xfId="9465"/>
    <cellStyle name="Normal 6 4 6" xfId="780"/>
    <cellStyle name="Normal 6 4 6 2" xfId="996"/>
    <cellStyle name="Normal 6 4 6 2 2" xfId="9753"/>
    <cellStyle name="Normal 6 4 6 3" xfId="9537"/>
    <cellStyle name="Normal 6 4 7" xfId="852"/>
    <cellStyle name="Normal 6 4 7 2" xfId="9609"/>
    <cellStyle name="Normal 6 4 8" xfId="9391"/>
    <cellStyle name="Normal 6 5" xfId="368"/>
    <cellStyle name="Normal 6 5 2" xfId="702"/>
    <cellStyle name="Normal 6 5 2 2" xfId="930"/>
    <cellStyle name="Normal 6 5 2 2 2" xfId="9687"/>
    <cellStyle name="Normal 6 5 2 3" xfId="9471"/>
    <cellStyle name="Normal 6 5 3" xfId="786"/>
    <cellStyle name="Normal 6 5 3 2" xfId="1002"/>
    <cellStyle name="Normal 6 5 3 2 2" xfId="9759"/>
    <cellStyle name="Normal 6 5 3 3" xfId="9543"/>
    <cellStyle name="Normal 6 5 4" xfId="858"/>
    <cellStyle name="Normal 6 5 4 2" xfId="9615"/>
    <cellStyle name="Normal 6 5 5" xfId="9399"/>
    <cellStyle name="Normal 6 6" xfId="410"/>
    <cellStyle name="Normal 6 6 2" xfId="715"/>
    <cellStyle name="Normal 6 6 2 2" xfId="943"/>
    <cellStyle name="Normal 6 6 2 2 2" xfId="9700"/>
    <cellStyle name="Normal 6 6 2 3" xfId="9484"/>
    <cellStyle name="Normal 6 6 3" xfId="799"/>
    <cellStyle name="Normal 6 6 3 2" xfId="1015"/>
    <cellStyle name="Normal 6 6 3 2 2" xfId="9772"/>
    <cellStyle name="Normal 6 6 3 3" xfId="9556"/>
    <cellStyle name="Normal 6 6 4" xfId="871"/>
    <cellStyle name="Normal 6 6 4 2" xfId="9628"/>
    <cellStyle name="Normal 6 6 5" xfId="9412"/>
    <cellStyle name="Normal 6 7" xfId="622"/>
    <cellStyle name="Normal 6 8" xfId="649"/>
    <cellStyle name="Normal 6 8 2" xfId="754"/>
    <cellStyle name="Normal 6 8 2 2" xfId="970"/>
    <cellStyle name="Normal 6 8 2 2 2" xfId="9727"/>
    <cellStyle name="Normal 6 8 2 3" xfId="9511"/>
    <cellStyle name="Normal 6 8 3" xfId="826"/>
    <cellStyle name="Normal 6 8 3 2" xfId="1042"/>
    <cellStyle name="Normal 6 8 3 2 2" xfId="9799"/>
    <cellStyle name="Normal 6 8 3 3" xfId="9583"/>
    <cellStyle name="Normal 6 8 4" xfId="898"/>
    <cellStyle name="Normal 6 8 4 2" xfId="9655"/>
    <cellStyle name="Normal 6 8 5" xfId="9439"/>
    <cellStyle name="Normal 6 9" xfId="688"/>
    <cellStyle name="Normal 6 9 2" xfId="917"/>
    <cellStyle name="Normal 6 9 2 2" xfId="9674"/>
    <cellStyle name="Normal 6 9 3" xfId="9458"/>
    <cellStyle name="Normal 7" xfId="201"/>
    <cellStyle name="Normal 7 2" xfId="444"/>
    <cellStyle name="Normal 7 2 2" xfId="9128"/>
    <cellStyle name="Normal 7 2 2 2" xfId="9129"/>
    <cellStyle name="Normal 7 2 2 2 2" xfId="9130"/>
    <cellStyle name="Normal 7 2 2 2 3" xfId="9131"/>
    <cellStyle name="Normal 7 2 2 3" xfId="9132"/>
    <cellStyle name="Normal 7 2 2 4" xfId="9133"/>
    <cellStyle name="Normal 7 2 2 5" xfId="9134"/>
    <cellStyle name="Normal 7 3" xfId="9135"/>
    <cellStyle name="Normal 7 3 2" xfId="9136"/>
    <cellStyle name="Normal 7 3 2 2" xfId="9137"/>
    <cellStyle name="Normal 7 3 2 3" xfId="9138"/>
    <cellStyle name="Normal 7 3 3" xfId="9139"/>
    <cellStyle name="Normal 7 3 4" xfId="9140"/>
    <cellStyle name="Normal 7 3 5" xfId="9141"/>
    <cellStyle name="Normal 7 4" xfId="9142"/>
    <cellStyle name="Normal 8" xfId="202"/>
    <cellStyle name="Normal 8 10" xfId="443"/>
    <cellStyle name="Normal 8 10 2" xfId="442"/>
    <cellStyle name="Normal 8 11" xfId="441"/>
    <cellStyle name="Normal 8 12" xfId="440"/>
    <cellStyle name="Normal 8 13" xfId="657"/>
    <cellStyle name="Normal 8 13 2" xfId="762"/>
    <cellStyle name="Normal 8 13 2 2" xfId="978"/>
    <cellStyle name="Normal 8 13 2 2 2" xfId="9735"/>
    <cellStyle name="Normal 8 13 2 3" xfId="9519"/>
    <cellStyle name="Normal 8 13 3" xfId="834"/>
    <cellStyle name="Normal 8 13 3 2" xfId="1050"/>
    <cellStyle name="Normal 8 13 3 2 2" xfId="9807"/>
    <cellStyle name="Normal 8 13 3 3" xfId="9591"/>
    <cellStyle name="Normal 8 13 4" xfId="906"/>
    <cellStyle name="Normal 8 13 4 2" xfId="9663"/>
    <cellStyle name="Normal 8 13 5" xfId="9447"/>
    <cellStyle name="Normal 8 14" xfId="696"/>
    <cellStyle name="Normal 8 14 2" xfId="925"/>
    <cellStyle name="Normal 8 14 2 2" xfId="9682"/>
    <cellStyle name="Normal 8 14 3" xfId="9466"/>
    <cellStyle name="Normal 8 15" xfId="781"/>
    <cellStyle name="Normal 8 15 2" xfId="997"/>
    <cellStyle name="Normal 8 15 2 2" xfId="9754"/>
    <cellStyle name="Normal 8 15 3" xfId="9538"/>
    <cellStyle name="Normal 8 16" xfId="853"/>
    <cellStyle name="Normal 8 16 2" xfId="9610"/>
    <cellStyle name="Normal 8 17" xfId="9392"/>
    <cellStyle name="Normal 8 2" xfId="203"/>
    <cellStyle name="Normal 8 2 10" xfId="854"/>
    <cellStyle name="Normal 8 2 10 2" xfId="9611"/>
    <cellStyle name="Normal 8 2 11" xfId="9393"/>
    <cellStyle name="Normal 8 2 2" xfId="377"/>
    <cellStyle name="Normal 8 2 2 2" xfId="439"/>
    <cellStyle name="Normal 8 2 2 3" xfId="711"/>
    <cellStyle name="Normal 8 2 2 3 2" xfId="939"/>
    <cellStyle name="Normal 8 2 2 3 2 2" xfId="9696"/>
    <cellStyle name="Normal 8 2 2 3 3" xfId="9480"/>
    <cellStyle name="Normal 8 2 2 4" xfId="795"/>
    <cellStyle name="Normal 8 2 2 4 2" xfId="1011"/>
    <cellStyle name="Normal 8 2 2 4 2 2" xfId="9768"/>
    <cellStyle name="Normal 8 2 2 4 3" xfId="9552"/>
    <cellStyle name="Normal 8 2 2 5" xfId="867"/>
    <cellStyle name="Normal 8 2 2 5 2" xfId="9624"/>
    <cellStyle name="Normal 8 2 2 6" xfId="9408"/>
    <cellStyle name="Normal 8 2 3" xfId="420"/>
    <cellStyle name="Normal 8 2 3 2" xfId="438"/>
    <cellStyle name="Normal 8 2 3 3" xfId="724"/>
    <cellStyle name="Normal 8 2 3 3 2" xfId="952"/>
    <cellStyle name="Normal 8 2 3 3 2 2" xfId="9709"/>
    <cellStyle name="Normal 8 2 3 3 3" xfId="9493"/>
    <cellStyle name="Normal 8 2 3 4" xfId="808"/>
    <cellStyle name="Normal 8 2 3 4 2" xfId="1024"/>
    <cellStyle name="Normal 8 2 3 4 2 2" xfId="9781"/>
    <cellStyle name="Normal 8 2 3 4 3" xfId="9565"/>
    <cellStyle name="Normal 8 2 3 5" xfId="880"/>
    <cellStyle name="Normal 8 2 3 5 2" xfId="9637"/>
    <cellStyle name="Normal 8 2 3 6" xfId="9421"/>
    <cellStyle name="Normal 8 2 4" xfId="437"/>
    <cellStyle name="Normal 8 2 4 2" xfId="436"/>
    <cellStyle name="Normal 8 2 5" xfId="435"/>
    <cellStyle name="Normal 8 2 6" xfId="434"/>
    <cellStyle name="Normal 8 2 7" xfId="658"/>
    <cellStyle name="Normal 8 2 7 2" xfId="763"/>
    <cellStyle name="Normal 8 2 7 2 2" xfId="979"/>
    <cellStyle name="Normal 8 2 7 2 2 2" xfId="9736"/>
    <cellStyle name="Normal 8 2 7 2 3" xfId="9520"/>
    <cellStyle name="Normal 8 2 7 3" xfId="835"/>
    <cellStyle name="Normal 8 2 7 3 2" xfId="1051"/>
    <cellStyle name="Normal 8 2 7 3 2 2" xfId="9808"/>
    <cellStyle name="Normal 8 2 7 3 3" xfId="9592"/>
    <cellStyle name="Normal 8 2 7 4" xfId="907"/>
    <cellStyle name="Normal 8 2 7 4 2" xfId="9664"/>
    <cellStyle name="Normal 8 2 7 5" xfId="9448"/>
    <cellStyle name="Normal 8 2 8" xfId="697"/>
    <cellStyle name="Normal 8 2 8 2" xfId="926"/>
    <cellStyle name="Normal 8 2 8 2 2" xfId="9683"/>
    <cellStyle name="Normal 8 2 8 3" xfId="9467"/>
    <cellStyle name="Normal 8 2 9" xfId="782"/>
    <cellStyle name="Normal 8 2 9 2" xfId="998"/>
    <cellStyle name="Normal 8 2 9 2 2" xfId="9755"/>
    <cellStyle name="Normal 8 2 9 3" xfId="9539"/>
    <cellStyle name="Normal 8 3" xfId="376"/>
    <cellStyle name="Normal 8 3 10" xfId="9407"/>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0"/>
    <cellStyle name="Normal 8 3 7 2" xfId="938"/>
    <cellStyle name="Normal 8 3 7 2 2" xfId="9695"/>
    <cellStyle name="Normal 8 3 7 3" xfId="9479"/>
    <cellStyle name="Normal 8 3 8" xfId="794"/>
    <cellStyle name="Normal 8 3 8 2" xfId="1010"/>
    <cellStyle name="Normal 8 3 8 2 2" xfId="9767"/>
    <cellStyle name="Normal 8 3 8 3" xfId="9551"/>
    <cellStyle name="Normal 8 3 9" xfId="866"/>
    <cellStyle name="Normal 8 3 9 2" xfId="9623"/>
    <cellStyle name="Normal 8 4" xfId="419"/>
    <cellStyle name="Normal 8 4 10" xfId="9420"/>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3"/>
    <cellStyle name="Normal 8 4 7 2" xfId="951"/>
    <cellStyle name="Normal 8 4 7 2 2" xfId="9708"/>
    <cellStyle name="Normal 8 4 7 3" xfId="9492"/>
    <cellStyle name="Normal 8 4 8" xfId="807"/>
    <cellStyle name="Normal 8 4 8 2" xfId="1023"/>
    <cellStyle name="Normal 8 4 8 2 2" xfId="9780"/>
    <cellStyle name="Normal 8 4 8 3" xfId="9564"/>
    <cellStyle name="Normal 8 4 9" xfId="879"/>
    <cellStyle name="Normal 8 4 9 2" xfId="9636"/>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3"/>
    <cellStyle name="Normal 9 10 2" xfId="999"/>
    <cellStyle name="Normal 9 10 2 2" xfId="9756"/>
    <cellStyle name="Normal 9 10 3" xfId="9540"/>
    <cellStyle name="Normal 9 11" xfId="855"/>
    <cellStyle name="Normal 9 11 2" xfId="9612"/>
    <cellStyle name="Normal 9 12" xfId="9394"/>
    <cellStyle name="Normal 9 2" xfId="205"/>
    <cellStyle name="Normal 9 2 2" xfId="379"/>
    <cellStyle name="Normal 9 2 2 2" xfId="713"/>
    <cellStyle name="Normal 9 2 2 2 2" xfId="941"/>
    <cellStyle name="Normal 9 2 2 2 2 2" xfId="9698"/>
    <cellStyle name="Normal 9 2 2 2 3" xfId="9482"/>
    <cellStyle name="Normal 9 2 2 3" xfId="797"/>
    <cellStyle name="Normal 9 2 2 3 2" xfId="1013"/>
    <cellStyle name="Normal 9 2 2 3 2 2" xfId="9770"/>
    <cellStyle name="Normal 9 2 2 3 3" xfId="9554"/>
    <cellStyle name="Normal 9 2 2 4" xfId="869"/>
    <cellStyle name="Normal 9 2 2 4 2" xfId="9626"/>
    <cellStyle name="Normal 9 2 2 5" xfId="9410"/>
    <cellStyle name="Normal 9 2 3" xfId="422"/>
    <cellStyle name="Normal 9 2 3 2" xfId="726"/>
    <cellStyle name="Normal 9 2 3 2 2" xfId="954"/>
    <cellStyle name="Normal 9 2 3 2 2 2" xfId="9711"/>
    <cellStyle name="Normal 9 2 3 2 3" xfId="9495"/>
    <cellStyle name="Normal 9 2 3 3" xfId="810"/>
    <cellStyle name="Normal 9 2 3 3 2" xfId="1026"/>
    <cellStyle name="Normal 9 2 3 3 2 2" xfId="9783"/>
    <cellStyle name="Normal 9 2 3 3 3" xfId="9567"/>
    <cellStyle name="Normal 9 2 3 4" xfId="882"/>
    <cellStyle name="Normal 9 2 3 4 2" xfId="9639"/>
    <cellStyle name="Normal 9 2 3 5" xfId="9423"/>
    <cellStyle name="Normal 9 2 4" xfId="660"/>
    <cellStyle name="Normal 9 2 4 2" xfId="765"/>
    <cellStyle name="Normal 9 2 4 2 2" xfId="981"/>
    <cellStyle name="Normal 9 2 4 2 2 2" xfId="9738"/>
    <cellStyle name="Normal 9 2 4 2 3" xfId="9522"/>
    <cellStyle name="Normal 9 2 4 3" xfId="837"/>
    <cellStyle name="Normal 9 2 4 3 2" xfId="1053"/>
    <cellStyle name="Normal 9 2 4 3 2 2" xfId="9810"/>
    <cellStyle name="Normal 9 2 4 3 3" xfId="9594"/>
    <cellStyle name="Normal 9 2 4 4" xfId="909"/>
    <cellStyle name="Normal 9 2 4 4 2" xfId="9666"/>
    <cellStyle name="Normal 9 2 4 5" xfId="9450"/>
    <cellStyle name="Normal 9 2 5" xfId="699"/>
    <cellStyle name="Normal 9 2 5 2" xfId="928"/>
    <cellStyle name="Normal 9 2 5 2 2" xfId="9685"/>
    <cellStyle name="Normal 9 2 5 3" xfId="9469"/>
    <cellStyle name="Normal 9 2 6" xfId="784"/>
    <cellStyle name="Normal 9 2 6 2" xfId="1000"/>
    <cellStyle name="Normal 9 2 6 2 2" xfId="9757"/>
    <cellStyle name="Normal 9 2 6 3" xfId="9541"/>
    <cellStyle name="Normal 9 2 7" xfId="856"/>
    <cellStyle name="Normal 9 2 7 2" xfId="9613"/>
    <cellStyle name="Normal 9 2 8" xfId="9395"/>
    <cellStyle name="Normal 9 3" xfId="378"/>
    <cellStyle name="Normal 9 3 2" xfId="712"/>
    <cellStyle name="Normal 9 3 2 2" xfId="940"/>
    <cellStyle name="Normal 9 3 2 2 2" xfId="9697"/>
    <cellStyle name="Normal 9 3 2 3" xfId="9481"/>
    <cellStyle name="Normal 9 3 3" xfId="796"/>
    <cellStyle name="Normal 9 3 3 2" xfId="1012"/>
    <cellStyle name="Normal 9 3 3 2 2" xfId="9769"/>
    <cellStyle name="Normal 9 3 3 3" xfId="9553"/>
    <cellStyle name="Normal 9 3 4" xfId="868"/>
    <cellStyle name="Normal 9 3 4 2" xfId="9625"/>
    <cellStyle name="Normal 9 3 5" xfId="9409"/>
    <cellStyle name="Normal 9 4" xfId="421"/>
    <cellStyle name="Normal 9 4 2" xfId="725"/>
    <cellStyle name="Normal 9 4 2 2" xfId="953"/>
    <cellStyle name="Normal 9 4 2 2 2" xfId="9710"/>
    <cellStyle name="Normal 9 4 2 3" xfId="9494"/>
    <cellStyle name="Normal 9 4 3" xfId="809"/>
    <cellStyle name="Normal 9 4 3 2" xfId="1025"/>
    <cellStyle name="Normal 9 4 3 2 2" xfId="9782"/>
    <cellStyle name="Normal 9 4 3 3" xfId="9566"/>
    <cellStyle name="Normal 9 4 4" xfId="881"/>
    <cellStyle name="Normal 9 4 4 2" xfId="9638"/>
    <cellStyle name="Normal 9 4 5" xfId="9422"/>
    <cellStyle name="Normal 9 5" xfId="624"/>
    <cellStyle name="Normal 9 5 2" xfId="734"/>
    <cellStyle name="Normal 9 5 2 2" xfId="962"/>
    <cellStyle name="Normal 9 5 2 2 2" xfId="9719"/>
    <cellStyle name="Normal 9 5 2 3" xfId="9503"/>
    <cellStyle name="Normal 9 5 3" xfId="818"/>
    <cellStyle name="Normal 9 5 3 2" xfId="1034"/>
    <cellStyle name="Normal 9 5 3 2 2" xfId="9791"/>
    <cellStyle name="Normal 9 5 3 3" xfId="9575"/>
    <cellStyle name="Normal 9 5 4" xfId="890"/>
    <cellStyle name="Normal 9 5 4 2" xfId="9647"/>
    <cellStyle name="Normal 9 5 5" xfId="9431"/>
    <cellStyle name="Normal 9 6" xfId="632"/>
    <cellStyle name="Normal 9 6 2" xfId="740"/>
    <cellStyle name="Normal 9 6 2 2" xfId="968"/>
    <cellStyle name="Normal 9 6 2 2 2" xfId="9725"/>
    <cellStyle name="Normal 9 6 2 3" xfId="9509"/>
    <cellStyle name="Normal 9 6 3" xfId="824"/>
    <cellStyle name="Normal 9 6 3 2" xfId="1040"/>
    <cellStyle name="Normal 9 6 3 2 2" xfId="9797"/>
    <cellStyle name="Normal 9 6 3 3" xfId="9581"/>
    <cellStyle name="Normal 9 6 4" xfId="896"/>
    <cellStyle name="Normal 9 6 4 2" xfId="9653"/>
    <cellStyle name="Normal 9 6 5" xfId="9437"/>
    <cellStyle name="Normal 9 7" xfId="659"/>
    <cellStyle name="Normal 9 7 2" xfId="764"/>
    <cellStyle name="Normal 9 7 2 2" xfId="980"/>
    <cellStyle name="Normal 9 7 2 2 2" xfId="9737"/>
    <cellStyle name="Normal 9 7 2 3" xfId="9521"/>
    <cellStyle name="Normal 9 7 3" xfId="836"/>
    <cellStyle name="Normal 9 7 3 2" xfId="1052"/>
    <cellStyle name="Normal 9 7 3 2 2" xfId="9809"/>
    <cellStyle name="Normal 9 7 3 3" xfId="9593"/>
    <cellStyle name="Normal 9 7 4" xfId="908"/>
    <cellStyle name="Normal 9 7 4 2" xfId="9665"/>
    <cellStyle name="Normal 9 7 5" xfId="9449"/>
    <cellStyle name="Normal 9 8" xfId="677"/>
    <cellStyle name="Normal 9 8 2" xfId="771"/>
    <cellStyle name="Normal 9 8 2 2" xfId="987"/>
    <cellStyle name="Normal 9 8 2 2 2" xfId="9744"/>
    <cellStyle name="Normal 9 8 2 3" xfId="9528"/>
    <cellStyle name="Normal 9 8 3" xfId="843"/>
    <cellStyle name="Normal 9 8 3 2" xfId="1059"/>
    <cellStyle name="Normal 9 8 3 2 2" xfId="9816"/>
    <cellStyle name="Normal 9 8 3 3" xfId="9600"/>
    <cellStyle name="Normal 9 8 4" xfId="915"/>
    <cellStyle name="Normal 9 8 4 2" xfId="9672"/>
    <cellStyle name="Normal 9 8 5" xfId="9456"/>
    <cellStyle name="Normal 9 9" xfId="698"/>
    <cellStyle name="Normal 9 9 2" xfId="927"/>
    <cellStyle name="Normal 9 9 2 2" xfId="9684"/>
    <cellStyle name="Normal 9 9 3" xfId="9468"/>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Schedule O Info for Mike" xfId="211"/>
    <cellStyle name="Normal_Support 2003 PSI Peak Demand excluding Joint Owners 2" xfId="555"/>
    <cellStyle name="Note 2" xfId="604"/>
    <cellStyle name="Note 2 2" xfId="9143"/>
    <cellStyle name="Note 3" xfId="9144"/>
    <cellStyle name="Note 4" xfId="9145"/>
    <cellStyle name="Note 5" xfId="9146"/>
    <cellStyle name="Note 5 2" xfId="9147"/>
    <cellStyle name="Note 5 2 2" xfId="9148"/>
    <cellStyle name="Note 5 2 3" xfId="9149"/>
    <cellStyle name="Note 5 3" xfId="9150"/>
    <cellStyle name="Note 5 4" xfId="9151"/>
    <cellStyle name="Note 5 5" xfId="9152"/>
    <cellStyle name="Note 6" xfId="9153"/>
    <cellStyle name="Note 7" xfId="9154"/>
    <cellStyle name="Note 8" xfId="9155"/>
    <cellStyle name="Note 9" xfId="9156"/>
    <cellStyle name="Output 2" xfId="605"/>
    <cellStyle name="Output 2 2" xfId="9157"/>
    <cellStyle name="Output 3" xfId="9158"/>
    <cellStyle name="Output 4" xfId="9159"/>
    <cellStyle name="Output 5" xfId="9160"/>
    <cellStyle name="Output 6" xfId="9161"/>
    <cellStyle name="Output 7" xfId="9162"/>
    <cellStyle name="Output 8" xfId="9163"/>
    <cellStyle name="Output 9" xfId="9164"/>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3"/>
    <cellStyle name="Percent 11" xfId="645"/>
    <cellStyle name="Percent 11 2" xfId="750"/>
    <cellStyle name="Percent 12" xfId="635"/>
    <cellStyle name="Percent 12 2" xfId="742"/>
    <cellStyle name="Percent 13" xfId="682"/>
    <cellStyle name="Percent 14" xfId="661"/>
    <cellStyle name="Percent 15" xfId="683"/>
    <cellStyle name="Percent 16" xfId="666"/>
    <cellStyle name="Percent 17" xfId="684"/>
    <cellStyle name="Percent 18" xfId="665"/>
    <cellStyle name="Percent 19" xfId="685"/>
    <cellStyle name="Percent 2" xfId="281"/>
    <cellStyle name="Percent 2 2" xfId="282"/>
    <cellStyle name="Percent 2 3" xfId="9165"/>
    <cellStyle name="Percent 20" xfId="663"/>
    <cellStyle name="Percent 21" xfId="686"/>
    <cellStyle name="Percent 22" xfId="662"/>
    <cellStyle name="Percent 3" xfId="283"/>
    <cellStyle name="Percent 3 2" xfId="284"/>
    <cellStyle name="Percent 3 3" xfId="606"/>
    <cellStyle name="Percent 3 4" xfId="607"/>
    <cellStyle name="Percent 3 5" xfId="646"/>
    <cellStyle name="Percent 3 5 2" xfId="751"/>
    <cellStyle name="Percent 4" xfId="285"/>
    <cellStyle name="Percent 4 2" xfId="608"/>
    <cellStyle name="Percent 5" xfId="286"/>
    <cellStyle name="Percent 6" xfId="287"/>
    <cellStyle name="Percent 7" xfId="288"/>
    <cellStyle name="Percent 7 2" xfId="9166"/>
    <cellStyle name="Percent 7 2 2" xfId="9167"/>
    <cellStyle name="Percent 7 2 3" xfId="9168"/>
    <cellStyle name="Percent 7 3" xfId="9169"/>
    <cellStyle name="Percent 7 4" xfId="9170"/>
    <cellStyle name="Percent 7 5" xfId="9171"/>
    <cellStyle name="Percent 8" xfId="625"/>
    <cellStyle name="Percent 9" xfId="584"/>
    <cellStyle name="Percent Input" xfId="289"/>
    <cellStyle name="Percent0" xfId="290"/>
    <cellStyle name="Percent1" xfId="291"/>
    <cellStyle name="Percent2" xfId="292"/>
    <cellStyle name="PSChar" xfId="293"/>
    <cellStyle name="PSChar 10" xfId="9172"/>
    <cellStyle name="PSChar 10 2" xfId="9173"/>
    <cellStyle name="PSChar 11" xfId="9174"/>
    <cellStyle name="PSChar 11 2" xfId="9175"/>
    <cellStyle name="PSChar 12" xfId="9176"/>
    <cellStyle name="PSChar 12 2" xfId="9177"/>
    <cellStyle name="PSChar 13" xfId="9178"/>
    <cellStyle name="PSChar 14" xfId="9179"/>
    <cellStyle name="PSChar 14 2" xfId="9180"/>
    <cellStyle name="PSChar 15" xfId="9181"/>
    <cellStyle name="PSChar 16" xfId="9182"/>
    <cellStyle name="PSChar 16 2" xfId="9183"/>
    <cellStyle name="PSChar 2" xfId="9184"/>
    <cellStyle name="PSChar 2 2" xfId="9185"/>
    <cellStyle name="PSChar 3" xfId="9186"/>
    <cellStyle name="PSChar 3 2" xfId="9187"/>
    <cellStyle name="PSChar 4" xfId="9188"/>
    <cellStyle name="PSChar 4 2" xfId="9189"/>
    <cellStyle name="PSChar 5" xfId="9190"/>
    <cellStyle name="PSChar 5 2" xfId="9191"/>
    <cellStyle name="PSChar 6" xfId="9192"/>
    <cellStyle name="PSChar 6 2" xfId="9193"/>
    <cellStyle name="PSChar 7" xfId="9194"/>
    <cellStyle name="PSChar 7 2" xfId="9195"/>
    <cellStyle name="PSChar 8" xfId="9196"/>
    <cellStyle name="PSChar 8 2" xfId="9197"/>
    <cellStyle name="PSChar 9" xfId="9198"/>
    <cellStyle name="PSChar 9 2" xfId="9199"/>
    <cellStyle name="PSChar 9 2 2" xfId="9200"/>
    <cellStyle name="PSChar 9 3" xfId="9201"/>
    <cellStyle name="PSDate" xfId="294"/>
    <cellStyle name="PSDate 10" xfId="9202"/>
    <cellStyle name="PSDate 10 2" xfId="9203"/>
    <cellStyle name="PSDate 11" xfId="9204"/>
    <cellStyle name="PSDate 11 2" xfId="9205"/>
    <cellStyle name="PSDate 12" xfId="9206"/>
    <cellStyle name="PSDate 12 2" xfId="9207"/>
    <cellStyle name="PSDate 13" xfId="9208"/>
    <cellStyle name="PSDate 14" xfId="9209"/>
    <cellStyle name="PSDate 14 2" xfId="9210"/>
    <cellStyle name="PSDate 15" xfId="9211"/>
    <cellStyle name="PSDate 16" xfId="9212"/>
    <cellStyle name="PSDate 16 2" xfId="9213"/>
    <cellStyle name="PSDate 2" xfId="9214"/>
    <cellStyle name="PSDate 2 2" xfId="9215"/>
    <cellStyle name="PSDate 3" xfId="9216"/>
    <cellStyle name="PSDate 3 2" xfId="9217"/>
    <cellStyle name="PSDate 4" xfId="9218"/>
    <cellStyle name="PSDate 4 2" xfId="9219"/>
    <cellStyle name="PSDate 5" xfId="9220"/>
    <cellStyle name="PSDate 5 2" xfId="9221"/>
    <cellStyle name="PSDate 6" xfId="9222"/>
    <cellStyle name="PSDate 6 2" xfId="9223"/>
    <cellStyle name="PSDate 7" xfId="9224"/>
    <cellStyle name="PSDate 7 2" xfId="9225"/>
    <cellStyle name="PSDate 8" xfId="9226"/>
    <cellStyle name="PSDate 8 2" xfId="9227"/>
    <cellStyle name="PSDate 9" xfId="9228"/>
    <cellStyle name="PSDate 9 2" xfId="9229"/>
    <cellStyle name="PSDate 9 2 2" xfId="9230"/>
    <cellStyle name="PSDate 9 3" xfId="9231"/>
    <cellStyle name="PSDec" xfId="295"/>
    <cellStyle name="PSDec 10" xfId="9232"/>
    <cellStyle name="PSDec 10 2" xfId="9233"/>
    <cellStyle name="PSDec 11" xfId="9234"/>
    <cellStyle name="PSDec 11 2" xfId="9235"/>
    <cellStyle name="PSDec 12" xfId="9236"/>
    <cellStyle name="PSDec 12 2" xfId="9237"/>
    <cellStyle name="PSDec 13" xfId="9238"/>
    <cellStyle name="PSDec 14" xfId="9239"/>
    <cellStyle name="PSDec 14 2" xfId="9240"/>
    <cellStyle name="PSDec 15" xfId="9241"/>
    <cellStyle name="PSDec 16" xfId="9242"/>
    <cellStyle name="PSDec 16 2" xfId="9243"/>
    <cellStyle name="PSDec 2" xfId="9244"/>
    <cellStyle name="PSDec 2 2" xfId="9245"/>
    <cellStyle name="PSDec 3" xfId="9246"/>
    <cellStyle name="PSDec 3 2" xfId="9247"/>
    <cellStyle name="PSDec 4" xfId="9248"/>
    <cellStyle name="PSDec 4 2" xfId="9249"/>
    <cellStyle name="PSDec 5" xfId="9250"/>
    <cellStyle name="PSDec 5 2" xfId="9251"/>
    <cellStyle name="PSDec 6" xfId="9252"/>
    <cellStyle name="PSDec 6 2" xfId="9253"/>
    <cellStyle name="PSDec 7" xfId="9254"/>
    <cellStyle name="PSDec 7 2" xfId="9255"/>
    <cellStyle name="PSDec 8" xfId="9256"/>
    <cellStyle name="PSDec 8 2" xfId="9257"/>
    <cellStyle name="PSDec 9" xfId="9258"/>
    <cellStyle name="PSDec 9 2" xfId="9259"/>
    <cellStyle name="PSDec 9 2 2" xfId="9260"/>
    <cellStyle name="PSDec 9 3" xfId="9261"/>
    <cellStyle name="PSdesc" xfId="296"/>
    <cellStyle name="PSHeading" xfId="297"/>
    <cellStyle name="PSHeading 10" xfId="9262"/>
    <cellStyle name="PSHeading 10 2" xfId="9263"/>
    <cellStyle name="PSHeading 11" xfId="9264"/>
    <cellStyle name="PSHeading 11 2" xfId="9265"/>
    <cellStyle name="PSHeading 11 2 2" xfId="9266"/>
    <cellStyle name="PSHeading 11 3" xfId="9267"/>
    <cellStyle name="PSHeading 12" xfId="9268"/>
    <cellStyle name="PSHeading 12 2" xfId="9269"/>
    <cellStyle name="PSHeading 13" xfId="9270"/>
    <cellStyle name="PSHeading 13 2" xfId="9271"/>
    <cellStyle name="PSHeading 14" xfId="9272"/>
    <cellStyle name="PSHeading 14 2" xfId="9273"/>
    <cellStyle name="PSHeading 15" xfId="9274"/>
    <cellStyle name="PSHeading 16" xfId="9275"/>
    <cellStyle name="PSHeading 16 2" xfId="9276"/>
    <cellStyle name="PSHeading 17" xfId="9277"/>
    <cellStyle name="PSHeading 18" xfId="9278"/>
    <cellStyle name="PSHeading 19" xfId="9279"/>
    <cellStyle name="PSHeading 19 2" xfId="9280"/>
    <cellStyle name="PSHeading 19 3" xfId="9281"/>
    <cellStyle name="PSHeading 2" xfId="9282"/>
    <cellStyle name="PSHeading 2 2" xfId="9283"/>
    <cellStyle name="PSHeading 20" xfId="9284"/>
    <cellStyle name="PSHeading 20 2" xfId="9285"/>
    <cellStyle name="PSHeading 21" xfId="9396"/>
    <cellStyle name="PSHeading 3" xfId="9286"/>
    <cellStyle name="PSHeading 3 2" xfId="9287"/>
    <cellStyle name="PSHeading 4" xfId="9288"/>
    <cellStyle name="PSHeading 4 2" xfId="9289"/>
    <cellStyle name="PSHeading 5" xfId="9290"/>
    <cellStyle name="PSHeading 5 2" xfId="9291"/>
    <cellStyle name="PSHeading 6" xfId="9292"/>
    <cellStyle name="PSHeading 6 2" xfId="9293"/>
    <cellStyle name="PSHeading 7" xfId="9294"/>
    <cellStyle name="PSHeading 7 2" xfId="9295"/>
    <cellStyle name="PSHeading 8" xfId="9296"/>
    <cellStyle name="PSHeading 8 2" xfId="9297"/>
    <cellStyle name="PSHeading 9" xfId="9298"/>
    <cellStyle name="PSHeading_July prelim tb" xfId="9299"/>
    <cellStyle name="PSInt" xfId="298"/>
    <cellStyle name="PSInt 10" xfId="9300"/>
    <cellStyle name="PSInt 10 2" xfId="9301"/>
    <cellStyle name="PSInt 11" xfId="9302"/>
    <cellStyle name="PSInt 11 2" xfId="9303"/>
    <cellStyle name="PSInt 12" xfId="9304"/>
    <cellStyle name="PSInt 12 2" xfId="9305"/>
    <cellStyle name="PSInt 13" xfId="9306"/>
    <cellStyle name="PSInt 14" xfId="9307"/>
    <cellStyle name="PSInt 14 2" xfId="9308"/>
    <cellStyle name="PSInt 15" xfId="9309"/>
    <cellStyle name="PSInt 16" xfId="9310"/>
    <cellStyle name="PSInt 16 2" xfId="9311"/>
    <cellStyle name="PSInt 2" xfId="9312"/>
    <cellStyle name="PSInt 2 2" xfId="9313"/>
    <cellStyle name="PSInt 3" xfId="9314"/>
    <cellStyle name="PSInt 3 2" xfId="9315"/>
    <cellStyle name="PSInt 4" xfId="9316"/>
    <cellStyle name="PSInt 4 2" xfId="9317"/>
    <cellStyle name="PSInt 5" xfId="9318"/>
    <cellStyle name="PSInt 5 2" xfId="9319"/>
    <cellStyle name="PSInt 6" xfId="9320"/>
    <cellStyle name="PSInt 6 2" xfId="9321"/>
    <cellStyle name="PSInt 7" xfId="9322"/>
    <cellStyle name="PSInt 7 2" xfId="9323"/>
    <cellStyle name="PSInt 8" xfId="9324"/>
    <cellStyle name="PSInt 8 2" xfId="9325"/>
    <cellStyle name="PSInt 9" xfId="9326"/>
    <cellStyle name="PSInt 9 2" xfId="9327"/>
    <cellStyle name="PSInt 9 2 2" xfId="9328"/>
    <cellStyle name="PSInt 9 3" xfId="9329"/>
    <cellStyle name="PSSpacer" xfId="299"/>
    <cellStyle name="PSSpacer 10" xfId="9330"/>
    <cellStyle name="PSSpacer 10 2" xfId="9331"/>
    <cellStyle name="PSSpacer 11" xfId="9332"/>
    <cellStyle name="PSSpacer 11 2" xfId="9333"/>
    <cellStyle name="PSSpacer 12" xfId="9334"/>
    <cellStyle name="PSSpacer 13" xfId="9335"/>
    <cellStyle name="PSSpacer 13 2" xfId="9336"/>
    <cellStyle name="PSSpacer 14" xfId="9337"/>
    <cellStyle name="PSSpacer 15" xfId="9338"/>
    <cellStyle name="PSSpacer 15 2" xfId="9339"/>
    <cellStyle name="PSSpacer 2" xfId="9340"/>
    <cellStyle name="PSSpacer 2 2" xfId="9341"/>
    <cellStyle name="PSSpacer 3" xfId="9342"/>
    <cellStyle name="PSSpacer 3 2" xfId="9343"/>
    <cellStyle name="PSSpacer 4" xfId="9344"/>
    <cellStyle name="PSSpacer 4 2" xfId="9345"/>
    <cellStyle name="PSSpacer 5" xfId="9346"/>
    <cellStyle name="PSSpacer 5 2" xfId="9347"/>
    <cellStyle name="PSSpacer 6" xfId="9348"/>
    <cellStyle name="PSSpacer 6 2" xfId="9349"/>
    <cellStyle name="PSSpacer 7" xfId="9350"/>
    <cellStyle name="PSSpacer 7 2" xfId="9351"/>
    <cellStyle name="PSSpacer 8" xfId="9352"/>
    <cellStyle name="PSSpacer 8 2" xfId="9353"/>
    <cellStyle name="PSSpacer 8 2 2" xfId="9354"/>
    <cellStyle name="PSSpacer 8 3" xfId="9355"/>
    <cellStyle name="PSSpacer 9" xfId="9356"/>
    <cellStyle name="PSSpacer 9 2" xfId="9357"/>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cenario 2" xfId="939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 3" xfId="9358"/>
    <cellStyle name="Title 4" xfId="9359"/>
    <cellStyle name="Title 5" xfId="9360"/>
    <cellStyle name="Title 6" xfId="9361"/>
    <cellStyle name="Title 7" xfId="9362"/>
    <cellStyle name="Title 8" xfId="9363"/>
    <cellStyle name="Title1" xfId="348"/>
    <cellStyle name="top" xfId="349"/>
    <cellStyle name="Total" xfId="350" builtinId="25" customBuiltin="1"/>
    <cellStyle name="Total 2" xfId="9364"/>
    <cellStyle name="Total 2 2" xfId="9365"/>
    <cellStyle name="Total 3" xfId="9366"/>
    <cellStyle name="Total 4" xfId="9367"/>
    <cellStyle name="Total 5" xfId="9368"/>
    <cellStyle name="Total 6" xfId="9369"/>
    <cellStyle name="Total 7" xfId="9370"/>
    <cellStyle name="Total 8" xfId="9371"/>
    <cellStyle name="w" xfId="351"/>
    <cellStyle name="Warning Text 2" xfId="614"/>
    <cellStyle name="Warning Text 2 2" xfId="9372"/>
    <cellStyle name="Warning Text 3" xfId="9373"/>
    <cellStyle name="Warning Text 4" xfId="9374"/>
    <cellStyle name="Warning Text 5" xfId="9375"/>
    <cellStyle name="Warning Text 6" xfId="9376"/>
    <cellStyle name="Warning Text 7" xfId="9377"/>
    <cellStyle name="Warning Text 8" xfId="9378"/>
    <cellStyle name="Warning Text 9" xfId="9379"/>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371475</xdr:colOff>
          <xdr:row>4</xdr:row>
          <xdr:rowOff>9525</xdr:rowOff>
        </xdr:from>
        <xdr:to>
          <xdr:col>1</xdr:col>
          <xdr:colOff>1019175</xdr:colOff>
          <xdr:row>4</xdr:row>
          <xdr:rowOff>9525</xdr:rowOff>
        </xdr:to>
        <xdr:sp macro="" textlink="">
          <xdr:nvSpPr>
            <xdr:cNvPr id="98305" name="Object 1" hidden="1">
              <a:extLst>
                <a:ext uri="{63B3BB69-23CF-44E3-9099-C40C66FF867C}">
                  <a14:compatExt spid="_x0000_s983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image" Target="../media/image1.emf"/><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image" Target="../media/image1.emf"/><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oleObject" Target="../embeddings/oleObject2.bin"/><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9"/>
  <sheetViews>
    <sheetView tabSelected="1" zoomScaleNormal="100" zoomScaleSheetLayoutView="85" workbookViewId="0"/>
  </sheetViews>
  <sheetFormatPr defaultColWidth="8.88671875" defaultRowHeight="12.75"/>
  <cols>
    <col min="1" max="1" width="6.77734375" style="14" customWidth="1"/>
    <col min="2" max="2" width="43.5546875" style="14" customWidth="1"/>
    <col min="3" max="3" width="36.109375" style="14" customWidth="1"/>
    <col min="4" max="4" width="16.33203125" style="14" customWidth="1"/>
    <col min="5" max="5" width="6.77734375" style="14" customWidth="1"/>
    <col min="6" max="6" width="7.33203125" style="14" customWidth="1"/>
    <col min="7" max="7" width="9.44140625" style="14" customWidth="1"/>
    <col min="8" max="8" width="4.88671875" style="14" customWidth="1"/>
    <col min="9" max="9" width="13.5546875" style="14" customWidth="1"/>
    <col min="10" max="10" width="5.6640625" style="14" customWidth="1"/>
    <col min="11" max="11" width="14.44140625" style="14" bestFit="1" customWidth="1"/>
    <col min="12" max="12" width="14.6640625" style="14" bestFit="1" customWidth="1"/>
    <col min="13" max="16384" width="8.88671875" style="14"/>
  </cols>
  <sheetData>
    <row r="1" spans="1:10">
      <c r="A1" s="103"/>
      <c r="B1" s="103"/>
      <c r="C1" s="103"/>
      <c r="D1" s="103"/>
      <c r="E1" s="103"/>
      <c r="F1" s="103"/>
      <c r="G1" s="103"/>
      <c r="H1" s="103"/>
      <c r="I1" s="103"/>
      <c r="J1" s="104" t="s">
        <v>628</v>
      </c>
    </row>
    <row r="2" spans="1:10">
      <c r="A2" s="103"/>
      <c r="B2" s="103"/>
      <c r="C2" s="103"/>
      <c r="D2" s="103"/>
      <c r="E2" s="103"/>
      <c r="F2" s="103"/>
      <c r="G2" s="103"/>
      <c r="H2" s="103"/>
      <c r="I2" s="103"/>
      <c r="J2" s="103"/>
    </row>
    <row r="3" spans="1:10">
      <c r="A3" s="34"/>
      <c r="B3" s="26" t="s">
        <v>1</v>
      </c>
      <c r="C3" s="201"/>
      <c r="D3" s="105" t="s">
        <v>901</v>
      </c>
      <c r="E3" s="26"/>
      <c r="F3" s="26"/>
      <c r="G3" s="106"/>
      <c r="H3" s="107"/>
      <c r="I3" s="108"/>
      <c r="J3" s="19" t="s">
        <v>910</v>
      </c>
    </row>
    <row r="4" spans="1:10">
      <c r="A4" s="34"/>
      <c r="C4" s="27"/>
      <c r="D4" s="30" t="s">
        <v>97</v>
      </c>
      <c r="E4" s="27"/>
      <c r="F4" s="27"/>
      <c r="G4" s="27"/>
      <c r="H4" s="109"/>
      <c r="I4" s="109"/>
      <c r="J4" s="110"/>
    </row>
    <row r="5" spans="1:10" ht="13.5">
      <c r="A5" s="34"/>
      <c r="B5" s="111"/>
      <c r="C5" s="118"/>
      <c r="D5" s="264" t="s">
        <v>902</v>
      </c>
      <c r="E5" s="118"/>
      <c r="F5" s="118"/>
      <c r="G5" s="118"/>
      <c r="H5" s="110"/>
      <c r="I5" s="110"/>
      <c r="J5" s="110"/>
    </row>
    <row r="6" spans="1:10" ht="13.5">
      <c r="B6" s="111"/>
      <c r="J6" s="112"/>
    </row>
    <row r="7" spans="1:10">
      <c r="A7" s="105"/>
      <c r="C7" s="110"/>
      <c r="D7" s="113"/>
      <c r="E7" s="110"/>
      <c r="F7" s="110"/>
      <c r="G7" s="110"/>
      <c r="H7" s="110"/>
      <c r="I7" s="110"/>
      <c r="J7" s="110"/>
    </row>
    <row r="8" spans="1:10">
      <c r="A8" s="105"/>
      <c r="B8" s="114" t="s">
        <v>3</v>
      </c>
      <c r="C8" s="114" t="s">
        <v>4</v>
      </c>
      <c r="D8" s="114" t="s">
        <v>5</v>
      </c>
      <c r="E8" s="27" t="s">
        <v>2</v>
      </c>
      <c r="F8" s="27"/>
      <c r="G8" s="113" t="s">
        <v>6</v>
      </c>
      <c r="H8" s="27"/>
      <c r="I8" s="113" t="s">
        <v>7</v>
      </c>
      <c r="J8" s="110"/>
    </row>
    <row r="9" spans="1:10">
      <c r="A9" s="105" t="s">
        <v>8</v>
      </c>
      <c r="B9" s="110"/>
      <c r="C9" s="110"/>
      <c r="D9" s="115"/>
      <c r="E9" s="110"/>
      <c r="F9" s="110"/>
      <c r="G9" s="110"/>
      <c r="H9" s="110"/>
      <c r="I9" s="105" t="s">
        <v>9</v>
      </c>
      <c r="J9" s="110"/>
    </row>
    <row r="10" spans="1:10" ht="13.5" thickBot="1">
      <c r="A10" s="31" t="s">
        <v>10</v>
      </c>
      <c r="B10" s="110"/>
      <c r="C10" s="142" t="s">
        <v>199</v>
      </c>
      <c r="D10" s="110"/>
      <c r="E10" s="110"/>
      <c r="F10" s="110"/>
      <c r="G10" s="110"/>
      <c r="H10" s="110"/>
      <c r="I10" s="31" t="s">
        <v>11</v>
      </c>
      <c r="J10" s="110"/>
    </row>
    <row r="11" spans="1:10">
      <c r="A11" s="105">
        <v>1</v>
      </c>
      <c r="B11" s="110" t="s">
        <v>521</v>
      </c>
      <c r="C11" s="110" t="s">
        <v>565</v>
      </c>
      <c r="D11" s="116"/>
      <c r="E11" s="110"/>
      <c r="F11" s="110"/>
      <c r="G11" s="110"/>
      <c r="H11" s="110"/>
      <c r="I11" s="117">
        <f>+I171</f>
        <v>1494385.1331406019</v>
      </c>
      <c r="J11" s="118"/>
    </row>
    <row r="12" spans="1:10">
      <c r="A12" s="105"/>
      <c r="B12" s="110"/>
      <c r="C12" s="110"/>
      <c r="D12" s="110"/>
      <c r="E12" s="110"/>
      <c r="F12" s="110"/>
      <c r="G12" s="110"/>
      <c r="H12" s="110"/>
      <c r="I12" s="116"/>
      <c r="J12" s="110"/>
    </row>
    <row r="13" spans="1:10" ht="13.5" thickBot="1">
      <c r="A13" s="105" t="s">
        <v>2</v>
      </c>
      <c r="B13" s="29" t="s">
        <v>12</v>
      </c>
      <c r="C13" s="35" t="s">
        <v>504</v>
      </c>
      <c r="D13" s="31" t="s">
        <v>13</v>
      </c>
      <c r="E13" s="27"/>
      <c r="F13" s="119" t="s">
        <v>14</v>
      </c>
      <c r="G13" s="119"/>
      <c r="H13" s="110"/>
      <c r="I13" s="116"/>
      <c r="J13" s="110"/>
    </row>
    <row r="14" spans="1:10">
      <c r="A14" s="105">
        <f>+A11+1</f>
        <v>2</v>
      </c>
      <c r="B14" s="29" t="s">
        <v>102</v>
      </c>
      <c r="C14" s="35" t="str">
        <f>"(page 4, line "&amp;A210&amp;")"</f>
        <v>(page 4, line 20)</v>
      </c>
      <c r="D14" s="158">
        <f>I210</f>
        <v>0</v>
      </c>
      <c r="E14" s="27"/>
      <c r="F14" s="27" t="s">
        <v>15</v>
      </c>
      <c r="G14" s="167">
        <f>$I$189</f>
        <v>1</v>
      </c>
      <c r="H14" s="42"/>
      <c r="I14" s="16">
        <f>+G14*D14</f>
        <v>0</v>
      </c>
      <c r="J14" s="110"/>
    </row>
    <row r="15" spans="1:10">
      <c r="A15" s="105">
        <f>+A14+1</f>
        <v>3</v>
      </c>
      <c r="B15" s="29" t="s">
        <v>768</v>
      </c>
      <c r="C15" s="502" t="str">
        <f>"(page 4, line "&amp;A212&amp;")"</f>
        <v>(page 4, line 21)</v>
      </c>
      <c r="D15" s="158">
        <f>+I212</f>
        <v>0</v>
      </c>
      <c r="E15" s="27"/>
      <c r="F15" s="27" t="s">
        <v>15</v>
      </c>
      <c r="G15" s="167">
        <f>$I$189</f>
        <v>1</v>
      </c>
      <c r="H15" s="42"/>
      <c r="I15" s="16">
        <f>+G15*D15</f>
        <v>0</v>
      </c>
      <c r="J15" s="110"/>
    </row>
    <row r="16" spans="1:10">
      <c r="A16" s="479">
        <f>+A15+1</f>
        <v>4</v>
      </c>
      <c r="B16" s="120" t="s">
        <v>245</v>
      </c>
      <c r="C16" s="328" t="s">
        <v>511</v>
      </c>
      <c r="D16" s="325">
        <v>0</v>
      </c>
      <c r="E16" s="27"/>
      <c r="F16" s="27" t="s">
        <v>15</v>
      </c>
      <c r="G16" s="167">
        <f>$I$189</f>
        <v>1</v>
      </c>
      <c r="H16" s="42"/>
      <c r="I16" s="16">
        <f>+G16*D16</f>
        <v>0</v>
      </c>
      <c r="J16" s="110"/>
    </row>
    <row r="17" spans="1:12" ht="13.5" thickBot="1">
      <c r="A17" s="105">
        <f>+A16+1</f>
        <v>5</v>
      </c>
      <c r="B17" s="120" t="s">
        <v>103</v>
      </c>
      <c r="C17" s="121"/>
      <c r="D17" s="325">
        <v>0</v>
      </c>
      <c r="E17" s="27"/>
      <c r="F17" s="27" t="s">
        <v>15</v>
      </c>
      <c r="G17" s="167">
        <f>$I$189</f>
        <v>1</v>
      </c>
      <c r="H17" s="42"/>
      <c r="I17" s="40">
        <f>+G17*D17</f>
        <v>0</v>
      </c>
      <c r="J17" s="110"/>
    </row>
    <row r="18" spans="1:12">
      <c r="A18" s="479">
        <f>+A17+1</f>
        <v>6</v>
      </c>
      <c r="B18" s="29" t="s">
        <v>216</v>
      </c>
      <c r="C18" s="110" t="str">
        <f>"(Sum of Lines "&amp;A14&amp;" through "&amp;A17&amp;")"</f>
        <v>(Sum of Lines 2 through 5)</v>
      </c>
      <c r="D18" s="480">
        <f>SUM(D14:D17)</f>
        <v>0</v>
      </c>
      <c r="E18" s="27"/>
      <c r="F18" s="27"/>
      <c r="G18" s="43"/>
      <c r="H18" s="42"/>
      <c r="I18" s="480">
        <f>SUM(I14:I17)</f>
        <v>0</v>
      </c>
      <c r="J18" s="110"/>
    </row>
    <row r="19" spans="1:12">
      <c r="A19" s="105"/>
      <c r="B19" s="34"/>
      <c r="C19" s="110"/>
      <c r="D19" s="469" t="s">
        <v>2</v>
      </c>
      <c r="E19" s="110"/>
      <c r="F19" s="110"/>
      <c r="G19" s="122"/>
      <c r="H19" s="110"/>
      <c r="I19" s="34"/>
      <c r="J19" s="110"/>
    </row>
    <row r="20" spans="1:12" s="321" customFormat="1">
      <c r="A20" s="479">
        <f>+A18+1</f>
        <v>7</v>
      </c>
      <c r="B20" s="120" t="s">
        <v>697</v>
      </c>
      <c r="C20" s="121" t="s">
        <v>491</v>
      </c>
      <c r="D20" s="158">
        <f>+'11-Corrections'!F30</f>
        <v>0</v>
      </c>
      <c r="E20" s="27"/>
      <c r="F20" s="27" t="s">
        <v>77</v>
      </c>
      <c r="G20" s="167">
        <v>1</v>
      </c>
      <c r="H20" s="27"/>
      <c r="I20" s="406">
        <f>+G20*D20</f>
        <v>0</v>
      </c>
      <c r="J20" s="110"/>
      <c r="L20" s="123"/>
    </row>
    <row r="21" spans="1:12">
      <c r="A21" s="124">
        <f>+A20+1</f>
        <v>8</v>
      </c>
      <c r="B21" s="125" t="s">
        <v>98</v>
      </c>
      <c r="C21" s="301" t="str">
        <f>"Attachment 3, line "&amp;'3-Project True-up'!A29&amp;", Col. G+H"</f>
        <v>Attachment 3, line 9, Col. G+H</v>
      </c>
      <c r="D21" s="158">
        <v>0</v>
      </c>
      <c r="E21" s="126"/>
      <c r="F21" s="127" t="s">
        <v>77</v>
      </c>
      <c r="G21" s="167">
        <v>1</v>
      </c>
      <c r="H21" s="126"/>
      <c r="I21" s="16">
        <f>+G21*D21</f>
        <v>0</v>
      </c>
      <c r="J21" s="128"/>
    </row>
    <row r="22" spans="1:12" s="321" customFormat="1">
      <c r="A22" s="124">
        <f>+A21+1</f>
        <v>9</v>
      </c>
      <c r="B22" s="125" t="s">
        <v>740</v>
      </c>
      <c r="C22" s="301" t="s">
        <v>739</v>
      </c>
      <c r="D22" s="158">
        <f>+'13 - 30.9 credits'!D8</f>
        <v>0</v>
      </c>
      <c r="E22" s="126"/>
      <c r="F22" s="541" t="s">
        <v>77</v>
      </c>
      <c r="G22" s="167">
        <v>1</v>
      </c>
      <c r="H22" s="126"/>
      <c r="I22" s="406">
        <f>+G22*D22</f>
        <v>0</v>
      </c>
      <c r="J22" s="128"/>
    </row>
    <row r="23" spans="1:12">
      <c r="A23" s="124"/>
      <c r="B23" s="125"/>
      <c r="C23" s="301"/>
      <c r="D23" s="470"/>
      <c r="E23" s="129"/>
      <c r="F23" s="129"/>
      <c r="G23" s="129"/>
      <c r="H23" s="129"/>
      <c r="I23" s="130"/>
      <c r="J23" s="128"/>
    </row>
    <row r="24" spans="1:12" ht="13.5" thickBot="1">
      <c r="A24" s="124">
        <f>+A22+1</f>
        <v>10</v>
      </c>
      <c r="B24" s="125" t="s">
        <v>399</v>
      </c>
      <c r="C24" s="541" t="str">
        <f>"( Line "&amp;A11&amp;" less line "&amp;A18&amp;" plus lines "&amp;A20&amp;","&amp;A21&amp;", and "&amp;A22&amp;")"</f>
        <v>( Line 1 less line 6 plus lines 7,8, and 9)</v>
      </c>
      <c r="D24" s="129"/>
      <c r="E24" s="130"/>
      <c r="F24" s="130"/>
      <c r="G24" s="130"/>
      <c r="H24" s="130"/>
      <c r="I24" s="131">
        <f>+I11-I18+I20+I21+I22</f>
        <v>1494385.1331406019</v>
      </c>
      <c r="J24" s="128"/>
    </row>
    <row r="25" spans="1:12" ht="13.5" thickTop="1">
      <c r="A25" s="132"/>
      <c r="B25" s="120"/>
      <c r="C25" s="128"/>
      <c r="D25" s="128"/>
      <c r="E25" s="128"/>
      <c r="F25" s="133"/>
      <c r="G25" s="134"/>
      <c r="H25" s="128"/>
      <c r="I25" s="120"/>
      <c r="J25" s="128"/>
    </row>
    <row r="26" spans="1:12" s="321" customFormat="1">
      <c r="A26" s="132"/>
      <c r="B26" s="125"/>
      <c r="C26" s="301"/>
      <c r="D26" s="158"/>
      <c r="E26" s="128"/>
      <c r="F26" s="133"/>
      <c r="G26" s="134"/>
      <c r="H26" s="128"/>
      <c r="I26" s="120"/>
      <c r="J26" s="128"/>
    </row>
    <row r="27" spans="1:12" customFormat="1" ht="15"/>
    <row r="28" spans="1:12" customFormat="1" ht="15"/>
    <row r="29" spans="1:12" customFormat="1" ht="15"/>
    <row r="30" spans="1:12" customFormat="1" ht="15"/>
    <row r="31" spans="1:12" customFormat="1" ht="15"/>
    <row r="32" spans="1:12" customFormat="1" ht="15"/>
    <row r="33" customFormat="1" ht="15.75" customHeight="1"/>
    <row r="34" customFormat="1" ht="15"/>
    <row r="35" customFormat="1" ht="15"/>
    <row r="36" customFormat="1" ht="15"/>
    <row r="37" customFormat="1" ht="15"/>
    <row r="38" customFormat="1" ht="15"/>
    <row r="39" customFormat="1" ht="15"/>
    <row r="40" customFormat="1" ht="15"/>
    <row r="41" customFormat="1" ht="15"/>
    <row r="42" customFormat="1" ht="15"/>
    <row r="43" customFormat="1" ht="15"/>
    <row r="44" customFormat="1" ht="15"/>
    <row r="45" customFormat="1" ht="15"/>
    <row r="46" customFormat="1" ht="15"/>
    <row r="47" customFormat="1" ht="15"/>
    <row r="48" customFormat="1" ht="15"/>
    <row r="49" spans="1:10" customFormat="1" ht="15"/>
    <row r="50" spans="1:10" customFormat="1" ht="15"/>
    <row r="51" spans="1:10" customFormat="1" ht="15"/>
    <row r="52" spans="1:10">
      <c r="A52" s="105"/>
      <c r="B52" s="29"/>
      <c r="C52" s="110"/>
      <c r="D52" s="135"/>
      <c r="E52" s="136"/>
      <c r="F52" s="136"/>
      <c r="G52" s="136"/>
      <c r="H52" s="136"/>
      <c r="I52" s="136"/>
      <c r="J52" s="110"/>
    </row>
    <row r="53" spans="1:10">
      <c r="A53" s="105"/>
      <c r="B53" s="29"/>
      <c r="C53" s="110"/>
      <c r="D53" s="135"/>
      <c r="E53" s="136"/>
      <c r="F53" s="136"/>
      <c r="G53" s="136"/>
      <c r="H53" s="136"/>
      <c r="I53" s="136"/>
      <c r="J53" s="110"/>
    </row>
    <row r="54" spans="1:10">
      <c r="A54" s="34"/>
      <c r="B54" s="29"/>
      <c r="C54" s="110"/>
      <c r="D54" s="110"/>
      <c r="E54" s="110"/>
      <c r="F54" s="110"/>
      <c r="G54" s="110"/>
      <c r="H54" s="110"/>
      <c r="I54" s="137"/>
      <c r="J54" s="138" t="s">
        <v>627</v>
      </c>
    </row>
    <row r="55" spans="1:10">
      <c r="A55" s="34"/>
      <c r="B55" s="110"/>
      <c r="C55" s="110"/>
      <c r="D55" s="110"/>
      <c r="E55" s="110"/>
      <c r="F55" s="110"/>
      <c r="G55" s="110"/>
      <c r="H55" s="110"/>
      <c r="I55" s="110"/>
      <c r="J55" s="110"/>
    </row>
    <row r="56" spans="1:10">
      <c r="A56" s="34"/>
      <c r="B56" s="29" t="s">
        <v>1</v>
      </c>
      <c r="C56" s="29"/>
      <c r="D56" s="105" t="str">
        <f>+D3</f>
        <v>Rate Formula Template - Attachment H-30A</v>
      </c>
      <c r="E56" s="29"/>
      <c r="F56" s="29"/>
      <c r="G56" s="29"/>
      <c r="H56" s="29"/>
      <c r="I56" s="103"/>
      <c r="J56" s="138" t="str">
        <f>J3</f>
        <v>For  the 12 months ended 12/31/20</v>
      </c>
    </row>
    <row r="57" spans="1:10">
      <c r="A57" s="34"/>
      <c r="B57" s="139"/>
      <c r="C57" s="27"/>
      <c r="D57" s="30" t="s">
        <v>97</v>
      </c>
      <c r="E57" s="27"/>
      <c r="F57" s="27"/>
      <c r="G57" s="27"/>
      <c r="H57" s="27"/>
      <c r="I57" s="27"/>
      <c r="J57" s="27"/>
    </row>
    <row r="58" spans="1:10">
      <c r="A58" s="34"/>
      <c r="B58" s="29"/>
      <c r="C58" s="27"/>
      <c r="D58" s="30" t="str">
        <f>+D5</f>
        <v>Transource Maryland, LLC</v>
      </c>
      <c r="E58" s="27"/>
      <c r="F58" s="27"/>
      <c r="G58" s="27" t="s">
        <v>2</v>
      </c>
      <c r="H58" s="27"/>
      <c r="I58" s="27"/>
      <c r="J58" s="27"/>
    </row>
    <row r="59" spans="1:10">
      <c r="A59" s="987"/>
      <c r="B59" s="987"/>
      <c r="C59" s="987"/>
      <c r="D59" s="987"/>
      <c r="E59" s="987"/>
      <c r="F59" s="987"/>
      <c r="G59" s="987"/>
      <c r="H59" s="987"/>
      <c r="I59" s="987"/>
      <c r="J59" s="987"/>
    </row>
    <row r="60" spans="1:10">
      <c r="A60" s="34"/>
      <c r="B60" s="114" t="s">
        <v>3</v>
      </c>
      <c r="C60" s="114" t="s">
        <v>4</v>
      </c>
      <c r="D60" s="114" t="s">
        <v>5</v>
      </c>
      <c r="E60" s="27" t="s">
        <v>2</v>
      </c>
      <c r="F60" s="27"/>
      <c r="G60" s="113" t="s">
        <v>6</v>
      </c>
      <c r="H60" s="27"/>
      <c r="I60" s="113" t="s">
        <v>7</v>
      </c>
      <c r="J60" s="114"/>
    </row>
    <row r="61" spans="1:10">
      <c r="A61" s="34"/>
      <c r="B61" s="29"/>
      <c r="C61" s="140"/>
      <c r="D61" s="27"/>
      <c r="E61" s="27"/>
      <c r="F61" s="27"/>
      <c r="G61" s="105"/>
      <c r="H61" s="27"/>
      <c r="I61" s="141" t="s">
        <v>16</v>
      </c>
      <c r="J61" s="114"/>
    </row>
    <row r="62" spans="1:10">
      <c r="A62" s="105" t="s">
        <v>8</v>
      </c>
      <c r="B62" s="29"/>
      <c r="C62" s="142" t="s">
        <v>199</v>
      </c>
      <c r="D62" s="141" t="s">
        <v>18</v>
      </c>
      <c r="E62" s="143"/>
      <c r="F62" s="141" t="s">
        <v>19</v>
      </c>
      <c r="G62" s="34"/>
      <c r="H62" s="143"/>
      <c r="I62" s="105" t="s">
        <v>20</v>
      </c>
      <c r="J62" s="114"/>
    </row>
    <row r="63" spans="1:10" ht="13.5" thickBot="1">
      <c r="A63" s="327" t="s">
        <v>10</v>
      </c>
      <c r="B63" s="144" t="s">
        <v>328</v>
      </c>
      <c r="C63" s="27"/>
      <c r="D63" s="27"/>
      <c r="E63" s="27"/>
      <c r="F63" s="27"/>
      <c r="G63" s="27"/>
      <c r="H63" s="27"/>
      <c r="I63" s="27"/>
      <c r="J63" s="27"/>
    </row>
    <row r="64" spans="1:10">
      <c r="A64" s="299"/>
      <c r="B64" s="29" t="s">
        <v>539</v>
      </c>
      <c r="C64" s="27" t="s">
        <v>374</v>
      </c>
      <c r="D64" s="27"/>
      <c r="E64" s="27"/>
      <c r="F64" s="27"/>
      <c r="G64" s="27"/>
      <c r="H64" s="27"/>
      <c r="I64" s="27"/>
      <c r="J64" s="27"/>
    </row>
    <row r="65" spans="1:10">
      <c r="A65" s="299">
        <v>1</v>
      </c>
      <c r="B65" s="29" t="s">
        <v>246</v>
      </c>
      <c r="C65" s="42" t="s">
        <v>250</v>
      </c>
      <c r="D65" s="325">
        <v>0</v>
      </c>
      <c r="E65" s="27"/>
      <c r="F65" s="27" t="s">
        <v>21</v>
      </c>
      <c r="G65" s="168">
        <v>0</v>
      </c>
      <c r="H65" s="27"/>
      <c r="I65" s="16">
        <f>+G65*D65</f>
        <v>0</v>
      </c>
      <c r="J65" s="27"/>
    </row>
    <row r="66" spans="1:10">
      <c r="A66" s="299">
        <f>+A65+1</f>
        <v>2</v>
      </c>
      <c r="B66" s="29" t="s">
        <v>22</v>
      </c>
      <c r="C66" s="42" t="s">
        <v>248</v>
      </c>
      <c r="D66" s="158">
        <f>'4- Rate Base'!C23</f>
        <v>0</v>
      </c>
      <c r="E66" s="27"/>
      <c r="F66" s="27" t="s">
        <v>15</v>
      </c>
      <c r="G66" s="167">
        <f>$I$189</f>
        <v>1</v>
      </c>
      <c r="H66" s="42"/>
      <c r="I66" s="16">
        <f>+G66*D66</f>
        <v>0</v>
      </c>
      <c r="J66" s="27"/>
    </row>
    <row r="67" spans="1:10">
      <c r="A67" s="299">
        <f t="shared" ref="A67:A103" si="0">+A66+1</f>
        <v>3</v>
      </c>
      <c r="B67" s="29" t="s">
        <v>247</v>
      </c>
      <c r="C67" s="42" t="s">
        <v>251</v>
      </c>
      <c r="D67" s="325">
        <v>0</v>
      </c>
      <c r="E67" s="27"/>
      <c r="F67" s="27" t="s">
        <v>21</v>
      </c>
      <c r="G67" s="168">
        <v>0</v>
      </c>
      <c r="H67" s="42"/>
      <c r="I67" s="16">
        <f>+G67*D67</f>
        <v>0</v>
      </c>
      <c r="J67" s="27"/>
    </row>
    <row r="68" spans="1:10" ht="13.5" thickBot="1">
      <c r="A68" s="299">
        <f t="shared" si="0"/>
        <v>4</v>
      </c>
      <c r="B68" s="29" t="s">
        <v>88</v>
      </c>
      <c r="C68" s="42" t="s">
        <v>249</v>
      </c>
      <c r="D68" s="147">
        <f>'4- Rate Base'!D23</f>
        <v>108721.85769230769</v>
      </c>
      <c r="E68" s="27"/>
      <c r="F68" s="27" t="s">
        <v>23</v>
      </c>
      <c r="G68" s="167">
        <f>$I$197</f>
        <v>1</v>
      </c>
      <c r="H68" s="42"/>
      <c r="I68" s="147">
        <f>+G68*D68</f>
        <v>108721.85769230769</v>
      </c>
      <c r="J68" s="27"/>
    </row>
    <row r="69" spans="1:10">
      <c r="A69" s="299">
        <f t="shared" si="0"/>
        <v>5</v>
      </c>
      <c r="B69" s="26" t="s">
        <v>212</v>
      </c>
      <c r="C69" s="27" t="s">
        <v>507</v>
      </c>
      <c r="D69" s="406">
        <f>SUM(D65:D68)</f>
        <v>108721.85769230769</v>
      </c>
      <c r="E69" s="27"/>
      <c r="F69" s="27" t="s">
        <v>24</v>
      </c>
      <c r="G69" s="330">
        <f>IF(I69&gt;0,I69/D69,1)</f>
        <v>1</v>
      </c>
      <c r="H69" s="42"/>
      <c r="I69" s="406">
        <f>SUM(I65:I68)</f>
        <v>108721.85769230769</v>
      </c>
      <c r="J69" s="149"/>
    </row>
    <row r="70" spans="1:10">
      <c r="A70" s="299"/>
      <c r="B70" s="29"/>
      <c r="C70" s="27"/>
      <c r="D70" s="16"/>
      <c r="E70" s="27"/>
      <c r="F70" s="27"/>
      <c r="G70" s="331"/>
      <c r="H70" s="27"/>
      <c r="I70" s="16"/>
      <c r="J70" s="149"/>
    </row>
    <row r="71" spans="1:10">
      <c r="A71" s="299">
        <f>+A69+1</f>
        <v>6</v>
      </c>
      <c r="B71" s="29" t="s">
        <v>538</v>
      </c>
      <c r="C71" s="27" t="s">
        <v>374</v>
      </c>
      <c r="D71" s="16"/>
      <c r="E71" s="27"/>
      <c r="F71" s="27"/>
      <c r="G71" s="167"/>
      <c r="H71" s="27"/>
      <c r="I71" s="16"/>
      <c r="J71" s="27"/>
    </row>
    <row r="72" spans="1:10">
      <c r="A72" s="299">
        <f t="shared" si="0"/>
        <v>7</v>
      </c>
      <c r="B72" s="29" t="s">
        <v>246</v>
      </c>
      <c r="C72" s="27" t="s">
        <v>252</v>
      </c>
      <c r="D72" s="145">
        <v>0</v>
      </c>
      <c r="E72" s="27"/>
      <c r="F72" s="27" t="s">
        <v>21</v>
      </c>
      <c r="G72" s="167">
        <v>0</v>
      </c>
      <c r="H72" s="27"/>
      <c r="I72" s="16">
        <f>+G72*D72</f>
        <v>0</v>
      </c>
      <c r="J72" s="27"/>
    </row>
    <row r="73" spans="1:10">
      <c r="A73" s="299">
        <f t="shared" si="0"/>
        <v>8</v>
      </c>
      <c r="B73" s="29" t="s">
        <v>22</v>
      </c>
      <c r="C73" s="27" t="s">
        <v>254</v>
      </c>
      <c r="D73" s="158">
        <f>'4- Rate Base'!I23</f>
        <v>0</v>
      </c>
      <c r="E73" s="27"/>
      <c r="F73" s="27" t="s">
        <v>15</v>
      </c>
      <c r="G73" s="167">
        <f>$I$189</f>
        <v>1</v>
      </c>
      <c r="H73" s="42"/>
      <c r="I73" s="16">
        <f>+G73*D73</f>
        <v>0</v>
      </c>
      <c r="J73" s="27"/>
    </row>
    <row r="74" spans="1:10">
      <c r="A74" s="299">
        <f t="shared" si="0"/>
        <v>9</v>
      </c>
      <c r="B74" s="29" t="s">
        <v>247</v>
      </c>
      <c r="C74" s="27" t="s">
        <v>253</v>
      </c>
      <c r="D74" s="325">
        <v>0</v>
      </c>
      <c r="E74" s="27"/>
      <c r="F74" s="27" t="s">
        <v>21</v>
      </c>
      <c r="G74" s="167">
        <f>+G67</f>
        <v>0</v>
      </c>
      <c r="H74" s="42"/>
      <c r="I74" s="158">
        <f>+G74*D74</f>
        <v>0</v>
      </c>
      <c r="J74" s="27"/>
    </row>
    <row r="75" spans="1:10" ht="13.5" thickBot="1">
      <c r="A75" s="299">
        <f t="shared" si="0"/>
        <v>10</v>
      </c>
      <c r="B75" s="29" t="s">
        <v>88</v>
      </c>
      <c r="C75" s="27" t="s">
        <v>255</v>
      </c>
      <c r="D75" s="147">
        <f>'4- Rate Base'!J23</f>
        <v>20816.306153846152</v>
      </c>
      <c r="E75" s="27"/>
      <c r="F75" s="27" t="s">
        <v>23</v>
      </c>
      <c r="G75" s="167">
        <f>$I$197</f>
        <v>1</v>
      </c>
      <c r="H75" s="42"/>
      <c r="I75" s="147">
        <f>+G75*D75</f>
        <v>20816.306153846152</v>
      </c>
      <c r="J75" s="27"/>
    </row>
    <row r="76" spans="1:10">
      <c r="A76" s="299">
        <f t="shared" si="0"/>
        <v>11</v>
      </c>
      <c r="B76" s="29" t="s">
        <v>213</v>
      </c>
      <c r="C76" s="27" t="s">
        <v>226</v>
      </c>
      <c r="D76" s="406">
        <f>SUM(D72:D75)</f>
        <v>20816.306153846152</v>
      </c>
      <c r="E76" s="27"/>
      <c r="F76" s="27"/>
      <c r="G76" s="25"/>
      <c r="H76" s="42"/>
      <c r="I76" s="406">
        <f>SUM(I72:I75)</f>
        <v>20816.306153846152</v>
      </c>
      <c r="J76" s="27"/>
    </row>
    <row r="77" spans="1:10">
      <c r="A77" s="299"/>
      <c r="B77" s="34"/>
      <c r="C77" s="27" t="s">
        <v>2</v>
      </c>
      <c r="D77" s="16"/>
      <c r="E77" s="27"/>
      <c r="F77" s="27"/>
      <c r="G77" s="148"/>
      <c r="H77" s="27"/>
      <c r="I77" s="16"/>
      <c r="J77" s="149"/>
    </row>
    <row r="78" spans="1:10">
      <c r="A78" s="299">
        <f>+A76+1</f>
        <v>12</v>
      </c>
      <c r="B78" s="29" t="s">
        <v>25</v>
      </c>
      <c r="C78" s="27"/>
      <c r="D78" s="16"/>
      <c r="E78" s="27"/>
      <c r="F78" s="27"/>
      <c r="G78" s="25"/>
      <c r="H78" s="27"/>
      <c r="I78" s="16"/>
      <c r="J78" s="27"/>
    </row>
    <row r="79" spans="1:10">
      <c r="A79" s="299">
        <f t="shared" si="0"/>
        <v>13</v>
      </c>
      <c r="B79" s="29" t="s">
        <v>246</v>
      </c>
      <c r="C79" s="27" t="str">
        <f>"(line "&amp;A65&amp;" - line "&amp;A72&amp;")"</f>
        <v>(line 1 - line 7)</v>
      </c>
      <c r="D79" s="16">
        <f>D65-D72</f>
        <v>0</v>
      </c>
      <c r="E79" s="42"/>
      <c r="F79" s="42"/>
      <c r="G79" s="148"/>
      <c r="H79" s="42"/>
      <c r="I79" s="16">
        <f>I65-I72</f>
        <v>0</v>
      </c>
      <c r="J79" s="149"/>
    </row>
    <row r="80" spans="1:10">
      <c r="A80" s="299">
        <f t="shared" si="0"/>
        <v>14</v>
      </c>
      <c r="B80" s="29" t="s">
        <v>22</v>
      </c>
      <c r="C80" s="27" t="str">
        <f>"(line "&amp;A66&amp;" - line "&amp;A73&amp;")"</f>
        <v>(line 2 - line 8)</v>
      </c>
      <c r="D80" s="16">
        <f>D66-D73</f>
        <v>0</v>
      </c>
      <c r="E80" s="42"/>
      <c r="F80" s="42"/>
      <c r="G80" s="25"/>
      <c r="H80" s="42"/>
      <c r="I80" s="16">
        <f>I66-I73</f>
        <v>0</v>
      </c>
      <c r="J80" s="149"/>
    </row>
    <row r="81" spans="1:10">
      <c r="A81" s="299">
        <f t="shared" si="0"/>
        <v>15</v>
      </c>
      <c r="B81" s="29" t="s">
        <v>247</v>
      </c>
      <c r="C81" s="27" t="str">
        <f>"(line "&amp;A67&amp;" - line "&amp;A74&amp;")"</f>
        <v>(line 3 - line 9)</v>
      </c>
      <c r="D81" s="16">
        <f>D67-D74</f>
        <v>0</v>
      </c>
      <c r="E81" s="42"/>
      <c r="F81" s="42"/>
      <c r="G81" s="148"/>
      <c r="H81" s="42"/>
      <c r="I81" s="158">
        <f>I67-I74</f>
        <v>0</v>
      </c>
      <c r="J81" s="149"/>
    </row>
    <row r="82" spans="1:10" ht="13.5" thickBot="1">
      <c r="A82" s="299">
        <f t="shared" si="0"/>
        <v>16</v>
      </c>
      <c r="B82" s="29" t="s">
        <v>88</v>
      </c>
      <c r="C82" s="27" t="str">
        <f>"(line "&amp;A68&amp;" - line "&amp;A75&amp;")"</f>
        <v>(line 4 - line 10)</v>
      </c>
      <c r="D82" s="147">
        <f>D68-D75</f>
        <v>87905.551538461543</v>
      </c>
      <c r="E82" s="42"/>
      <c r="F82" s="42"/>
      <c r="G82" s="148"/>
      <c r="H82" s="42"/>
      <c r="I82" s="147">
        <f>I68-I75</f>
        <v>87905.551538461543</v>
      </c>
      <c r="J82" s="149"/>
    </row>
    <row r="83" spans="1:10">
      <c r="A83" s="299">
        <f t="shared" si="0"/>
        <v>17</v>
      </c>
      <c r="B83" s="29" t="s">
        <v>215</v>
      </c>
      <c r="C83" s="27" t="str">
        <f>"( Sum of line "&amp;A69&amp;" - line "&amp;A76&amp;")"</f>
        <v>( Sum of line 5 - line 11)</v>
      </c>
      <c r="D83" s="406">
        <f>SUM(D79:D82)</f>
        <v>87905.551538461543</v>
      </c>
      <c r="E83" s="42"/>
      <c r="F83" s="42" t="s">
        <v>26</v>
      </c>
      <c r="G83" s="330">
        <f>IF(I83&gt;0,I83/D83,1)</f>
        <v>1</v>
      </c>
      <c r="H83" s="42"/>
      <c r="I83" s="406">
        <f>SUM(I79:I82)</f>
        <v>87905.551538461543</v>
      </c>
      <c r="J83" s="27"/>
    </row>
    <row r="84" spans="1:10">
      <c r="A84" s="299"/>
      <c r="B84" s="34"/>
      <c r="C84" s="27"/>
      <c r="D84" s="16"/>
      <c r="E84" s="27"/>
      <c r="F84" s="34"/>
      <c r="G84" s="481"/>
      <c r="H84" s="27"/>
      <c r="I84" s="16"/>
      <c r="J84" s="149"/>
    </row>
    <row r="85" spans="1:10">
      <c r="A85" s="299">
        <f>+A83+1</f>
        <v>18</v>
      </c>
      <c r="B85" s="26" t="s">
        <v>256</v>
      </c>
      <c r="C85" s="27"/>
      <c r="D85" s="16"/>
      <c r="E85" s="27"/>
      <c r="F85" s="27"/>
      <c r="G85" s="481"/>
      <c r="H85" s="27"/>
      <c r="I85" s="16"/>
      <c r="J85" s="27"/>
    </row>
    <row r="86" spans="1:10">
      <c r="A86" s="299">
        <f>+A85+1</f>
        <v>19</v>
      </c>
      <c r="B86" s="542" t="s">
        <v>852</v>
      </c>
      <c r="C86" s="541" t="s">
        <v>513</v>
      </c>
      <c r="D86" s="47">
        <f>-'4- Rate Base'!E42</f>
        <v>0</v>
      </c>
      <c r="E86" s="27"/>
      <c r="F86" s="502" t="s">
        <v>21</v>
      </c>
      <c r="G86" s="953" t="s">
        <v>105</v>
      </c>
      <c r="H86" s="42"/>
      <c r="I86" s="16">
        <v>0</v>
      </c>
      <c r="J86" s="149"/>
    </row>
    <row r="87" spans="1:10" s="321" customFormat="1">
      <c r="A87" s="299">
        <f t="shared" ref="A87:A90" si="1">+A86+1</f>
        <v>20</v>
      </c>
      <c r="B87" s="542" t="s">
        <v>853</v>
      </c>
      <c r="C87" s="541" t="s">
        <v>854</v>
      </c>
      <c r="D87" s="545">
        <f>-'4- Rate Base'!F42</f>
        <v>-34624.699999999997</v>
      </c>
      <c r="E87" s="541"/>
      <c r="F87" s="502" t="s">
        <v>27</v>
      </c>
      <c r="G87" s="167">
        <f>+G83</f>
        <v>1</v>
      </c>
      <c r="H87" s="42"/>
      <c r="I87" s="406">
        <f t="shared" ref="I87:I89" si="2">D87*G87</f>
        <v>-34624.699999999997</v>
      </c>
      <c r="J87" s="149"/>
    </row>
    <row r="88" spans="1:10" s="321" customFormat="1">
      <c r="A88" s="299">
        <f t="shared" si="1"/>
        <v>21</v>
      </c>
      <c r="B88" s="542" t="s">
        <v>855</v>
      </c>
      <c r="C88" s="541" t="s">
        <v>856</v>
      </c>
      <c r="D88" s="545">
        <f>-'4- Rate Base'!G42</f>
        <v>-119035.24500000001</v>
      </c>
      <c r="E88" s="541"/>
      <c r="F88" s="502" t="s">
        <v>27</v>
      </c>
      <c r="G88" s="167">
        <f>+G83</f>
        <v>1</v>
      </c>
      <c r="H88" s="42"/>
      <c r="I88" s="406">
        <f>D88*G88</f>
        <v>-119035.24500000001</v>
      </c>
      <c r="J88" s="149"/>
    </row>
    <row r="89" spans="1:10" s="321" customFormat="1">
      <c r="A89" s="299">
        <f t="shared" si="1"/>
        <v>22</v>
      </c>
      <c r="B89" s="542" t="s">
        <v>857</v>
      </c>
      <c r="C89" s="541" t="s">
        <v>858</v>
      </c>
      <c r="D89" s="545">
        <f>+'4- Rate Base'!H42</f>
        <v>98447.864999999991</v>
      </c>
      <c r="E89" s="541"/>
      <c r="F89" s="502" t="s">
        <v>27</v>
      </c>
      <c r="G89" s="167">
        <f>+G83</f>
        <v>1</v>
      </c>
      <c r="H89" s="42"/>
      <c r="I89" s="406">
        <f t="shared" si="2"/>
        <v>98447.864999999991</v>
      </c>
      <c r="J89" s="149"/>
    </row>
    <row r="90" spans="1:10">
      <c r="A90" s="299">
        <f t="shared" si="1"/>
        <v>23</v>
      </c>
      <c r="B90" s="34" t="s">
        <v>89</v>
      </c>
      <c r="C90" s="34" t="s">
        <v>859</v>
      </c>
      <c r="D90" s="47">
        <f>-'4- Rate Base'!I42</f>
        <v>0</v>
      </c>
      <c r="E90" s="27"/>
      <c r="F90" s="27" t="s">
        <v>27</v>
      </c>
      <c r="G90" s="167">
        <f>+$G$83</f>
        <v>1</v>
      </c>
      <c r="H90" s="42"/>
      <c r="I90" s="40">
        <f>D90*G90</f>
        <v>0</v>
      </c>
      <c r="J90" s="149"/>
    </row>
    <row r="91" spans="1:10" s="215" customFormat="1">
      <c r="A91" s="299">
        <f t="shared" si="0"/>
        <v>24</v>
      </c>
      <c r="B91" s="32" t="s">
        <v>377</v>
      </c>
      <c r="C91" s="32" t="s">
        <v>603</v>
      </c>
      <c r="D91" s="47">
        <f>+'4- Rate Base'!K73</f>
        <v>0</v>
      </c>
      <c r="E91" s="35"/>
      <c r="F91" s="35" t="s">
        <v>77</v>
      </c>
      <c r="G91" s="168">
        <f>G92</f>
        <v>1</v>
      </c>
      <c r="H91" s="159"/>
      <c r="I91" s="47">
        <f>+G91*D91</f>
        <v>0</v>
      </c>
      <c r="J91" s="300"/>
    </row>
    <row r="92" spans="1:10">
      <c r="A92" s="299">
        <f t="shared" si="0"/>
        <v>25</v>
      </c>
      <c r="B92" s="129" t="s">
        <v>87</v>
      </c>
      <c r="C92" s="155" t="s">
        <v>862</v>
      </c>
      <c r="D92" s="47">
        <f>'4- Rate Base'!E23</f>
        <v>10407823.344615383</v>
      </c>
      <c r="E92" s="152"/>
      <c r="F92" s="153" t="str">
        <f>+F93</f>
        <v>DA</v>
      </c>
      <c r="G92" s="169">
        <v>1</v>
      </c>
      <c r="H92" s="152"/>
      <c r="I92" s="40">
        <f>+G92*D92</f>
        <v>10407823.344615383</v>
      </c>
      <c r="J92" s="149"/>
    </row>
    <row r="93" spans="1:10">
      <c r="A93" s="299">
        <f t="shared" si="0"/>
        <v>26</v>
      </c>
      <c r="B93" s="154" t="s">
        <v>100</v>
      </c>
      <c r="C93" s="155" t="s">
        <v>514</v>
      </c>
      <c r="D93" s="47">
        <f>+'4- Rate Base'!C42</f>
        <v>444085.5000000007</v>
      </c>
      <c r="E93" s="153"/>
      <c r="F93" s="153" t="str">
        <f>+F94</f>
        <v>DA</v>
      </c>
      <c r="G93" s="169">
        <v>1</v>
      </c>
      <c r="H93" s="153"/>
      <c r="I93" s="40">
        <f>+G93*D93</f>
        <v>444085.5000000007</v>
      </c>
      <c r="J93" s="149"/>
    </row>
    <row r="94" spans="1:10" ht="13.5" thickBot="1">
      <c r="A94" s="299">
        <f t="shared" si="0"/>
        <v>27</v>
      </c>
      <c r="B94" s="154" t="s">
        <v>101</v>
      </c>
      <c r="C94" s="155" t="s">
        <v>515</v>
      </c>
      <c r="D94" s="170">
        <f>+'4- Rate Base'!D42</f>
        <v>0</v>
      </c>
      <c r="E94" s="152"/>
      <c r="F94" s="152" t="s">
        <v>77</v>
      </c>
      <c r="G94" s="329">
        <v>1</v>
      </c>
      <c r="H94" s="152"/>
      <c r="I94" s="147">
        <f>+G94*D94</f>
        <v>0</v>
      </c>
      <c r="J94" s="149"/>
    </row>
    <row r="95" spans="1:10">
      <c r="A95" s="299">
        <f t="shared" si="0"/>
        <v>28</v>
      </c>
      <c r="B95" s="29" t="s">
        <v>214</v>
      </c>
      <c r="C95" s="27" t="str">
        <f>"( Sum of line "&amp;A86&amp;" - line "&amp;A94&amp;")"</f>
        <v>( Sum of line 19 - line 27)</v>
      </c>
      <c r="D95" s="16">
        <f>SUM(D86:D94)</f>
        <v>10796696.764615383</v>
      </c>
      <c r="E95" s="27"/>
      <c r="F95" s="27"/>
      <c r="G95" s="482"/>
      <c r="H95" s="42"/>
      <c r="I95" s="16">
        <f>SUM(I86:I94)</f>
        <v>10796696.764615383</v>
      </c>
      <c r="J95" s="27"/>
    </row>
    <row r="96" spans="1:10">
      <c r="A96" s="299"/>
      <c r="B96" s="34"/>
      <c r="C96" s="27"/>
      <c r="D96" s="16"/>
      <c r="E96" s="27"/>
      <c r="F96" s="27"/>
      <c r="G96" s="329"/>
      <c r="H96" s="27"/>
      <c r="I96" s="16"/>
      <c r="J96" s="149"/>
    </row>
    <row r="97" spans="1:10">
      <c r="A97" s="299">
        <f>+A95+1</f>
        <v>29</v>
      </c>
      <c r="B97" s="26" t="s">
        <v>664</v>
      </c>
      <c r="C97" s="157" t="s">
        <v>516</v>
      </c>
      <c r="D97" s="158">
        <f>+'4- Rate Base'!F23</f>
        <v>0</v>
      </c>
      <c r="E97" s="27"/>
      <c r="F97" s="27" t="s">
        <v>15</v>
      </c>
      <c r="G97" s="167">
        <f>$I$189</f>
        <v>1</v>
      </c>
      <c r="H97" s="42"/>
      <c r="I97" s="16">
        <f>+G97*D97</f>
        <v>0</v>
      </c>
      <c r="J97" s="27"/>
    </row>
    <row r="98" spans="1:10">
      <c r="A98" s="299"/>
      <c r="B98" s="29"/>
      <c r="C98" s="27"/>
      <c r="D98" s="16"/>
      <c r="E98" s="27"/>
      <c r="F98" s="27"/>
      <c r="G98" s="329"/>
      <c r="H98" s="42"/>
      <c r="I98" s="16"/>
      <c r="J98" s="27"/>
    </row>
    <row r="99" spans="1:10">
      <c r="A99" s="299">
        <f>+A97+1</f>
        <v>30</v>
      </c>
      <c r="B99" s="29" t="s">
        <v>537</v>
      </c>
      <c r="C99" s="27" t="s">
        <v>536</v>
      </c>
      <c r="D99" s="16"/>
      <c r="E99" s="27"/>
      <c r="F99" s="27"/>
      <c r="G99" s="329"/>
      <c r="H99" s="42"/>
      <c r="I99" s="16"/>
      <c r="J99" s="27"/>
    </row>
    <row r="100" spans="1:10">
      <c r="A100" s="299">
        <f t="shared" si="0"/>
        <v>31</v>
      </c>
      <c r="B100" s="29" t="s">
        <v>625</v>
      </c>
      <c r="C100" s="34" t="str">
        <f>"1/8*(Page 3, Line "&amp;A134&amp;" minus Page 3, Line "&amp;A131&amp;")"</f>
        <v>1/8*(Page 3, Line 17 minus Page 3, Line 14)</v>
      </c>
      <c r="D100" s="158">
        <f>(D134-D131)/8</f>
        <v>30550.742833731048</v>
      </c>
      <c r="E100" s="35"/>
      <c r="F100" s="35"/>
      <c r="G100" s="329"/>
      <c r="H100" s="159"/>
      <c r="I100" s="158">
        <f>(I134-I131)/8</f>
        <v>30550.742833731048</v>
      </c>
      <c r="J100" s="149"/>
    </row>
    <row r="101" spans="1:10">
      <c r="A101" s="299">
        <f t="shared" si="0"/>
        <v>32</v>
      </c>
      <c r="B101" s="29" t="s">
        <v>162</v>
      </c>
      <c r="C101" s="157" t="s">
        <v>518</v>
      </c>
      <c r="D101" s="158">
        <f>+'4- Rate Base'!G23</f>
        <v>0</v>
      </c>
      <c r="E101" s="27"/>
      <c r="F101" s="27" t="s">
        <v>15</v>
      </c>
      <c r="G101" s="167">
        <f>$I$189</f>
        <v>1</v>
      </c>
      <c r="H101" s="42"/>
      <c r="I101" s="16">
        <f>+G101*D101</f>
        <v>0</v>
      </c>
      <c r="J101" s="149"/>
    </row>
    <row r="102" spans="1:10" ht="13.5" thickBot="1">
      <c r="A102" s="105">
        <f t="shared" si="0"/>
        <v>33</v>
      </c>
      <c r="B102" s="29" t="s">
        <v>90</v>
      </c>
      <c r="C102" s="42" t="s">
        <v>257</v>
      </c>
      <c r="D102" s="170">
        <f>+'4- Rate Base'!H23</f>
        <v>15505.19230769231</v>
      </c>
      <c r="E102" s="27"/>
      <c r="F102" s="27" t="s">
        <v>28</v>
      </c>
      <c r="G102" s="329">
        <f>+$G$69</f>
        <v>1</v>
      </c>
      <c r="H102" s="42"/>
      <c r="I102" s="147">
        <f>+G102*D102</f>
        <v>15505.19230769231</v>
      </c>
      <c r="J102" s="149"/>
    </row>
    <row r="103" spans="1:10">
      <c r="A103" s="105">
        <f t="shared" si="0"/>
        <v>34</v>
      </c>
      <c r="B103" s="29" t="s">
        <v>217</v>
      </c>
      <c r="C103" s="27" t="str">
        <f>"( Sum of line "&amp;A100&amp;" - line "&amp;A102&amp;")"</f>
        <v>( Sum of line 31 - line 33)</v>
      </c>
      <c r="D103" s="16">
        <f>SUM(D100:D102)</f>
        <v>46055.935141423361</v>
      </c>
      <c r="E103" s="110"/>
      <c r="F103" s="110"/>
      <c r="G103" s="156"/>
      <c r="H103" s="160"/>
      <c r="I103" s="16">
        <f>I100+I101+I102</f>
        <v>46055.935141423361</v>
      </c>
      <c r="J103" s="110"/>
    </row>
    <row r="104" spans="1:10" ht="13.5" thickBot="1">
      <c r="A104" s="105"/>
      <c r="B104" s="34"/>
      <c r="C104" s="27"/>
      <c r="D104" s="147"/>
      <c r="E104" s="27"/>
      <c r="F104" s="27"/>
      <c r="G104" s="27"/>
      <c r="H104" s="27"/>
      <c r="I104" s="147"/>
      <c r="J104" s="27"/>
    </row>
    <row r="105" spans="1:10" ht="13.5" thickBot="1">
      <c r="A105" s="105">
        <f>+A103+1</f>
        <v>35</v>
      </c>
      <c r="B105" s="29" t="s">
        <v>218</v>
      </c>
      <c r="C105" s="27" t="str">
        <f>"( Sum of line "&amp;A83&amp;", "&amp;A95&amp;", "&amp;A97&amp;", "&amp;A103&amp;")"</f>
        <v>( Sum of line 17, 28, 29, 34)</v>
      </c>
      <c r="D105" s="161">
        <f>+D103+D97+D95+D83</f>
        <v>10930658.251295269</v>
      </c>
      <c r="E105" s="42"/>
      <c r="F105" s="42"/>
      <c r="G105" s="162"/>
      <c r="H105" s="42"/>
      <c r="I105" s="161">
        <f>+I103+I97+I95+I83</f>
        <v>10930658.251295269</v>
      </c>
      <c r="J105" s="149"/>
    </row>
    <row r="106" spans="1:10" ht="13.5" thickTop="1">
      <c r="A106" s="105"/>
      <c r="B106" s="29"/>
      <c r="C106" s="27"/>
      <c r="D106" s="163"/>
      <c r="E106" s="42"/>
      <c r="F106" s="42"/>
      <c r="G106" s="162"/>
      <c r="H106" s="42"/>
      <c r="I106" s="163"/>
      <c r="J106" s="149"/>
    </row>
    <row r="107" spans="1:10">
      <c r="A107" s="105"/>
      <c r="B107" s="29"/>
      <c r="C107" s="27"/>
      <c r="D107" s="163"/>
      <c r="E107" s="42"/>
      <c r="F107" s="42"/>
      <c r="G107" s="162"/>
      <c r="H107" s="42"/>
      <c r="I107" s="163"/>
      <c r="J107" s="149"/>
    </row>
    <row r="108" spans="1:10">
      <c r="A108" s="105"/>
      <c r="B108" s="29"/>
      <c r="C108" s="27"/>
      <c r="D108" s="27"/>
      <c r="E108" s="27"/>
      <c r="F108" s="27"/>
      <c r="G108" s="27"/>
      <c r="H108" s="27"/>
      <c r="I108" s="27"/>
      <c r="J108" s="164" t="s">
        <v>626</v>
      </c>
    </row>
    <row r="109" spans="1:10">
      <c r="A109" s="105"/>
      <c r="B109" s="29"/>
      <c r="C109" s="27"/>
      <c r="D109" s="27"/>
      <c r="E109" s="27"/>
      <c r="F109" s="27"/>
      <c r="G109" s="27"/>
      <c r="H109" s="27"/>
      <c r="I109" s="27"/>
      <c r="J109" s="164"/>
    </row>
    <row r="110" spans="1:10">
      <c r="A110" s="105"/>
      <c r="B110" s="29" t="s">
        <v>1</v>
      </c>
      <c r="C110" s="27"/>
      <c r="D110" s="105" t="str">
        <f>+D3</f>
        <v>Rate Formula Template - Attachment H-30A</v>
      </c>
      <c r="E110" s="27"/>
      <c r="F110" s="27"/>
      <c r="G110" s="27"/>
      <c r="H110" s="27"/>
      <c r="I110" s="103"/>
      <c r="J110" s="164" t="str">
        <f>J3</f>
        <v>For  the 12 months ended 12/31/20</v>
      </c>
    </row>
    <row r="111" spans="1:10">
      <c r="A111" s="105"/>
      <c r="B111" s="29"/>
      <c r="C111" s="27"/>
      <c r="D111" s="30" t="s">
        <v>97</v>
      </c>
      <c r="E111" s="27"/>
      <c r="F111" s="27"/>
      <c r="G111" s="27"/>
      <c r="H111" s="27"/>
      <c r="I111" s="27"/>
      <c r="J111" s="27"/>
    </row>
    <row r="112" spans="1:10">
      <c r="A112" s="105"/>
      <c r="B112" s="34"/>
      <c r="C112" s="27"/>
      <c r="D112" s="30" t="str">
        <f>+D58</f>
        <v>Transource Maryland, LLC</v>
      </c>
      <c r="E112" s="27"/>
      <c r="F112" s="27"/>
      <c r="G112" s="27"/>
      <c r="H112" s="27"/>
      <c r="I112" s="27"/>
      <c r="J112" s="27"/>
    </row>
    <row r="113" spans="1:10">
      <c r="A113" s="988"/>
      <c r="B113" s="988"/>
      <c r="C113" s="988"/>
      <c r="D113" s="988"/>
      <c r="E113" s="988"/>
      <c r="F113" s="988"/>
      <c r="G113" s="988"/>
      <c r="H113" s="988"/>
      <c r="I113" s="988"/>
      <c r="J113" s="988"/>
    </row>
    <row r="114" spans="1:10">
      <c r="A114" s="105"/>
      <c r="B114" s="114" t="s">
        <v>3</v>
      </c>
      <c r="C114" s="114" t="s">
        <v>4</v>
      </c>
      <c r="D114" s="114" t="s">
        <v>5</v>
      </c>
      <c r="E114" s="27" t="s">
        <v>2</v>
      </c>
      <c r="F114" s="27"/>
      <c r="G114" s="113" t="s">
        <v>6</v>
      </c>
      <c r="H114" s="27"/>
      <c r="I114" s="113" t="s">
        <v>7</v>
      </c>
      <c r="J114" s="27"/>
    </row>
    <row r="115" spans="1:10">
      <c r="A115" s="105" t="s">
        <v>8</v>
      </c>
      <c r="B115" s="29"/>
      <c r="C115" s="140"/>
      <c r="D115" s="27"/>
      <c r="E115" s="27"/>
      <c r="F115" s="27"/>
      <c r="G115" s="105"/>
      <c r="H115" s="27"/>
      <c r="I115" s="141" t="s">
        <v>16</v>
      </c>
      <c r="J115" s="141"/>
    </row>
    <row r="116" spans="1:10" ht="13.5" thickBot="1">
      <c r="A116" s="31" t="s">
        <v>10</v>
      </c>
      <c r="B116" s="29"/>
      <c r="C116" s="142" t="s">
        <v>199</v>
      </c>
      <c r="D116" s="141" t="s">
        <v>18</v>
      </c>
      <c r="E116" s="143"/>
      <c r="F116" s="141" t="s">
        <v>19</v>
      </c>
      <c r="G116" s="34"/>
      <c r="H116" s="143"/>
      <c r="I116" s="105" t="s">
        <v>20</v>
      </c>
      <c r="J116" s="141"/>
    </row>
    <row r="117" spans="1:10">
      <c r="A117" s="105"/>
      <c r="B117" s="29" t="s">
        <v>0</v>
      </c>
      <c r="C117" s="27"/>
      <c r="D117" s="27"/>
      <c r="E117" s="27"/>
      <c r="F117" s="27"/>
      <c r="G117" s="27"/>
      <c r="H117" s="27"/>
      <c r="I117" s="27"/>
      <c r="J117" s="27"/>
    </row>
    <row r="118" spans="1:10">
      <c r="A118" s="105">
        <v>1</v>
      </c>
      <c r="B118" s="29" t="s">
        <v>29</v>
      </c>
      <c r="C118" s="27" t="s">
        <v>438</v>
      </c>
      <c r="D118" s="563">
        <v>326788.03000000003</v>
      </c>
      <c r="E118" s="27"/>
      <c r="F118" s="27" t="s">
        <v>15</v>
      </c>
      <c r="G118" s="167">
        <f>$I$189</f>
        <v>1</v>
      </c>
      <c r="H118" s="42"/>
      <c r="I118" s="16">
        <f t="shared" ref="I118:I129" si="3">+G118*D118</f>
        <v>326788.03000000003</v>
      </c>
      <c r="J118" s="27"/>
    </row>
    <row r="119" spans="1:10">
      <c r="A119" s="124">
        <f>+A118+1</f>
        <v>2</v>
      </c>
      <c r="B119" s="165" t="s">
        <v>94</v>
      </c>
      <c r="C119" s="27" t="s">
        <v>440</v>
      </c>
      <c r="D119" s="563">
        <v>312377.93</v>
      </c>
      <c r="E119" s="155"/>
      <c r="F119" s="155" t="str">
        <f>+F118</f>
        <v>TP</v>
      </c>
      <c r="G119" s="167">
        <f>$I$189</f>
        <v>1</v>
      </c>
      <c r="H119" s="155"/>
      <c r="I119" s="158">
        <f>+G119*D119</f>
        <v>312377.93</v>
      </c>
      <c r="J119" s="27"/>
    </row>
    <row r="120" spans="1:10">
      <c r="A120" s="124">
        <f t="shared" ref="A120:A166" si="4">+A119+1</f>
        <v>3</v>
      </c>
      <c r="B120" s="38" t="s">
        <v>30</v>
      </c>
      <c r="C120" s="27" t="s">
        <v>441</v>
      </c>
      <c r="D120" s="563">
        <v>0</v>
      </c>
      <c r="E120" s="27"/>
      <c r="F120" s="27" t="str">
        <f>+F119</f>
        <v>TP</v>
      </c>
      <c r="G120" s="167">
        <f>$I$189</f>
        <v>1</v>
      </c>
      <c r="H120" s="42"/>
      <c r="I120" s="16">
        <f t="shared" si="3"/>
        <v>0</v>
      </c>
      <c r="J120" s="27"/>
    </row>
    <row r="121" spans="1:10">
      <c r="A121" s="326">
        <f t="shared" si="4"/>
        <v>4</v>
      </c>
      <c r="B121" s="29" t="s">
        <v>31</v>
      </c>
      <c r="C121" s="27" t="s">
        <v>442</v>
      </c>
      <c r="D121" s="563">
        <v>101610.942</v>
      </c>
      <c r="E121" s="27"/>
      <c r="F121" s="27" t="s">
        <v>23</v>
      </c>
      <c r="G121" s="167">
        <f t="shared" ref="G121:G126" si="5">$I$197</f>
        <v>1</v>
      </c>
      <c r="H121" s="42"/>
      <c r="I121" s="16">
        <f t="shared" si="3"/>
        <v>101610.942</v>
      </c>
      <c r="J121" s="27" t="s">
        <v>2</v>
      </c>
    </row>
    <row r="122" spans="1:10">
      <c r="A122" s="326">
        <f t="shared" si="4"/>
        <v>5</v>
      </c>
      <c r="B122" s="29" t="s">
        <v>106</v>
      </c>
      <c r="C122" s="502" t="s">
        <v>716</v>
      </c>
      <c r="D122" s="563">
        <v>0</v>
      </c>
      <c r="E122" s="27"/>
      <c r="F122" s="27" t="s">
        <v>23</v>
      </c>
      <c r="G122" s="167">
        <f t="shared" si="5"/>
        <v>1</v>
      </c>
      <c r="H122" s="42"/>
      <c r="I122" s="16">
        <f t="shared" si="3"/>
        <v>0</v>
      </c>
    </row>
    <row r="123" spans="1:10">
      <c r="A123" s="326">
        <f t="shared" si="4"/>
        <v>6</v>
      </c>
      <c r="B123" s="38" t="s">
        <v>560</v>
      </c>
      <c r="C123" s="502" t="s">
        <v>519</v>
      </c>
      <c r="D123" s="563">
        <v>0</v>
      </c>
      <c r="E123" s="27"/>
      <c r="F123" s="27" t="s">
        <v>23</v>
      </c>
      <c r="G123" s="167">
        <f t="shared" si="5"/>
        <v>1</v>
      </c>
      <c r="H123" s="42"/>
      <c r="I123" s="16">
        <f t="shared" si="3"/>
        <v>0</v>
      </c>
      <c r="J123" s="27"/>
    </row>
    <row r="124" spans="1:10" s="321" customFormat="1">
      <c r="A124" s="326">
        <f t="shared" si="4"/>
        <v>7</v>
      </c>
      <c r="B124" s="38" t="s">
        <v>562</v>
      </c>
      <c r="C124" s="502" t="s">
        <v>519</v>
      </c>
      <c r="D124" s="563">
        <v>9452.9</v>
      </c>
      <c r="E124" s="27"/>
      <c r="F124" s="27" t="s">
        <v>23</v>
      </c>
      <c r="G124" s="167">
        <f t="shared" si="5"/>
        <v>1</v>
      </c>
      <c r="H124" s="42"/>
      <c r="I124" s="406">
        <f>+G124*D124</f>
        <v>9452.9</v>
      </c>
      <c r="J124" s="27"/>
    </row>
    <row r="125" spans="1:10" s="321" customFormat="1">
      <c r="A125" s="326">
        <f t="shared" si="4"/>
        <v>8</v>
      </c>
      <c r="B125" s="38" t="s">
        <v>561</v>
      </c>
      <c r="C125" s="502" t="s">
        <v>519</v>
      </c>
      <c r="D125" s="563">
        <v>0.03</v>
      </c>
      <c r="E125" s="27"/>
      <c r="F125" s="27" t="s">
        <v>23</v>
      </c>
      <c r="G125" s="167">
        <f t="shared" si="5"/>
        <v>1</v>
      </c>
      <c r="H125" s="42"/>
      <c r="I125" s="406">
        <f>+G125*D125</f>
        <v>0.03</v>
      </c>
      <c r="J125" s="27"/>
    </row>
    <row r="126" spans="1:10" s="13" customFormat="1">
      <c r="A126" s="326">
        <f t="shared" si="4"/>
        <v>9</v>
      </c>
      <c r="B126" s="38" t="s">
        <v>439</v>
      </c>
      <c r="C126" s="502" t="s">
        <v>526</v>
      </c>
      <c r="D126" s="173">
        <f>+'7 - PBOP'!F18</f>
        <v>0</v>
      </c>
      <c r="E126" s="100"/>
      <c r="F126" s="27" t="s">
        <v>23</v>
      </c>
      <c r="G126" s="167">
        <f t="shared" si="5"/>
        <v>1</v>
      </c>
      <c r="H126" s="42"/>
      <c r="I126" s="16">
        <f>+G126*D126</f>
        <v>0</v>
      </c>
      <c r="J126" s="100"/>
    </row>
    <row r="127" spans="1:10">
      <c r="A127" s="326">
        <f t="shared" si="4"/>
        <v>10</v>
      </c>
      <c r="B127" s="38" t="s">
        <v>209</v>
      </c>
      <c r="C127" s="502" t="s">
        <v>520</v>
      </c>
      <c r="D127" s="150">
        <v>9452.85</v>
      </c>
      <c r="E127" s="27"/>
      <c r="F127" s="166" t="s">
        <v>15</v>
      </c>
      <c r="G127" s="167">
        <f>$I$189</f>
        <v>1</v>
      </c>
      <c r="H127" s="42"/>
      <c r="I127" s="16">
        <f t="shared" si="3"/>
        <v>9452.85</v>
      </c>
      <c r="J127" s="27"/>
    </row>
    <row r="128" spans="1:10" s="13" customFormat="1">
      <c r="A128" s="326">
        <f t="shared" si="4"/>
        <v>11</v>
      </c>
      <c r="B128" s="38" t="s">
        <v>206</v>
      </c>
      <c r="C128" s="502" t="s">
        <v>741</v>
      </c>
      <c r="D128" s="173">
        <f>+'7 - PBOP'!F15</f>
        <v>-6358.7493301516706</v>
      </c>
      <c r="E128" s="100"/>
      <c r="F128" s="27" t="s">
        <v>23</v>
      </c>
      <c r="G128" s="167">
        <f>$I$197</f>
        <v>1</v>
      </c>
      <c r="H128" s="42"/>
      <c r="I128" s="16">
        <f>+G128*D128</f>
        <v>-6358.7493301516706</v>
      </c>
      <c r="J128" s="100"/>
    </row>
    <row r="129" spans="1:10" s="507" customFormat="1">
      <c r="A129" s="508">
        <f t="shared" si="4"/>
        <v>12</v>
      </c>
      <c r="B129" s="503" t="s">
        <v>566</v>
      </c>
      <c r="C129" s="502" t="s">
        <v>576</v>
      </c>
      <c r="D129" s="504">
        <v>0</v>
      </c>
      <c r="E129" s="502"/>
      <c r="F129" s="502" t="str">
        <f>+F131</f>
        <v>DA</v>
      </c>
      <c r="G129" s="506">
        <v>1</v>
      </c>
      <c r="H129" s="505"/>
      <c r="I129" s="504">
        <f t="shared" si="3"/>
        <v>0</v>
      </c>
      <c r="J129" s="502"/>
    </row>
    <row r="130" spans="1:10">
      <c r="A130" s="326">
        <f t="shared" si="4"/>
        <v>13</v>
      </c>
      <c r="B130" s="165" t="s">
        <v>95</v>
      </c>
      <c r="C130" s="155"/>
      <c r="D130" s="47"/>
      <c r="E130" s="155"/>
      <c r="F130" s="155"/>
      <c r="G130" s="168"/>
      <c r="H130" s="155"/>
      <c r="I130" s="47"/>
      <c r="J130" s="27"/>
    </row>
    <row r="131" spans="1:10">
      <c r="A131" s="326">
        <f t="shared" si="4"/>
        <v>14</v>
      </c>
      <c r="B131" s="165" t="s">
        <v>528</v>
      </c>
      <c r="C131" s="155" t="s">
        <v>527</v>
      </c>
      <c r="D131" s="150">
        <v>177634.2</v>
      </c>
      <c r="E131" s="153"/>
      <c r="F131" s="153" t="s">
        <v>77</v>
      </c>
      <c r="G131" s="169">
        <v>1</v>
      </c>
      <c r="H131" s="153"/>
      <c r="I131" s="47">
        <f>+G131*D131</f>
        <v>177634.2</v>
      </c>
      <c r="J131" s="27"/>
    </row>
    <row r="132" spans="1:10">
      <c r="A132" s="326">
        <f t="shared" si="4"/>
        <v>15</v>
      </c>
      <c r="B132" s="499" t="s">
        <v>564</v>
      </c>
      <c r="C132" s="502" t="s">
        <v>714</v>
      </c>
      <c r="D132" s="563">
        <v>134743.72999999998</v>
      </c>
      <c r="E132" s="153"/>
      <c r="F132" s="153" t="s">
        <v>15</v>
      </c>
      <c r="G132" s="167">
        <f>$I$189</f>
        <v>1</v>
      </c>
      <c r="H132" s="153"/>
      <c r="I132" s="47">
        <f>+G132*D132</f>
        <v>134743.72999999998</v>
      </c>
      <c r="J132" s="27"/>
    </row>
    <row r="133" spans="1:10" ht="13.5" thickBot="1">
      <c r="A133" s="326">
        <f t="shared" si="4"/>
        <v>16</v>
      </c>
      <c r="B133" s="165" t="s">
        <v>96</v>
      </c>
      <c r="C133" s="155" t="str">
        <f>"( Sum of line "&amp;A131&amp;" - line "&amp;A132&amp;")"" Ties to 321.97b"</f>
        <v>( Sum of line 14 - line 15)" Ties to 321.97b</v>
      </c>
      <c r="D133" s="170">
        <f>SUM(D131:D132)</f>
        <v>312377.93</v>
      </c>
      <c r="E133" s="153"/>
      <c r="F133" s="153"/>
      <c r="G133" s="169"/>
      <c r="H133" s="153"/>
      <c r="I133" s="170">
        <f>SUM(I131:I132)</f>
        <v>312377.93</v>
      </c>
      <c r="J133" s="27"/>
    </row>
    <row r="134" spans="1:10">
      <c r="A134" s="326">
        <f t="shared" si="4"/>
        <v>17</v>
      </c>
      <c r="B134" s="171" t="s">
        <v>219</v>
      </c>
      <c r="C134" s="837" t="s">
        <v>563</v>
      </c>
      <c r="D134" s="16">
        <f>+D118-D119-D120+D121-D122-D123-D124-D125-D126+D127+D128+D129+D133</f>
        <v>422040.1426698484</v>
      </c>
      <c r="E134" s="16"/>
      <c r="F134" s="16"/>
      <c r="G134" s="16"/>
      <c r="H134" s="16"/>
      <c r="I134" s="406">
        <f>+I118-I119-I120+I121-I122-I123-I124-I125-I126+I127+I128+I129+I133</f>
        <v>422040.1426698484</v>
      </c>
      <c r="J134" s="27"/>
    </row>
    <row r="135" spans="1:10">
      <c r="A135" s="326"/>
      <c r="B135" s="34"/>
      <c r="C135" s="502"/>
      <c r="D135" s="16"/>
      <c r="E135" s="16"/>
      <c r="F135" s="16"/>
      <c r="G135" s="16"/>
      <c r="H135" s="16"/>
      <c r="I135" s="16"/>
      <c r="J135" s="27"/>
    </row>
    <row r="136" spans="1:10">
      <c r="A136" s="326">
        <f>+A134+1</f>
        <v>18</v>
      </c>
      <c r="B136" s="29" t="s">
        <v>535</v>
      </c>
      <c r="C136" s="502" t="s">
        <v>374</v>
      </c>
      <c r="D136" s="16"/>
      <c r="E136" s="16"/>
      <c r="F136" s="16"/>
      <c r="G136" s="16"/>
      <c r="H136" s="16"/>
      <c r="I136" s="16"/>
      <c r="J136" s="27"/>
    </row>
    <row r="137" spans="1:10">
      <c r="A137" s="326">
        <f t="shared" si="4"/>
        <v>19</v>
      </c>
      <c r="B137" s="29" t="s">
        <v>29</v>
      </c>
      <c r="C137" s="838" t="s">
        <v>443</v>
      </c>
      <c r="D137" s="150">
        <v>0</v>
      </c>
      <c r="E137" s="16"/>
      <c r="F137" s="16" t="s">
        <v>15</v>
      </c>
      <c r="G137" s="167">
        <f>$I$189</f>
        <v>1</v>
      </c>
      <c r="H137" s="16"/>
      <c r="I137" s="16">
        <f>+G137*D137</f>
        <v>0</v>
      </c>
      <c r="J137" s="149"/>
    </row>
    <row r="138" spans="1:10">
      <c r="A138" s="326">
        <f t="shared" si="4"/>
        <v>20</v>
      </c>
      <c r="B138" s="172" t="s">
        <v>88</v>
      </c>
      <c r="C138" s="838" t="s">
        <v>444</v>
      </c>
      <c r="D138" s="150">
        <v>20082.910000000003</v>
      </c>
      <c r="E138" s="16"/>
      <c r="F138" s="16" t="s">
        <v>23</v>
      </c>
      <c r="G138" s="167">
        <f>$I$197</f>
        <v>1</v>
      </c>
      <c r="H138" s="16"/>
      <c r="I138" s="16">
        <f>+G138*D138</f>
        <v>20082.910000000003</v>
      </c>
      <c r="J138" s="149"/>
    </row>
    <row r="139" spans="1:10" ht="13.5" thickBot="1">
      <c r="A139" s="326">
        <f t="shared" si="4"/>
        <v>21</v>
      </c>
      <c r="B139" s="165" t="s">
        <v>91</v>
      </c>
      <c r="C139" s="502" t="s">
        <v>529</v>
      </c>
      <c r="D139" s="500">
        <v>0</v>
      </c>
      <c r="E139" s="16"/>
      <c r="F139" s="16" t="s">
        <v>77</v>
      </c>
      <c r="G139" s="167">
        <v>1</v>
      </c>
      <c r="H139" s="16"/>
      <c r="I139" s="147">
        <f>+G139*D139</f>
        <v>0</v>
      </c>
      <c r="J139" s="149"/>
    </row>
    <row r="140" spans="1:10">
      <c r="A140" s="326">
        <f t="shared" si="4"/>
        <v>22</v>
      </c>
      <c r="B140" s="29" t="s">
        <v>210</v>
      </c>
      <c r="C140" s="502" t="str">
        <f>"( Sum of line "&amp;A137&amp;" - line "&amp;A139&amp;")"</f>
        <v>( Sum of line 19 - line 21)</v>
      </c>
      <c r="D140" s="406">
        <f>SUM(D137:D139)</f>
        <v>20082.910000000003</v>
      </c>
      <c r="E140" s="16"/>
      <c r="F140" s="16"/>
      <c r="G140" s="167"/>
      <c r="H140" s="16"/>
      <c r="I140" s="16">
        <f>SUM(I137:I139)</f>
        <v>20082.910000000003</v>
      </c>
      <c r="J140" s="27"/>
    </row>
    <row r="141" spans="1:10">
      <c r="A141" s="326"/>
      <c r="B141" s="29"/>
      <c r="C141" s="502"/>
      <c r="D141" s="16"/>
      <c r="E141" s="16"/>
      <c r="F141" s="16"/>
      <c r="G141" s="167"/>
      <c r="H141" s="16"/>
      <c r="I141" s="16"/>
      <c r="J141" s="27"/>
    </row>
    <row r="142" spans="1:10">
      <c r="A142" s="326">
        <f>+A140+1</f>
        <v>23</v>
      </c>
      <c r="B142" s="29" t="s">
        <v>531</v>
      </c>
      <c r="C142" s="32"/>
      <c r="D142" s="16"/>
      <c r="E142" s="16"/>
      <c r="F142" s="16"/>
      <c r="G142" s="167"/>
      <c r="H142" s="16"/>
      <c r="I142" s="16"/>
      <c r="J142" s="27"/>
    </row>
    <row r="143" spans="1:10">
      <c r="A143" s="326">
        <f t="shared" si="4"/>
        <v>24</v>
      </c>
      <c r="B143" s="29" t="s">
        <v>32</v>
      </c>
      <c r="C143" s="32"/>
      <c r="D143" s="16"/>
      <c r="E143" s="16"/>
      <c r="F143" s="16"/>
      <c r="G143" s="167"/>
      <c r="H143" s="16"/>
      <c r="I143" s="16"/>
      <c r="J143" s="149"/>
    </row>
    <row r="144" spans="1:10">
      <c r="A144" s="326">
        <f t="shared" si="4"/>
        <v>25</v>
      </c>
      <c r="B144" s="29" t="s">
        <v>33</v>
      </c>
      <c r="C144" s="838" t="s">
        <v>715</v>
      </c>
      <c r="D144" s="150">
        <v>0</v>
      </c>
      <c r="E144" s="16"/>
      <c r="F144" s="16" t="s">
        <v>23</v>
      </c>
      <c r="G144" s="167">
        <f>$I$197</f>
        <v>1</v>
      </c>
      <c r="H144" s="16"/>
      <c r="I144" s="16">
        <f>+G144*D144</f>
        <v>0</v>
      </c>
    </row>
    <row r="145" spans="1:10">
      <c r="A145" s="326">
        <f t="shared" si="4"/>
        <v>26</v>
      </c>
      <c r="B145" s="29" t="s">
        <v>34</v>
      </c>
      <c r="C145" s="838" t="s">
        <v>715</v>
      </c>
      <c r="D145" s="563">
        <v>0</v>
      </c>
      <c r="E145" s="16"/>
      <c r="F145" s="16" t="s">
        <v>23</v>
      </c>
      <c r="G145" s="167">
        <f>$I$197</f>
        <v>1</v>
      </c>
      <c r="H145" s="16"/>
      <c r="I145" s="16">
        <f>+G145*D145</f>
        <v>0</v>
      </c>
    </row>
    <row r="146" spans="1:10">
      <c r="A146" s="326">
        <f t="shared" si="4"/>
        <v>27</v>
      </c>
      <c r="B146" s="29" t="s">
        <v>35</v>
      </c>
      <c r="C146" s="838" t="s">
        <v>2</v>
      </c>
      <c r="D146" s="158"/>
      <c r="E146" s="16"/>
      <c r="F146" s="16"/>
      <c r="G146" s="167"/>
      <c r="H146" s="16"/>
      <c r="I146" s="16"/>
    </row>
    <row r="147" spans="1:10">
      <c r="A147" s="326">
        <f t="shared" si="4"/>
        <v>28</v>
      </c>
      <c r="B147" s="29" t="s">
        <v>36</v>
      </c>
      <c r="C147" s="838" t="s">
        <v>715</v>
      </c>
      <c r="D147" s="150">
        <v>300</v>
      </c>
      <c r="E147" s="16"/>
      <c r="F147" s="16" t="s">
        <v>28</v>
      </c>
      <c r="G147" s="329">
        <f>+$G$69</f>
        <v>1</v>
      </c>
      <c r="H147" s="16"/>
      <c r="I147" s="16">
        <f>+G147*D147</f>
        <v>300</v>
      </c>
    </row>
    <row r="148" spans="1:10">
      <c r="A148" s="326">
        <f t="shared" si="4"/>
        <v>29</v>
      </c>
      <c r="B148" s="29" t="s">
        <v>37</v>
      </c>
      <c r="C148" s="838" t="s">
        <v>715</v>
      </c>
      <c r="D148" s="150">
        <v>0</v>
      </c>
      <c r="E148" s="16"/>
      <c r="F148" s="158" t="s">
        <v>21</v>
      </c>
      <c r="G148" s="186" t="s">
        <v>105</v>
      </c>
      <c r="H148" s="16"/>
      <c r="I148" s="325">
        <v>0</v>
      </c>
    </row>
    <row r="149" spans="1:10">
      <c r="A149" s="326">
        <f t="shared" si="4"/>
        <v>30</v>
      </c>
      <c r="B149" s="29" t="s">
        <v>38</v>
      </c>
      <c r="C149" s="838" t="s">
        <v>715</v>
      </c>
      <c r="D149" s="150">
        <v>0</v>
      </c>
      <c r="E149" s="16"/>
      <c r="F149" s="16" t="s">
        <v>28</v>
      </c>
      <c r="G149" s="329">
        <f>+$G$69</f>
        <v>1</v>
      </c>
      <c r="H149" s="16"/>
      <c r="I149" s="16">
        <f>+G149*D149</f>
        <v>0</v>
      </c>
    </row>
    <row r="150" spans="1:10" ht="13.5" thickBot="1">
      <c r="A150" s="326">
        <f t="shared" si="4"/>
        <v>31</v>
      </c>
      <c r="B150" s="29" t="s">
        <v>39</v>
      </c>
      <c r="C150" s="838" t="s">
        <v>715</v>
      </c>
      <c r="D150" s="150">
        <v>0</v>
      </c>
      <c r="E150" s="16"/>
      <c r="F150" s="16" t="s">
        <v>28</v>
      </c>
      <c r="G150" s="329">
        <f>+$G$69</f>
        <v>1</v>
      </c>
      <c r="H150" s="16"/>
      <c r="I150" s="147">
        <f>+G150*D150</f>
        <v>0</v>
      </c>
    </row>
    <row r="151" spans="1:10" ht="13.5" thickTop="1">
      <c r="A151" s="326">
        <f t="shared" si="4"/>
        <v>32</v>
      </c>
      <c r="B151" s="29" t="s">
        <v>211</v>
      </c>
      <c r="C151" s="502" t="str">
        <f>"( Sum of line "&amp;A144&amp;" - line "&amp;A150&amp;")"</f>
        <v>( Sum of line 25 - line 31)</v>
      </c>
      <c r="D151" s="367">
        <f>SUM(D144:D150)</f>
        <v>300</v>
      </c>
      <c r="E151" s="16"/>
      <c r="F151" s="16"/>
      <c r="G151" s="16"/>
      <c r="H151" s="16"/>
      <c r="I151" s="16">
        <f>SUM(I144:I150)</f>
        <v>300</v>
      </c>
      <c r="J151" s="27"/>
    </row>
    <row r="152" spans="1:10">
      <c r="A152" s="326"/>
      <c r="B152" s="29"/>
      <c r="C152" s="502"/>
      <c r="D152" s="27"/>
      <c r="E152" s="27"/>
      <c r="F152" s="27"/>
      <c r="G152" s="122"/>
      <c r="H152" s="27"/>
      <c r="I152" s="27"/>
      <c r="J152" s="27"/>
    </row>
    <row r="153" spans="1:10">
      <c r="A153" s="326">
        <f>+A151+1</f>
        <v>33</v>
      </c>
      <c r="B153" s="29" t="s">
        <v>533</v>
      </c>
      <c r="C153" s="502" t="s">
        <v>534</v>
      </c>
      <c r="D153" s="27"/>
      <c r="E153" s="27"/>
      <c r="F153" s="34"/>
      <c r="G153" s="36"/>
      <c r="H153" s="27"/>
      <c r="I153" s="34"/>
      <c r="J153" s="34"/>
    </row>
    <row r="154" spans="1:10">
      <c r="A154" s="326">
        <f t="shared" si="4"/>
        <v>34</v>
      </c>
      <c r="B154" s="37" t="s">
        <v>234</v>
      </c>
      <c r="C154" s="502"/>
      <c r="D154" s="388">
        <f>IF(D237&gt;0,1-(((1-D238)*(1-D237))/(1-D238*D237*D239))*(1-D240),0)</f>
        <v>0.27517499999999995</v>
      </c>
      <c r="E154" s="27"/>
      <c r="F154" s="34"/>
      <c r="G154" s="36"/>
      <c r="H154" s="27"/>
      <c r="I154" s="34"/>
      <c r="J154" s="34"/>
    </row>
    <row r="155" spans="1:10">
      <c r="A155" s="326">
        <f t="shared" si="4"/>
        <v>35</v>
      </c>
      <c r="B155" s="34" t="s">
        <v>41</v>
      </c>
      <c r="C155" s="502" t="str">
        <f>"WCLTD = Page 4, Line "&amp;A203&amp;", R = Page 4, Line "&amp;A206</f>
        <v>WCLTD = Page 4, Line 15, R = Page 4, Line 18</v>
      </c>
      <c r="D155" s="388">
        <f>IF(I203&gt;0,(D154/(1-D154))*(1-I203/I206),0)</f>
        <v>0.32653061775120962</v>
      </c>
      <c r="E155" s="27"/>
      <c r="F155" s="34"/>
      <c r="G155" s="36"/>
      <c r="H155" s="27"/>
      <c r="I155" s="34"/>
      <c r="J155" s="34"/>
    </row>
    <row r="156" spans="1:10">
      <c r="A156" s="326">
        <f t="shared" si="4"/>
        <v>36</v>
      </c>
      <c r="B156" s="38" t="s">
        <v>232</v>
      </c>
      <c r="C156" s="502"/>
      <c r="D156" s="27"/>
      <c r="E156" s="27"/>
      <c r="F156" s="34"/>
      <c r="G156" s="36"/>
      <c r="H156" s="27"/>
      <c r="I156" s="34"/>
      <c r="J156" s="34"/>
    </row>
    <row r="157" spans="1:10">
      <c r="A157" s="326">
        <f t="shared" si="4"/>
        <v>37</v>
      </c>
      <c r="B157" s="38"/>
      <c r="C157" s="565"/>
      <c r="D157" s="27"/>
      <c r="E157" s="27"/>
      <c r="F157" s="34"/>
      <c r="G157" s="36"/>
      <c r="H157" s="27"/>
      <c r="I157" s="34"/>
      <c r="J157" s="34"/>
    </row>
    <row r="158" spans="1:10">
      <c r="A158" s="326">
        <f>+A157+1</f>
        <v>38</v>
      </c>
      <c r="B158" s="39" t="str">
        <f>"      1 / (1 - T)  =  (from line "&amp;A154&amp;")"</f>
        <v xml:space="preserve">      1 / (1 - T)  =  (from line 34)</v>
      </c>
      <c r="C158" s="502" t="s">
        <v>567</v>
      </c>
      <c r="D158" s="388">
        <f>IF(D154=0,0,1/(1-D154))</f>
        <v>1.3796433621908735</v>
      </c>
      <c r="E158" s="27"/>
      <c r="F158" s="34"/>
      <c r="G158" s="36"/>
      <c r="H158" s="27"/>
      <c r="I158" s="16"/>
      <c r="J158" s="34"/>
    </row>
    <row r="159" spans="1:10">
      <c r="A159" s="326">
        <f t="shared" si="4"/>
        <v>39</v>
      </c>
      <c r="B159" s="38" t="s">
        <v>228</v>
      </c>
      <c r="C159" s="502" t="s">
        <v>445</v>
      </c>
      <c r="D159" s="150">
        <v>0</v>
      </c>
      <c r="E159" s="27"/>
      <c r="F159" s="34"/>
      <c r="G159" s="36"/>
      <c r="H159" s="27"/>
      <c r="I159" s="16"/>
      <c r="J159" s="34"/>
    </row>
    <row r="160" spans="1:10">
      <c r="A160" s="326">
        <f t="shared" si="4"/>
        <v>40</v>
      </c>
      <c r="B160" s="38" t="s">
        <v>833</v>
      </c>
      <c r="C160" s="502" t="s">
        <v>835</v>
      </c>
      <c r="D160" s="563">
        <v>0</v>
      </c>
      <c r="E160" s="27"/>
      <c r="F160" s="34"/>
      <c r="G160" s="40"/>
      <c r="H160" s="27"/>
      <c r="I160" s="16"/>
    </row>
    <row r="161" spans="1:10">
      <c r="A161" s="326">
        <f t="shared" si="4"/>
        <v>41</v>
      </c>
      <c r="B161" s="38" t="s">
        <v>264</v>
      </c>
      <c r="C161" s="502" t="s">
        <v>835</v>
      </c>
      <c r="D161" s="563">
        <v>0</v>
      </c>
      <c r="E161" s="27"/>
      <c r="F161" s="34"/>
      <c r="G161" s="36"/>
      <c r="H161" s="27"/>
      <c r="I161" s="16"/>
      <c r="J161" s="34"/>
    </row>
    <row r="162" spans="1:10">
      <c r="A162" s="326">
        <f t="shared" si="4"/>
        <v>42</v>
      </c>
      <c r="B162" s="39" t="s">
        <v>229</v>
      </c>
      <c r="C162" s="41" t="str">
        <f>"(Line "&amp;A155&amp;" times Line "&amp;A169&amp;")"</f>
        <v>(Line 35 times Line 48)</v>
      </c>
      <c r="D162" s="261">
        <f>+D155*D169</f>
        <v>258944.51540762384</v>
      </c>
      <c r="E162" s="42"/>
      <c r="F162" s="42" t="s">
        <v>21</v>
      </c>
      <c r="G162" s="43"/>
      <c r="H162" s="42"/>
      <c r="I162" s="261">
        <f>+D155*I169</f>
        <v>258944.51540762384</v>
      </c>
      <c r="J162" s="121" t="s">
        <v>2</v>
      </c>
    </row>
    <row r="163" spans="1:10">
      <c r="A163" s="124">
        <f t="shared" si="4"/>
        <v>43</v>
      </c>
      <c r="B163" s="32" t="s">
        <v>230</v>
      </c>
      <c r="C163" s="41" t="str">
        <f>"(Line "&amp;A158&amp;" times Line "&amp;A159&amp;")"</f>
        <v>(Line 38 times Line 39)</v>
      </c>
      <c r="D163" s="261">
        <f>+D$158*D159</f>
        <v>0</v>
      </c>
      <c r="E163" s="42"/>
      <c r="F163" s="44" t="s">
        <v>27</v>
      </c>
      <c r="G163" s="151">
        <f>+$G$83</f>
        <v>1</v>
      </c>
      <c r="H163" s="42"/>
      <c r="I163" s="261">
        <f>+G163*D163</f>
        <v>0</v>
      </c>
      <c r="J163" s="121"/>
    </row>
    <row r="164" spans="1:10">
      <c r="A164" s="124">
        <f t="shared" si="4"/>
        <v>44</v>
      </c>
      <c r="B164" s="32" t="s">
        <v>834</v>
      </c>
      <c r="C164" s="41" t="str">
        <f>"(Line "&amp;A158&amp;" times Line "&amp;A160&amp;")"</f>
        <v>(Line 38 times Line 40)</v>
      </c>
      <c r="D164" s="261">
        <f>+D$158*D160</f>
        <v>0</v>
      </c>
      <c r="E164" s="42"/>
      <c r="F164" s="44" t="s">
        <v>27</v>
      </c>
      <c r="G164" s="151">
        <f>+$G$83</f>
        <v>1</v>
      </c>
      <c r="H164" s="42"/>
      <c r="I164" s="261">
        <f>+G164*D164</f>
        <v>0</v>
      </c>
      <c r="J164" s="121"/>
    </row>
    <row r="165" spans="1:10" ht="13.5" thickBot="1">
      <c r="A165" s="124">
        <f t="shared" si="4"/>
        <v>45</v>
      </c>
      <c r="B165" s="32" t="s">
        <v>107</v>
      </c>
      <c r="C165" s="41" t="str">
        <f>"(Line "&amp;A158&amp;" times Line "&amp;A161&amp;")"</f>
        <v>(Line 38 times Line 41)</v>
      </c>
      <c r="D165" s="262">
        <f>+D$158*D161</f>
        <v>0</v>
      </c>
      <c r="E165" s="42"/>
      <c r="F165" s="44" t="s">
        <v>27</v>
      </c>
      <c r="G165" s="151">
        <f>+$G$83</f>
        <v>1</v>
      </c>
      <c r="H165" s="42"/>
      <c r="I165" s="262">
        <f>+G165*D165</f>
        <v>0</v>
      </c>
      <c r="J165" s="121"/>
    </row>
    <row r="166" spans="1:10">
      <c r="A166" s="124">
        <f t="shared" si="4"/>
        <v>46</v>
      </c>
      <c r="B166" s="45" t="s">
        <v>231</v>
      </c>
      <c r="C166" s="502" t="str">
        <f>"( Sum of line "&amp;A162&amp;" - line "&amp;A165&amp;")"</f>
        <v>( Sum of line 42 - line 45)</v>
      </c>
      <c r="D166" s="173">
        <f>SUM(D162:D165)</f>
        <v>258944.51540762384</v>
      </c>
      <c r="E166" s="42"/>
      <c r="F166" s="42" t="s">
        <v>2</v>
      </c>
      <c r="G166" s="43" t="s">
        <v>2</v>
      </c>
      <c r="H166" s="42"/>
      <c r="I166" s="173">
        <f>SUM(I162:I165)</f>
        <v>258944.51540762384</v>
      </c>
      <c r="J166" s="27"/>
    </row>
    <row r="167" spans="1:10">
      <c r="A167" s="124"/>
      <c r="B167" s="34"/>
      <c r="C167" s="174"/>
      <c r="D167" s="16"/>
      <c r="E167" s="27"/>
      <c r="F167" s="27"/>
      <c r="G167" s="122"/>
      <c r="H167" s="27"/>
      <c r="I167" s="16"/>
      <c r="J167" s="27"/>
    </row>
    <row r="168" spans="1:10">
      <c r="A168" s="124">
        <f>+A166+1</f>
        <v>47</v>
      </c>
      <c r="B168" s="29" t="s">
        <v>43</v>
      </c>
      <c r="J168" s="34"/>
    </row>
    <row r="169" spans="1:10">
      <c r="A169" s="124">
        <f>A168+1</f>
        <v>48</v>
      </c>
      <c r="B169" s="176" t="s">
        <v>269</v>
      </c>
      <c r="C169" s="37" t="str">
        <f>"(Page 2, line " &amp;A105&amp;" times Page 4, Line 18)"</f>
        <v>(Page 2, line 35 times Page 4, Line 18)</v>
      </c>
      <c r="D169" s="188">
        <f>+$I206*D105</f>
        <v>793017.56506312976</v>
      </c>
      <c r="E169" s="42"/>
      <c r="F169" s="42" t="s">
        <v>21</v>
      </c>
      <c r="G169" s="175"/>
      <c r="H169" s="42"/>
      <c r="I169" s="406">
        <f>+$I206*I105</f>
        <v>793017.56506312976</v>
      </c>
      <c r="J169" s="149"/>
    </row>
    <row r="170" spans="1:10">
      <c r="A170" s="124"/>
      <c r="B170" s="29"/>
      <c r="C170" s="34"/>
      <c r="D170" s="40"/>
      <c r="E170" s="42"/>
      <c r="F170" s="42"/>
      <c r="G170" s="175"/>
      <c r="H170" s="42"/>
      <c r="I170" s="40"/>
      <c r="J170" s="149"/>
    </row>
    <row r="171" spans="1:10" ht="13.5" thickBot="1">
      <c r="A171" s="124">
        <f>A169+1</f>
        <v>49</v>
      </c>
      <c r="B171" s="29" t="s">
        <v>208</v>
      </c>
      <c r="C171" s="27" t="str">
        <f>"( Sum of line  "&amp;A134&amp;","&amp;A140&amp;", "&amp;A151&amp;", "&amp;A166&amp;", "&amp;A169&amp;")"</f>
        <v>( Sum of line  17,22, 32, 46, 48)</v>
      </c>
      <c r="D171" s="177">
        <f>+D169+D166+D151+D140+D134</f>
        <v>1494385.1331406019</v>
      </c>
      <c r="E171" s="42"/>
      <c r="F171" s="42"/>
      <c r="G171" s="163"/>
      <c r="H171" s="42"/>
      <c r="I171" s="177">
        <f>+I169+I166+I151+I140+I134</f>
        <v>1494385.1331406019</v>
      </c>
      <c r="J171" s="110"/>
    </row>
    <row r="172" spans="1:10" ht="13.5" thickTop="1">
      <c r="A172" s="124"/>
      <c r="B172" s="29"/>
      <c r="C172" s="27"/>
      <c r="D172" s="163"/>
      <c r="E172" s="42"/>
      <c r="F172" s="42"/>
      <c r="G172" s="163"/>
      <c r="H172" s="42"/>
      <c r="I172" s="40"/>
      <c r="J172" s="110"/>
    </row>
    <row r="173" spans="1:10">
      <c r="A173" s="105"/>
      <c r="B173" s="34"/>
      <c r="C173" s="34"/>
      <c r="D173" s="34"/>
      <c r="E173" s="34"/>
      <c r="F173" s="34"/>
      <c r="G173" s="34"/>
      <c r="H173" s="34"/>
      <c r="I173" s="34"/>
      <c r="J173" s="164" t="s">
        <v>629</v>
      </c>
    </row>
    <row r="174" spans="1:10">
      <c r="A174" s="105"/>
      <c r="B174" s="34"/>
      <c r="C174" s="34"/>
      <c r="D174" s="34"/>
      <c r="E174" s="34"/>
      <c r="F174" s="34"/>
      <c r="G174" s="34"/>
      <c r="H174" s="34"/>
      <c r="I174" s="34"/>
      <c r="J174" s="27"/>
    </row>
    <row r="175" spans="1:10">
      <c r="A175" s="105"/>
      <c r="B175" s="29" t="s">
        <v>1</v>
      </c>
      <c r="C175" s="34"/>
      <c r="D175" s="105" t="str">
        <f>+D3</f>
        <v>Rate Formula Template - Attachment H-30A</v>
      </c>
      <c r="E175" s="34"/>
      <c r="F175" s="34"/>
      <c r="G175" s="34"/>
      <c r="H175" s="34"/>
      <c r="I175" s="103"/>
      <c r="J175" s="178" t="str">
        <f>J3</f>
        <v>For  the 12 months ended 12/31/20</v>
      </c>
    </row>
    <row r="176" spans="1:10">
      <c r="A176" s="105"/>
      <c r="B176" s="29"/>
      <c r="C176" s="34"/>
      <c r="D176" s="210" t="s">
        <v>97</v>
      </c>
      <c r="E176" s="34"/>
      <c r="F176" s="34"/>
      <c r="G176" s="34"/>
      <c r="H176" s="34"/>
      <c r="I176" s="34"/>
      <c r="J176" s="27"/>
    </row>
    <row r="177" spans="1:10">
      <c r="A177" s="105"/>
      <c r="B177" s="34"/>
      <c r="C177" s="34"/>
      <c r="D177" s="210" t="str">
        <f>+D112</f>
        <v>Transource Maryland, LLC</v>
      </c>
      <c r="E177" s="34"/>
      <c r="F177" s="34"/>
      <c r="G177" s="34"/>
      <c r="H177" s="34"/>
      <c r="I177" s="34"/>
      <c r="J177" s="27"/>
    </row>
    <row r="178" spans="1:10">
      <c r="A178" s="988"/>
      <c r="B178" s="988"/>
      <c r="C178" s="988"/>
      <c r="D178" s="988"/>
      <c r="E178" s="988"/>
      <c r="F178" s="988"/>
      <c r="G178" s="988"/>
      <c r="H178" s="988"/>
      <c r="I178" s="988"/>
      <c r="J178" s="988"/>
    </row>
    <row r="179" spans="1:10" s="13" customFormat="1">
      <c r="A179" s="179"/>
      <c r="B179" s="114" t="s">
        <v>3</v>
      </c>
      <c r="C179" s="114" t="s">
        <v>4</v>
      </c>
      <c r="D179" s="114" t="s">
        <v>5</v>
      </c>
      <c r="E179" s="27" t="s">
        <v>2</v>
      </c>
      <c r="F179" s="27"/>
      <c r="G179" s="113" t="s">
        <v>6</v>
      </c>
      <c r="H179" s="27"/>
      <c r="I179" s="113" t="s">
        <v>7</v>
      </c>
      <c r="J179" s="100"/>
    </row>
    <row r="180" spans="1:10">
      <c r="A180" s="105"/>
      <c r="B180" s="34"/>
      <c r="C180" s="29"/>
      <c r="D180" s="29"/>
      <c r="E180" s="29"/>
      <c r="F180" s="29"/>
      <c r="G180" s="29"/>
      <c r="H180" s="29"/>
      <c r="I180" s="29"/>
      <c r="J180" s="29"/>
    </row>
    <row r="181" spans="1:10">
      <c r="A181" s="105"/>
      <c r="B181" s="34"/>
      <c r="C181" s="144" t="s">
        <v>44</v>
      </c>
      <c r="D181" s="34"/>
      <c r="E181" s="110"/>
      <c r="F181" s="110"/>
      <c r="G181" s="110"/>
      <c r="H181" s="110"/>
      <c r="I181" s="110"/>
      <c r="J181" s="27"/>
    </row>
    <row r="182" spans="1:10">
      <c r="A182" s="105" t="s">
        <v>8</v>
      </c>
      <c r="B182" s="144"/>
      <c r="C182" s="110"/>
      <c r="D182" s="110"/>
      <c r="E182" s="110"/>
      <c r="F182" s="110"/>
      <c r="G182" s="110"/>
      <c r="H182" s="110"/>
      <c r="I182" s="110"/>
      <c r="J182" s="27"/>
    </row>
    <row r="183" spans="1:10" ht="13.5" thickBot="1">
      <c r="A183" s="31" t="s">
        <v>10</v>
      </c>
      <c r="B183" s="106" t="s">
        <v>45</v>
      </c>
      <c r="C183" s="118"/>
      <c r="D183" s="118"/>
      <c r="E183" s="118"/>
      <c r="F183" s="118"/>
      <c r="G183" s="118"/>
      <c r="H183" s="32"/>
      <c r="I183" s="32"/>
      <c r="J183" s="27"/>
    </row>
    <row r="184" spans="1:10">
      <c r="A184" s="105">
        <v>1</v>
      </c>
      <c r="B184" s="107" t="s">
        <v>221</v>
      </c>
      <c r="C184" s="118" t="s">
        <v>274</v>
      </c>
      <c r="D184" s="35"/>
      <c r="E184" s="35"/>
      <c r="F184" s="35"/>
      <c r="G184" s="35"/>
      <c r="H184" s="35"/>
      <c r="I184" s="158">
        <f>D66</f>
        <v>0</v>
      </c>
      <c r="J184" s="27"/>
    </row>
    <row r="185" spans="1:10">
      <c r="A185" s="299">
        <f>+A184+1</f>
        <v>2</v>
      </c>
      <c r="B185" s="107" t="s">
        <v>222</v>
      </c>
      <c r="C185" s="32" t="s">
        <v>541</v>
      </c>
      <c r="D185" s="32"/>
      <c r="E185" s="32"/>
      <c r="F185" s="32"/>
      <c r="G185" s="32"/>
      <c r="H185" s="32"/>
      <c r="I185" s="145">
        <v>0</v>
      </c>
      <c r="J185" s="27"/>
    </row>
    <row r="186" spans="1:10" ht="13.5" thickBot="1">
      <c r="A186" s="299">
        <f>+A185+1</f>
        <v>3</v>
      </c>
      <c r="B186" s="180" t="s">
        <v>542</v>
      </c>
      <c r="C186" s="181" t="s">
        <v>544</v>
      </c>
      <c r="D186" s="103"/>
      <c r="E186" s="35"/>
      <c r="F186" s="35"/>
      <c r="G186" s="182"/>
      <c r="H186" s="35"/>
      <c r="I186" s="146">
        <v>0</v>
      </c>
      <c r="J186" s="27"/>
    </row>
    <row r="187" spans="1:10">
      <c r="A187" s="299">
        <f t="shared" ref="A187:A206" si="6">+A186+1</f>
        <v>4</v>
      </c>
      <c r="B187" s="107" t="s">
        <v>224</v>
      </c>
      <c r="C187" s="118" t="s">
        <v>223</v>
      </c>
      <c r="D187" s="35"/>
      <c r="E187" s="35"/>
      <c r="F187" s="35"/>
      <c r="G187" s="182"/>
      <c r="H187" s="35"/>
      <c r="I187" s="158">
        <f>I184-I185-I186</f>
        <v>0</v>
      </c>
      <c r="J187" s="27"/>
    </row>
    <row r="188" spans="1:10">
      <c r="A188" s="299"/>
      <c r="B188" s="32"/>
      <c r="C188" s="118"/>
      <c r="D188" s="35"/>
      <c r="E188" s="35"/>
      <c r="F188" s="35"/>
      <c r="G188" s="182"/>
      <c r="H188" s="35"/>
      <c r="I188" s="158"/>
      <c r="J188" s="27"/>
    </row>
    <row r="189" spans="1:10">
      <c r="A189" s="299">
        <f>+A187+1</f>
        <v>5</v>
      </c>
      <c r="B189" s="107" t="s">
        <v>225</v>
      </c>
      <c r="C189" s="183" t="s">
        <v>385</v>
      </c>
      <c r="D189" s="184"/>
      <c r="E189" s="184"/>
      <c r="F189" s="184"/>
      <c r="G189" s="185"/>
      <c r="H189" s="35" t="s">
        <v>46</v>
      </c>
      <c r="I189" s="186">
        <f>IF(I184&gt;0,I187/I184,1)</f>
        <v>1</v>
      </c>
      <c r="J189" s="27"/>
    </row>
    <row r="190" spans="1:10">
      <c r="A190" s="299"/>
      <c r="B190" s="34"/>
      <c r="C190" s="34"/>
      <c r="D190" s="34"/>
      <c r="E190" s="34"/>
      <c r="F190" s="34"/>
      <c r="G190" s="34"/>
      <c r="H190" s="34"/>
      <c r="I190" s="34"/>
      <c r="J190" s="34"/>
    </row>
    <row r="191" spans="1:10">
      <c r="A191" s="299">
        <f>+A189+1</f>
        <v>6</v>
      </c>
      <c r="B191" s="29" t="s">
        <v>108</v>
      </c>
      <c r="C191" s="27"/>
      <c r="D191" s="27"/>
      <c r="E191" s="27"/>
      <c r="F191" s="27"/>
      <c r="G191" s="27"/>
      <c r="H191" s="27"/>
      <c r="I191" s="27"/>
      <c r="J191" s="27"/>
    </row>
    <row r="192" spans="1:10" ht="13.5" thickBot="1">
      <c r="A192" s="299"/>
      <c r="B192" s="29"/>
      <c r="C192" s="187" t="s">
        <v>47</v>
      </c>
      <c r="D192" s="28" t="s">
        <v>48</v>
      </c>
      <c r="E192" s="28" t="s">
        <v>15</v>
      </c>
      <c r="F192" s="27"/>
      <c r="G192" s="28" t="s">
        <v>49</v>
      </c>
      <c r="H192" s="27"/>
      <c r="I192" s="27"/>
      <c r="J192" s="27"/>
    </row>
    <row r="193" spans="1:10">
      <c r="A193" s="299">
        <f>+A191+1</f>
        <v>7</v>
      </c>
      <c r="B193" s="29" t="s">
        <v>246</v>
      </c>
      <c r="C193" s="27" t="s">
        <v>50</v>
      </c>
      <c r="D193" s="145">
        <v>0</v>
      </c>
      <c r="E193" s="188">
        <v>0</v>
      </c>
      <c r="F193" s="189"/>
      <c r="G193" s="16">
        <f>D193*E193</f>
        <v>0</v>
      </c>
      <c r="H193" s="42"/>
      <c r="I193" s="42"/>
      <c r="J193" s="27"/>
    </row>
    <row r="194" spans="1:10">
      <c r="A194" s="299">
        <f t="shared" si="6"/>
        <v>8</v>
      </c>
      <c r="B194" s="29" t="s">
        <v>22</v>
      </c>
      <c r="C194" s="27" t="s">
        <v>258</v>
      </c>
      <c r="D194" s="145">
        <v>0</v>
      </c>
      <c r="E194" s="167">
        <f>+I189</f>
        <v>1</v>
      </c>
      <c r="F194" s="189"/>
      <c r="G194" s="16">
        <f>D194*E194</f>
        <v>0</v>
      </c>
      <c r="H194" s="42"/>
      <c r="I194" s="42"/>
      <c r="J194" s="27"/>
    </row>
    <row r="195" spans="1:10">
      <c r="A195" s="299">
        <f t="shared" si="6"/>
        <v>9</v>
      </c>
      <c r="B195" s="29" t="s">
        <v>247</v>
      </c>
      <c r="C195" s="27" t="s">
        <v>93</v>
      </c>
      <c r="D195" s="145">
        <v>0</v>
      </c>
      <c r="E195" s="188">
        <v>0</v>
      </c>
      <c r="F195" s="189"/>
      <c r="G195" s="16">
        <f>D195*E195</f>
        <v>0</v>
      </c>
      <c r="H195" s="42"/>
      <c r="I195" s="190" t="s">
        <v>51</v>
      </c>
      <c r="J195" s="27"/>
    </row>
    <row r="196" spans="1:10" ht="13.5" thickBot="1">
      <c r="A196" s="299">
        <f t="shared" si="6"/>
        <v>10</v>
      </c>
      <c r="B196" s="29" t="s">
        <v>52</v>
      </c>
      <c r="C196" s="27" t="s">
        <v>259</v>
      </c>
      <c r="D196" s="146">
        <v>0</v>
      </c>
      <c r="E196" s="188">
        <v>0</v>
      </c>
      <c r="F196" s="189"/>
      <c r="G196" s="147">
        <f>D196*E196</f>
        <v>0</v>
      </c>
      <c r="H196" s="42"/>
      <c r="I196" s="191" t="s">
        <v>53</v>
      </c>
      <c r="J196" s="27"/>
    </row>
    <row r="197" spans="1:10">
      <c r="A197" s="299">
        <f t="shared" si="6"/>
        <v>11</v>
      </c>
      <c r="B197" s="38" t="s">
        <v>326</v>
      </c>
      <c r="C197" s="27" t="str">
        <f>"( Sum of line "&amp;A193&amp;" - line "&amp;A196&amp;")"</f>
        <v>( Sum of line 7 - line 10)</v>
      </c>
      <c r="D197" s="16">
        <f>SUM(D193:D196)</f>
        <v>0</v>
      </c>
      <c r="E197" s="27"/>
      <c r="F197" s="27"/>
      <c r="G197" s="16">
        <f>SUM(G193:G196)</f>
        <v>0</v>
      </c>
      <c r="H197" s="192" t="s">
        <v>54</v>
      </c>
      <c r="I197" s="151">
        <f>IF(D197=0,1,G197/D197)</f>
        <v>1</v>
      </c>
      <c r="J197" s="27" t="s">
        <v>55</v>
      </c>
    </row>
    <row r="198" spans="1:10">
      <c r="A198" s="299"/>
      <c r="B198" s="29" t="s">
        <v>2</v>
      </c>
      <c r="C198" s="27" t="s">
        <v>2</v>
      </c>
      <c r="D198" s="34"/>
      <c r="E198" s="27"/>
      <c r="F198" s="27"/>
      <c r="G198" s="34"/>
      <c r="H198" s="34"/>
      <c r="I198" s="34"/>
      <c r="J198" s="27"/>
    </row>
    <row r="199" spans="1:10">
      <c r="A199" s="299"/>
      <c r="B199" s="29"/>
      <c r="C199" s="27"/>
      <c r="D199" s="34"/>
      <c r="E199" s="27"/>
      <c r="F199" s="27"/>
      <c r="G199" s="27"/>
      <c r="H199" s="27"/>
      <c r="I199" s="27"/>
      <c r="J199" s="27"/>
    </row>
    <row r="200" spans="1:10" ht="13.5" thickBot="1">
      <c r="A200" s="299">
        <f>+A197+1</f>
        <v>12</v>
      </c>
      <c r="B200" s="26" t="s">
        <v>56</v>
      </c>
      <c r="C200" s="27"/>
      <c r="D200" s="27"/>
      <c r="E200" s="27"/>
      <c r="F200" s="27"/>
      <c r="G200" s="27"/>
      <c r="H200" s="27"/>
      <c r="I200" s="28" t="s">
        <v>48</v>
      </c>
      <c r="J200" s="27"/>
    </row>
    <row r="201" spans="1:10">
      <c r="A201" s="299">
        <f>+A200+1</f>
        <v>13</v>
      </c>
      <c r="B201" s="29"/>
      <c r="C201" s="27"/>
      <c r="D201" s="27"/>
      <c r="E201" s="27"/>
      <c r="F201" s="27"/>
      <c r="H201" s="27"/>
      <c r="I201" s="27"/>
      <c r="J201" s="27"/>
    </row>
    <row r="202" spans="1:10" ht="13.5" thickBot="1">
      <c r="A202" s="299">
        <f t="shared" si="6"/>
        <v>14</v>
      </c>
      <c r="B202" s="29"/>
      <c r="C202" s="27"/>
      <c r="D202" s="31" t="s">
        <v>48</v>
      </c>
      <c r="E202" s="31" t="s">
        <v>58</v>
      </c>
      <c r="F202" s="27"/>
      <c r="G202" s="30" t="s">
        <v>57</v>
      </c>
      <c r="H202" s="27"/>
      <c r="I202" s="31" t="s">
        <v>59</v>
      </c>
      <c r="J202" s="27"/>
    </row>
    <row r="203" spans="1:10">
      <c r="A203" s="299">
        <f t="shared" si="6"/>
        <v>15</v>
      </c>
      <c r="B203" s="26" t="s">
        <v>227</v>
      </c>
      <c r="C203" s="32" t="s">
        <v>452</v>
      </c>
      <c r="D203" s="194">
        <f>+'5-Return'!F19</f>
        <v>6338461.538461538</v>
      </c>
      <c r="E203" s="785">
        <f>+'5-Return'!G19</f>
        <v>0.4</v>
      </c>
      <c r="F203" s="25"/>
      <c r="G203" s="368">
        <f>'5-Return'!H19</f>
        <v>2.5374613228155343E-2</v>
      </c>
      <c r="H203" s="25"/>
      <c r="I203" s="213">
        <f>E203*G203</f>
        <v>1.0149845291262137E-2</v>
      </c>
      <c r="J203" s="34"/>
    </row>
    <row r="204" spans="1:10">
      <c r="A204" s="299">
        <f t="shared" si="6"/>
        <v>16</v>
      </c>
      <c r="B204" s="26" t="s">
        <v>109</v>
      </c>
      <c r="C204" s="32" t="s">
        <v>452</v>
      </c>
      <c r="D204" s="194">
        <f>+'5-Return'!F20</f>
        <v>0</v>
      </c>
      <c r="E204" s="785">
        <f>+'5-Return'!G20</f>
        <v>0</v>
      </c>
      <c r="F204" s="25"/>
      <c r="G204" s="368">
        <f>+'5-Return'!H20</f>
        <v>0</v>
      </c>
      <c r="H204" s="25"/>
      <c r="I204" s="213">
        <f>E204*G204</f>
        <v>0</v>
      </c>
      <c r="J204" s="34"/>
    </row>
    <row r="205" spans="1:10" ht="13.5" thickBot="1">
      <c r="A205" s="299">
        <f t="shared" si="6"/>
        <v>17</v>
      </c>
      <c r="B205" s="26" t="s">
        <v>262</v>
      </c>
      <c r="C205" s="32" t="s">
        <v>546</v>
      </c>
      <c r="D205" s="194">
        <f>+'5-Return'!F21</f>
        <v>4938069.5296923071</v>
      </c>
      <c r="E205" s="786">
        <f>+'5-Return'!G21</f>
        <v>0.6</v>
      </c>
      <c r="F205" s="33"/>
      <c r="G205" s="803">
        <f>0.099+0.005</f>
        <v>0.10400000000000001</v>
      </c>
      <c r="H205" s="34"/>
      <c r="I205" s="332">
        <f>E205*G205</f>
        <v>6.2400000000000004E-2</v>
      </c>
      <c r="J205" s="34"/>
    </row>
    <row r="206" spans="1:10">
      <c r="A206" s="299">
        <f t="shared" si="6"/>
        <v>18</v>
      </c>
      <c r="B206" s="29" t="s">
        <v>220</v>
      </c>
      <c r="C206" s="27" t="str">
        <f>"( Sum of line "&amp;A203&amp;" - line "&amp;A205&amp;")"</f>
        <v>( Sum of line 15 - line 17)</v>
      </c>
      <c r="D206" s="672">
        <f>SUM(D203:D205)</f>
        <v>11276531.068153845</v>
      </c>
      <c r="E206" s="27" t="s">
        <v>2</v>
      </c>
      <c r="F206" s="27"/>
      <c r="G206" s="27"/>
      <c r="H206" s="27"/>
      <c r="I206" s="213">
        <f>SUM(I203:I205)</f>
        <v>7.2549845291262141E-2</v>
      </c>
      <c r="J206" s="34"/>
    </row>
    <row r="207" spans="1:10">
      <c r="A207" s="299"/>
      <c r="B207" s="34"/>
      <c r="C207" s="34"/>
      <c r="D207" s="34"/>
      <c r="E207" s="27"/>
      <c r="F207" s="27"/>
      <c r="G207" s="27"/>
      <c r="H207" s="27"/>
      <c r="I207" s="34"/>
      <c r="J207" s="34"/>
    </row>
    <row r="208" spans="1:10">
      <c r="A208" s="299">
        <f>+A206+1</f>
        <v>19</v>
      </c>
      <c r="B208" s="26" t="s">
        <v>110</v>
      </c>
      <c r="C208" s="109"/>
      <c r="D208" s="109"/>
      <c r="E208" s="109"/>
      <c r="F208" s="109"/>
      <c r="G208" s="109"/>
      <c r="H208" s="109"/>
      <c r="I208" s="109"/>
      <c r="J208" s="109"/>
    </row>
    <row r="209" spans="1:10" ht="13.5" thickBot="1">
      <c r="A209" s="299"/>
      <c r="B209" s="26"/>
      <c r="C209" s="26"/>
      <c r="D209" s="26"/>
      <c r="E209" s="26"/>
      <c r="F209" s="26"/>
      <c r="G209" s="26"/>
      <c r="H209" s="26"/>
      <c r="I209" s="31"/>
      <c r="J209" s="34"/>
    </row>
    <row r="210" spans="1:10">
      <c r="A210" s="299">
        <f>+A208+1</f>
        <v>20</v>
      </c>
      <c r="B210" s="26" t="s">
        <v>207</v>
      </c>
      <c r="C210" s="562" t="str">
        <f>"Attachment 12, line "&amp;'12 - Revenue Credits'!A14&amp;" (Note U)"</f>
        <v>Attachment 12, line 8 (Note U)</v>
      </c>
      <c r="D210" s="34"/>
      <c r="E210" s="109"/>
      <c r="F210" s="109"/>
      <c r="G210" s="196"/>
      <c r="H210" s="109"/>
      <c r="I210" s="158">
        <f>+'12 - Revenue Credits'!F14</f>
        <v>0</v>
      </c>
      <c r="J210" s="197"/>
    </row>
    <row r="211" spans="1:10">
      <c r="A211" s="299"/>
      <c r="B211" s="34"/>
      <c r="C211" s="107"/>
      <c r="D211" s="109"/>
      <c r="E211" s="109"/>
      <c r="F211" s="109"/>
      <c r="G211" s="109"/>
      <c r="H211" s="109"/>
      <c r="I211" s="195"/>
      <c r="J211" s="197"/>
    </row>
    <row r="212" spans="1:10">
      <c r="A212" s="299">
        <f>+A210+1</f>
        <v>21</v>
      </c>
      <c r="B212" s="26" t="s">
        <v>776</v>
      </c>
      <c r="C212" s="562" t="str">
        <f>"Attachment 12, line "&amp;'12 - Revenue Credits'!A34&amp;" (Note A)"</f>
        <v>Attachment 12, line 21 (Note A)</v>
      </c>
      <c r="D212" s="109"/>
      <c r="E212" s="109"/>
      <c r="F212" s="109"/>
      <c r="G212" s="109"/>
      <c r="H212" s="109"/>
      <c r="I212" s="158">
        <f>+'12 - Revenue Credits'!F32</f>
        <v>0</v>
      </c>
      <c r="J212" s="198"/>
    </row>
    <row r="213" spans="1:10">
      <c r="A213" s="105"/>
      <c r="B213" s="201"/>
      <c r="C213" s="105"/>
      <c r="D213" s="27"/>
      <c r="E213" s="27"/>
      <c r="F213" s="27"/>
      <c r="G213" s="27"/>
      <c r="H213" s="109"/>
      <c r="I213" s="202"/>
      <c r="J213" s="200"/>
    </row>
    <row r="214" spans="1:10">
      <c r="A214" s="105"/>
      <c r="B214" s="29"/>
      <c r="C214" s="110"/>
      <c r="D214" s="27"/>
      <c r="E214" s="27"/>
      <c r="F214" s="27"/>
      <c r="G214" s="27"/>
      <c r="H214" s="110"/>
      <c r="I214" s="27"/>
      <c r="J214" s="164" t="s">
        <v>630</v>
      </c>
    </row>
    <row r="215" spans="1:10">
      <c r="A215" s="105"/>
      <c r="B215" s="29"/>
      <c r="C215" s="110"/>
      <c r="D215" s="27"/>
      <c r="E215" s="27"/>
      <c r="F215" s="27"/>
      <c r="G215" s="27"/>
      <c r="H215" s="110"/>
      <c r="I215" s="27"/>
      <c r="J215" s="27"/>
    </row>
    <row r="216" spans="1:10">
      <c r="A216" s="105"/>
      <c r="B216" s="201" t="s">
        <v>1</v>
      </c>
      <c r="C216" s="105"/>
      <c r="D216" s="105" t="str">
        <f>+D3</f>
        <v>Rate Formula Template - Attachment H-30A</v>
      </c>
      <c r="E216" s="27"/>
      <c r="F216" s="27"/>
      <c r="G216" s="27"/>
      <c r="H216" s="109"/>
      <c r="I216" s="103"/>
      <c r="J216" s="203" t="str">
        <f>J3</f>
        <v>For  the 12 months ended 12/31/20</v>
      </c>
    </row>
    <row r="217" spans="1:10">
      <c r="A217" s="105"/>
      <c r="B217" s="201"/>
      <c r="C217" s="105"/>
      <c r="D217" s="30" t="s">
        <v>97</v>
      </c>
      <c r="E217" s="27"/>
      <c r="F217" s="27"/>
      <c r="G217" s="27"/>
      <c r="H217" s="109"/>
      <c r="I217" s="204"/>
      <c r="J217" s="200"/>
    </row>
    <row r="218" spans="1:10">
      <c r="A218" s="105"/>
      <c r="B218" s="201"/>
      <c r="C218" s="105"/>
      <c r="D218" s="30" t="str">
        <f>+D177</f>
        <v>Transource Maryland, LLC</v>
      </c>
      <c r="E218" s="27"/>
      <c r="F218" s="27"/>
      <c r="G218" s="27"/>
      <c r="H218" s="109"/>
      <c r="I218" s="204"/>
      <c r="J218" s="200"/>
    </row>
    <row r="219" spans="1:10">
      <c r="A219" s="988"/>
      <c r="B219" s="988"/>
      <c r="C219" s="988"/>
      <c r="D219" s="988"/>
      <c r="E219" s="988"/>
      <c r="F219" s="988"/>
      <c r="G219" s="988"/>
      <c r="H219" s="988"/>
      <c r="I219" s="988"/>
      <c r="J219" s="988"/>
    </row>
    <row r="220" spans="1:10">
      <c r="A220" s="105"/>
      <c r="B220" s="26" t="s">
        <v>400</v>
      </c>
      <c r="C220" s="105"/>
      <c r="D220" s="27"/>
      <c r="E220" s="27"/>
      <c r="F220" s="27"/>
      <c r="G220" s="27"/>
      <c r="H220" s="109"/>
      <c r="I220" s="27"/>
      <c r="J220" s="27"/>
    </row>
    <row r="221" spans="1:10">
      <c r="A221" s="105"/>
      <c r="B221" s="199" t="s">
        <v>111</v>
      </c>
      <c r="C221" s="105"/>
      <c r="D221" s="27"/>
      <c r="E221" s="27"/>
      <c r="F221" s="27"/>
      <c r="G221" s="27"/>
      <c r="H221" s="109"/>
      <c r="I221" s="27"/>
      <c r="J221" s="27"/>
    </row>
    <row r="222" spans="1:10">
      <c r="A222" s="105"/>
      <c r="B222" s="26"/>
      <c r="C222" s="109"/>
      <c r="D222" s="27"/>
      <c r="E222" s="27"/>
      <c r="F222" s="27"/>
      <c r="G222" s="27"/>
      <c r="H222" s="109"/>
      <c r="I222" s="27"/>
      <c r="J222" s="27"/>
    </row>
    <row r="223" spans="1:10" ht="13.5" thickBot="1">
      <c r="A223" s="31" t="s">
        <v>525</v>
      </c>
      <c r="B223" s="989"/>
      <c r="C223" s="989"/>
      <c r="D223" s="205"/>
      <c r="E223" s="205"/>
      <c r="F223" s="205"/>
      <c r="G223" s="205"/>
      <c r="H223" s="206"/>
      <c r="I223" s="205"/>
      <c r="J223" s="205"/>
    </row>
    <row r="224" spans="1:10" ht="30.75" customHeight="1">
      <c r="A224" s="807" t="s">
        <v>177</v>
      </c>
      <c r="B224" s="990" t="s">
        <v>769</v>
      </c>
      <c r="C224" s="991"/>
      <c r="D224" s="991"/>
      <c r="E224" s="991"/>
      <c r="F224" s="991"/>
      <c r="G224" s="991"/>
      <c r="H224" s="991"/>
      <c r="I224" s="991"/>
      <c r="J224" s="991"/>
    </row>
    <row r="225" spans="1:10">
      <c r="A225" s="807" t="s">
        <v>178</v>
      </c>
      <c r="B225" s="981" t="s">
        <v>270</v>
      </c>
      <c r="C225" s="981"/>
      <c r="D225" s="981"/>
      <c r="E225" s="981"/>
      <c r="F225" s="981"/>
      <c r="G225" s="981"/>
      <c r="H225" s="981"/>
      <c r="I225" s="981"/>
      <c r="J225" s="981"/>
    </row>
    <row r="226" spans="1:10" s="13" customFormat="1" ht="22.5" customHeight="1">
      <c r="A226" s="808" t="s">
        <v>64</v>
      </c>
      <c r="B226" s="267" t="s">
        <v>530</v>
      </c>
      <c r="C226" s="253"/>
      <c r="D226" s="253"/>
      <c r="E226" s="253"/>
      <c r="F226" s="253"/>
      <c r="G226" s="253"/>
      <c r="H226" s="254"/>
      <c r="I226" s="255"/>
      <c r="J226" s="256"/>
    </row>
    <row r="227" spans="1:10" ht="44.25" customHeight="1">
      <c r="A227" s="807" t="s">
        <v>512</v>
      </c>
      <c r="B227" s="981" t="s">
        <v>868</v>
      </c>
      <c r="C227" s="981"/>
      <c r="D227" s="981"/>
      <c r="E227" s="981"/>
      <c r="F227" s="981"/>
      <c r="G227" s="981"/>
      <c r="H227" s="981"/>
      <c r="I227" s="981"/>
      <c r="J227" s="981"/>
    </row>
    <row r="228" spans="1:10" s="13" customFormat="1" ht="37.5" customHeight="1">
      <c r="A228" s="808" t="s">
        <v>66</v>
      </c>
      <c r="B228" s="986" t="s">
        <v>765</v>
      </c>
      <c r="C228" s="986"/>
      <c r="D228" s="986"/>
      <c r="E228" s="986"/>
      <c r="F228" s="986"/>
      <c r="G228" s="986"/>
      <c r="H228" s="986"/>
      <c r="I228" s="986"/>
      <c r="J228" s="986"/>
    </row>
    <row r="229" spans="1:10" ht="30.75" customHeight="1">
      <c r="A229" s="808" t="s">
        <v>67</v>
      </c>
      <c r="B229" s="992" t="s">
        <v>631</v>
      </c>
      <c r="C229" s="992"/>
      <c r="D229" s="992"/>
      <c r="E229" s="992"/>
      <c r="F229" s="992"/>
      <c r="G229" s="992"/>
      <c r="H229" s="992"/>
      <c r="I229" s="992"/>
      <c r="J229" s="992"/>
    </row>
    <row r="230" spans="1:10" ht="19.5" customHeight="1">
      <c r="A230" s="807" t="s">
        <v>68</v>
      </c>
      <c r="B230" s="981" t="s">
        <v>578</v>
      </c>
      <c r="C230" s="981"/>
      <c r="D230" s="981"/>
      <c r="E230" s="981"/>
      <c r="F230" s="981"/>
      <c r="G230" s="981"/>
      <c r="H230" s="981"/>
      <c r="I230" s="981"/>
      <c r="J230" s="981"/>
    </row>
    <row r="231" spans="1:10" ht="39" customHeight="1">
      <c r="A231" s="807" t="s">
        <v>69</v>
      </c>
      <c r="B231" s="981" t="s">
        <v>517</v>
      </c>
      <c r="C231" s="981"/>
      <c r="D231" s="981"/>
      <c r="E231" s="981"/>
      <c r="F231" s="981"/>
      <c r="G231" s="981"/>
      <c r="H231" s="981"/>
      <c r="I231" s="981"/>
      <c r="J231" s="981"/>
    </row>
    <row r="232" spans="1:10" ht="35.25" customHeight="1">
      <c r="A232" s="809" t="s">
        <v>70</v>
      </c>
      <c r="B232" s="981" t="s">
        <v>721</v>
      </c>
      <c r="C232" s="981"/>
      <c r="D232" s="981"/>
      <c r="E232" s="981"/>
      <c r="F232" s="981"/>
      <c r="G232" s="981"/>
      <c r="H232" s="981"/>
      <c r="I232" s="981"/>
      <c r="J232" s="981"/>
    </row>
    <row r="233" spans="1:10" s="215" customFormat="1" ht="28.5" customHeight="1">
      <c r="A233" s="807" t="s">
        <v>71</v>
      </c>
      <c r="B233" s="981" t="s">
        <v>865</v>
      </c>
      <c r="C233" s="981"/>
      <c r="D233" s="981"/>
      <c r="E233" s="981"/>
      <c r="F233" s="981"/>
      <c r="G233" s="981"/>
      <c r="H233" s="981"/>
      <c r="I233" s="981"/>
      <c r="J233" s="981"/>
    </row>
    <row r="234" spans="1:10" s="215" customFormat="1" ht="18.75" customHeight="1">
      <c r="A234" s="807" t="s">
        <v>99</v>
      </c>
      <c r="B234" s="252" t="s">
        <v>522</v>
      </c>
      <c r="C234" s="836"/>
      <c r="D234" s="836"/>
      <c r="E234" s="836"/>
      <c r="F234" s="836"/>
      <c r="G234" s="836"/>
      <c r="H234" s="836"/>
      <c r="I234" s="836"/>
      <c r="J234" s="836"/>
    </row>
    <row r="235" spans="1:10" ht="49.5" customHeight="1">
      <c r="A235" s="809" t="s">
        <v>116</v>
      </c>
      <c r="B235" s="981" t="s">
        <v>767</v>
      </c>
      <c r="C235" s="981"/>
      <c r="D235" s="981"/>
      <c r="E235" s="981"/>
      <c r="F235" s="981"/>
      <c r="G235" s="981"/>
      <c r="H235" s="981"/>
      <c r="I235" s="981"/>
      <c r="J235" s="981"/>
    </row>
    <row r="236" spans="1:10" ht="51" customHeight="1">
      <c r="A236" s="982" t="s">
        <v>532</v>
      </c>
      <c r="B236" s="981" t="s">
        <v>179</v>
      </c>
      <c r="C236" s="981"/>
      <c r="D236" s="981"/>
      <c r="E236" s="981"/>
      <c r="F236" s="981"/>
      <c r="G236" s="981"/>
      <c r="H236" s="981"/>
      <c r="I236" s="981"/>
      <c r="J236" s="981"/>
    </row>
    <row r="237" spans="1:10">
      <c r="A237" s="982"/>
      <c r="B237" s="252" t="s">
        <v>72</v>
      </c>
      <c r="C237" s="252" t="s">
        <v>666</v>
      </c>
      <c r="D237" s="369">
        <v>0.21</v>
      </c>
      <c r="E237" s="252" t="s">
        <v>333</v>
      </c>
      <c r="F237" s="252"/>
      <c r="G237" s="252"/>
      <c r="H237" s="252"/>
      <c r="I237" s="252"/>
      <c r="J237" s="252"/>
    </row>
    <row r="238" spans="1:10">
      <c r="A238" s="982"/>
      <c r="B238" s="252"/>
      <c r="C238" s="252" t="s">
        <v>73</v>
      </c>
      <c r="D238" s="973">
        <v>8.2500000000000004E-2</v>
      </c>
      <c r="E238" s="252" t="s">
        <v>112</v>
      </c>
      <c r="F238" s="252"/>
      <c r="G238" s="252"/>
      <c r="H238" s="252"/>
      <c r="I238" s="252"/>
      <c r="J238" s="252"/>
    </row>
    <row r="239" spans="1:10">
      <c r="A239" s="982"/>
      <c r="B239" s="252"/>
      <c r="C239" s="252" t="s">
        <v>74</v>
      </c>
      <c r="D239" s="387">
        <v>0</v>
      </c>
      <c r="E239" s="252" t="s">
        <v>113</v>
      </c>
      <c r="F239" s="252"/>
      <c r="G239" s="252"/>
      <c r="H239" s="252"/>
      <c r="I239" s="252"/>
      <c r="J239" s="252"/>
    </row>
    <row r="240" spans="1:10">
      <c r="A240" s="982"/>
      <c r="B240" s="252"/>
      <c r="C240" s="252" t="s">
        <v>114</v>
      </c>
      <c r="D240" s="387">
        <v>0</v>
      </c>
      <c r="E240" s="252" t="s">
        <v>115</v>
      </c>
      <c r="F240" s="252"/>
      <c r="G240" s="252"/>
      <c r="H240" s="252"/>
      <c r="I240" s="252"/>
      <c r="J240" s="252"/>
    </row>
    <row r="241" spans="1:10" ht="47.25" customHeight="1">
      <c r="A241" s="849" t="s">
        <v>540</v>
      </c>
      <c r="B241" s="985" t="s">
        <v>903</v>
      </c>
      <c r="C241" s="985"/>
      <c r="D241" s="985"/>
      <c r="E241" s="985"/>
      <c r="F241" s="985"/>
      <c r="G241" s="985"/>
      <c r="H241" s="985"/>
      <c r="I241" s="985"/>
      <c r="J241" s="985"/>
    </row>
    <row r="242" spans="1:10" ht="19.5" customHeight="1">
      <c r="A242" s="807" t="s">
        <v>118</v>
      </c>
      <c r="B242" s="981" t="s">
        <v>117</v>
      </c>
      <c r="C242" s="981"/>
      <c r="D242" s="981"/>
      <c r="E242" s="981"/>
      <c r="F242" s="981"/>
      <c r="G242" s="981"/>
      <c r="H242" s="981"/>
      <c r="I242" s="981"/>
      <c r="J242" s="981"/>
    </row>
    <row r="243" spans="1:10" s="565" customFormat="1" ht="105" customHeight="1">
      <c r="A243" s="807" t="s">
        <v>119</v>
      </c>
      <c r="B243" s="983" t="s">
        <v>906</v>
      </c>
      <c r="C243" s="983"/>
      <c r="D243" s="983"/>
      <c r="E243" s="983"/>
      <c r="F243" s="983"/>
      <c r="G243" s="983"/>
      <c r="H243" s="983"/>
      <c r="I243" s="983"/>
      <c r="J243" s="983"/>
    </row>
    <row r="244" spans="1:10" s="215" customFormat="1" ht="30.75" customHeight="1">
      <c r="A244" s="808" t="s">
        <v>120</v>
      </c>
      <c r="B244" s="984" t="s">
        <v>761</v>
      </c>
      <c r="C244" s="984"/>
      <c r="D244" s="984"/>
      <c r="E244" s="984"/>
      <c r="F244" s="984"/>
      <c r="G244" s="984"/>
      <c r="H244" s="984"/>
      <c r="I244" s="984"/>
      <c r="J244" s="984"/>
    </row>
    <row r="245" spans="1:10" s="215" customFormat="1" ht="31.5" customHeight="1">
      <c r="A245" s="808" t="s">
        <v>543</v>
      </c>
      <c r="B245" s="981" t="s">
        <v>549</v>
      </c>
      <c r="C245" s="981"/>
      <c r="D245" s="981"/>
      <c r="E245" s="981"/>
      <c r="F245" s="981"/>
      <c r="G245" s="981"/>
      <c r="H245" s="981"/>
      <c r="I245" s="981"/>
      <c r="J245" s="981"/>
    </row>
    <row r="246" spans="1:10" ht="21" customHeight="1">
      <c r="A246" s="807" t="s">
        <v>545</v>
      </c>
      <c r="B246" s="981" t="s">
        <v>632</v>
      </c>
      <c r="C246" s="981"/>
      <c r="D246" s="981"/>
      <c r="E246" s="981"/>
      <c r="F246" s="981"/>
      <c r="G246" s="981"/>
      <c r="H246" s="981"/>
      <c r="I246" s="981"/>
      <c r="J246" s="981"/>
    </row>
    <row r="247" spans="1:10">
      <c r="A247" s="807" t="s">
        <v>547</v>
      </c>
      <c r="B247" s="981" t="s">
        <v>548</v>
      </c>
      <c r="C247" s="981"/>
      <c r="D247" s="981"/>
      <c r="E247" s="981"/>
      <c r="F247" s="981"/>
      <c r="G247" s="981"/>
      <c r="H247" s="981"/>
      <c r="I247" s="981"/>
      <c r="J247" s="981"/>
    </row>
    <row r="248" spans="1:10" s="321" customFormat="1">
      <c r="A248" s="810" t="s">
        <v>235</v>
      </c>
      <c r="B248" s="501" t="s">
        <v>577</v>
      </c>
      <c r="C248" s="492"/>
      <c r="D248" s="492"/>
      <c r="E248" s="492"/>
      <c r="F248" s="492"/>
      <c r="G248" s="492"/>
      <c r="H248" s="492"/>
      <c r="I248" s="492"/>
      <c r="J248" s="492"/>
    </row>
    <row r="249" spans="1:10" s="321" customFormat="1" ht="43.5" customHeight="1">
      <c r="A249" s="810" t="s">
        <v>861</v>
      </c>
      <c r="B249" s="986" t="s">
        <v>870</v>
      </c>
      <c r="C249" s="986"/>
      <c r="D249" s="986"/>
      <c r="E249" s="986"/>
      <c r="F249" s="986"/>
      <c r="G249" s="986"/>
      <c r="H249" s="986"/>
      <c r="I249" s="986"/>
      <c r="J249" s="491"/>
    </row>
  </sheetData>
  <customSheetViews>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3"/>
    </customSheetView>
  </customSheetViews>
  <mergeCells count="25">
    <mergeCell ref="B249:I249"/>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 ref="B245:J245"/>
    <mergeCell ref="B246:J246"/>
    <mergeCell ref="B247:J247"/>
    <mergeCell ref="A236:A240"/>
    <mergeCell ref="B243:J243"/>
    <mergeCell ref="B236:J236"/>
    <mergeCell ref="B242:J242"/>
    <mergeCell ref="B244:J244"/>
    <mergeCell ref="B241:J241"/>
  </mergeCells>
  <phoneticPr fontId="0" type="noConversion"/>
  <pageMargins left="0.25" right="0.25" top="0.5" bottom="0.5" header="0.3" footer="0.3"/>
  <pageSetup scale="59" fitToHeight="0" orientation="landscape" cellComments="asDisplayed" r:id="rId4"/>
  <rowBreaks count="4" manualBreakCount="4">
    <brk id="52" max="10" man="1"/>
    <brk id="107" max="16383" man="1"/>
    <brk id="171" max="10" man="1"/>
    <brk id="2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sqref="A1:K1"/>
    </sheetView>
  </sheetViews>
  <sheetFormatPr defaultColWidth="8.88671875" defaultRowHeight="15"/>
  <cols>
    <col min="1" max="1" width="21.77734375" style="610" customWidth="1"/>
    <col min="2" max="2" width="26.33203125" style="610" customWidth="1"/>
    <col min="3" max="3" width="2.33203125" style="610" customWidth="1"/>
    <col min="4" max="4" width="18.77734375" style="610" customWidth="1"/>
    <col min="5" max="5" width="1.77734375" style="610" customWidth="1"/>
    <col min="6" max="6" width="18.6640625" style="610" customWidth="1"/>
    <col min="7" max="7" width="12.77734375" style="610" customWidth="1"/>
    <col min="8" max="8" width="15" style="610" customWidth="1"/>
    <col min="9" max="9" width="15.77734375" style="610" customWidth="1"/>
    <col min="10" max="10" width="1.44140625" style="610" customWidth="1"/>
    <col min="11" max="11" width="22.109375" style="610" bestFit="1" customWidth="1"/>
    <col min="12" max="12" width="8.88671875" style="610"/>
    <col min="13" max="13" width="8.44140625" style="610" bestFit="1" customWidth="1"/>
    <col min="14" max="16384" width="8.88671875" style="610"/>
  </cols>
  <sheetData>
    <row r="1" spans="1:11" s="608" customFormat="1">
      <c r="A1" s="1006" t="s">
        <v>185</v>
      </c>
      <c r="B1" s="1006"/>
      <c r="C1" s="1006"/>
      <c r="D1" s="1006"/>
      <c r="E1" s="1006"/>
      <c r="F1" s="1006"/>
      <c r="G1" s="1006"/>
      <c r="H1" s="1006"/>
      <c r="I1" s="1006"/>
      <c r="J1" s="1006"/>
      <c r="K1" s="1006"/>
    </row>
    <row r="2" spans="1:11" s="608" customFormat="1">
      <c r="A2" s="1007" t="s">
        <v>622</v>
      </c>
      <c r="B2" s="1007"/>
      <c r="C2" s="1007"/>
      <c r="D2" s="1007"/>
      <c r="E2" s="1007"/>
      <c r="F2" s="1007"/>
      <c r="G2" s="1007"/>
      <c r="H2" s="1007"/>
      <c r="I2" s="1007"/>
      <c r="J2" s="1007"/>
      <c r="K2" s="1007"/>
    </row>
    <row r="3" spans="1:11" s="608" customFormat="1" ht="18" customHeight="1">
      <c r="A3" s="1008" t="str">
        <f>+'Attachment H-30A'!D5</f>
        <v>Transource Maryland, LLC</v>
      </c>
      <c r="B3" s="1008"/>
      <c r="C3" s="1008"/>
      <c r="D3" s="1008"/>
      <c r="E3" s="1008"/>
      <c r="F3" s="1008"/>
      <c r="G3" s="1008"/>
      <c r="H3" s="1008"/>
      <c r="I3" s="1008"/>
      <c r="J3" s="1008"/>
      <c r="K3" s="1008"/>
    </row>
    <row r="4" spans="1:11">
      <c r="A4" s="609"/>
      <c r="B4" s="609"/>
      <c r="C4" s="609"/>
      <c r="D4" s="609"/>
      <c r="E4" s="609"/>
      <c r="F4" s="609"/>
      <c r="G4" s="609"/>
      <c r="H4" s="609"/>
      <c r="I4" s="609"/>
      <c r="J4" s="609"/>
      <c r="K4" s="609"/>
    </row>
    <row r="5" spans="1:11">
      <c r="A5" s="609"/>
      <c r="B5" s="609"/>
      <c r="C5" s="609"/>
      <c r="D5" s="609"/>
      <c r="E5" s="609"/>
      <c r="F5" s="609"/>
      <c r="G5" s="609"/>
      <c r="H5" s="609"/>
      <c r="I5" s="609"/>
      <c r="J5" s="609"/>
      <c r="K5" s="609"/>
    </row>
    <row r="6" spans="1:11" s="564" customFormat="1" ht="13.5" thickBot="1">
      <c r="A6" s="619">
        <v>2020</v>
      </c>
      <c r="B6" s="620"/>
      <c r="C6" s="620"/>
      <c r="D6" s="787">
        <f>+A6</f>
        <v>2020</v>
      </c>
      <c r="E6" s="621"/>
      <c r="F6" s="621"/>
      <c r="G6" s="621"/>
      <c r="H6" s="621"/>
      <c r="J6" s="621"/>
      <c r="K6" s="621"/>
    </row>
    <row r="7" spans="1:11" s="564" customFormat="1" ht="25.5">
      <c r="A7" s="622" t="s">
        <v>696</v>
      </c>
      <c r="B7" s="621"/>
      <c r="C7" s="621"/>
      <c r="D7" s="622" t="s">
        <v>695</v>
      </c>
      <c r="E7" s="621"/>
      <c r="F7" s="621"/>
      <c r="G7" s="622" t="s">
        <v>605</v>
      </c>
      <c r="J7" s="621"/>
      <c r="K7" s="621"/>
    </row>
    <row r="8" spans="1:11" s="564" customFormat="1" ht="12.75">
      <c r="A8" s="623"/>
      <c r="B8" s="621"/>
      <c r="C8" s="621"/>
      <c r="D8" s="623"/>
      <c r="E8" s="621"/>
      <c r="F8" s="621"/>
      <c r="G8" s="624"/>
      <c r="J8" s="621"/>
      <c r="K8" s="621"/>
    </row>
    <row r="9" spans="1:11" s="564" customFormat="1" ht="13.5" thickBot="1">
      <c r="A9" s="784">
        <f>+'3-Project True-up'!E19</f>
        <v>1898876.449819338</v>
      </c>
      <c r="B9" s="626" t="s">
        <v>606</v>
      </c>
      <c r="C9" s="627"/>
      <c r="D9" s="625">
        <f>+'3-Project True-up'!H29</f>
        <v>1494385.1331406019</v>
      </c>
      <c r="E9" s="628"/>
      <c r="F9" s="626" t="s">
        <v>607</v>
      </c>
      <c r="G9" s="629">
        <f>IF(D9=0,0,A9-D9)</f>
        <v>404491.31667873613</v>
      </c>
      <c r="J9" s="621"/>
      <c r="K9" s="621"/>
    </row>
    <row r="10" spans="1:11" s="564" customFormat="1" ht="12.75">
      <c r="A10" s="628"/>
      <c r="B10" s="627"/>
      <c r="C10" s="627"/>
      <c r="D10" s="628"/>
      <c r="E10" s="628"/>
      <c r="F10" s="627"/>
      <c r="G10" s="628"/>
      <c r="H10" s="621"/>
      <c r="I10" s="621"/>
      <c r="J10" s="621"/>
      <c r="K10" s="621"/>
    </row>
    <row r="11" spans="1:11" s="564" customFormat="1" ht="12.75">
      <c r="A11" s="628" t="s">
        <v>885</v>
      </c>
      <c r="B11" s="627"/>
      <c r="C11" s="627"/>
      <c r="D11" s="628"/>
      <c r="E11" s="628"/>
      <c r="F11" s="627"/>
      <c r="G11" s="628"/>
      <c r="H11" s="621"/>
      <c r="I11" s="621"/>
      <c r="J11" s="621"/>
      <c r="K11" s="621"/>
    </row>
    <row r="12" spans="1:11" s="564" customFormat="1" ht="12.75">
      <c r="A12" s="628" t="s">
        <v>886</v>
      </c>
      <c r="B12" s="627"/>
      <c r="C12" s="627"/>
      <c r="D12" s="628"/>
      <c r="E12" s="628"/>
      <c r="F12" s="627"/>
      <c r="G12" s="628"/>
      <c r="H12" s="621"/>
      <c r="I12" s="621"/>
      <c r="J12" s="621"/>
      <c r="K12" s="621"/>
    </row>
    <row r="13" spans="1:11" s="564" customFormat="1" ht="12.75">
      <c r="A13" s="628"/>
      <c r="B13" s="627"/>
      <c r="C13" s="627"/>
      <c r="D13" s="628"/>
      <c r="E13" s="628"/>
      <c r="F13" s="627"/>
      <c r="G13" s="628"/>
      <c r="H13" s="621"/>
      <c r="I13" s="621"/>
      <c r="J13" s="621"/>
      <c r="K13" s="621"/>
    </row>
    <row r="14" spans="1:11" s="564" customFormat="1" ht="13.5" thickBot="1">
      <c r="A14" s="630"/>
      <c r="B14" s="631"/>
      <c r="C14" s="631"/>
      <c r="D14" s="630"/>
      <c r="E14" s="630"/>
      <c r="F14" s="631"/>
      <c r="G14" s="630"/>
      <c r="H14" s="632"/>
      <c r="I14" s="632"/>
      <c r="J14" s="632"/>
      <c r="K14" s="632"/>
    </row>
    <row r="15" spans="1:11" s="564" customFormat="1" ht="8.25" customHeight="1">
      <c r="A15" s="633"/>
      <c r="B15" s="627"/>
      <c r="C15" s="627"/>
      <c r="D15" s="628"/>
      <c r="E15" s="628"/>
      <c r="F15" s="627"/>
      <c r="G15" s="628"/>
      <c r="H15" s="621"/>
      <c r="I15" s="621"/>
      <c r="J15" s="621"/>
      <c r="K15" s="621"/>
    </row>
    <row r="16" spans="1:11" s="564" customFormat="1" ht="53.25" customHeight="1">
      <c r="A16" s="634" t="s">
        <v>608</v>
      </c>
      <c r="B16" s="627"/>
      <c r="C16" s="627"/>
      <c r="D16" s="635" t="s">
        <v>609</v>
      </c>
      <c r="E16" s="628"/>
      <c r="F16" s="635" t="s">
        <v>678</v>
      </c>
      <c r="G16" s="626" t="s">
        <v>610</v>
      </c>
      <c r="H16" s="636" t="s">
        <v>611</v>
      </c>
      <c r="I16" s="635" t="s">
        <v>612</v>
      </c>
      <c r="J16" s="637"/>
      <c r="K16" s="635" t="s">
        <v>613</v>
      </c>
    </row>
    <row r="17" spans="1:11" s="564" customFormat="1" ht="12.75">
      <c r="A17" s="634"/>
      <c r="B17" s="627"/>
      <c r="C17" s="627"/>
      <c r="D17" s="621"/>
      <c r="E17" s="638"/>
      <c r="F17" s="639">
        <f>+'6a - True-up Interest Rate'!E33</f>
        <v>3.1320833333333322E-3</v>
      </c>
      <c r="G17" s="628"/>
      <c r="H17" s="621"/>
      <c r="I17" s="621"/>
      <c r="J17" s="621"/>
      <c r="K17" s="621"/>
    </row>
    <row r="18" spans="1:11" s="564" customFormat="1" ht="12.75">
      <c r="A18" s="634"/>
      <c r="B18" s="627"/>
      <c r="C18" s="627"/>
      <c r="D18" s="621"/>
      <c r="E18" s="638"/>
      <c r="F18" s="638"/>
      <c r="G18" s="628"/>
      <c r="H18" s="621"/>
      <c r="I18" s="621"/>
      <c r="J18" s="621"/>
      <c r="K18" s="621"/>
    </row>
    <row r="19" spans="1:11" s="564" customFormat="1" ht="12.75">
      <c r="A19" s="634" t="s">
        <v>614</v>
      </c>
      <c r="B19" s="627"/>
      <c r="C19" s="627"/>
      <c r="D19" s="621"/>
      <c r="E19" s="638"/>
      <c r="F19" s="638"/>
      <c r="G19" s="628"/>
      <c r="H19" s="621"/>
      <c r="I19" s="621"/>
      <c r="J19" s="621"/>
      <c r="K19" s="621"/>
    </row>
    <row r="20" spans="1:11" s="564" customFormat="1" ht="12.75">
      <c r="A20" s="640" t="s">
        <v>2</v>
      </c>
      <c r="B20" s="627"/>
      <c r="C20" s="627"/>
      <c r="D20" s="627"/>
      <c r="E20" s="627"/>
      <c r="F20" s="627" t="s">
        <v>2</v>
      </c>
      <c r="G20" s="621"/>
      <c r="H20" s="621"/>
      <c r="I20" s="621"/>
      <c r="J20" s="621"/>
      <c r="K20" s="621"/>
    </row>
    <row r="21" spans="1:11" s="564" customFormat="1" ht="12.75">
      <c r="A21" s="641"/>
      <c r="B21" s="627"/>
      <c r="C21" s="627"/>
      <c r="D21" s="627"/>
      <c r="E21" s="627"/>
      <c r="F21" s="621"/>
      <c r="G21" s="621"/>
      <c r="H21" s="626"/>
      <c r="I21" s="627"/>
      <c r="J21" s="627"/>
      <c r="K21" s="627"/>
    </row>
    <row r="22" spans="1:11" s="564" customFormat="1" ht="12.75">
      <c r="A22" s="641" t="s">
        <v>615</v>
      </c>
      <c r="B22" s="627"/>
      <c r="C22" s="627"/>
      <c r="D22" s="627"/>
      <c r="E22" s="627"/>
      <c r="F22" s="621"/>
      <c r="G22" s="621"/>
      <c r="H22" s="626" t="s">
        <v>616</v>
      </c>
      <c r="I22" s="627"/>
      <c r="J22" s="627"/>
      <c r="K22" s="627"/>
    </row>
    <row r="23" spans="1:11" s="564" customFormat="1" ht="12.75">
      <c r="A23" s="621" t="s">
        <v>85</v>
      </c>
      <c r="B23" s="642" t="str">
        <f>"Year "&amp;A6</f>
        <v>Year 2020</v>
      </c>
      <c r="C23" s="621"/>
      <c r="D23" s="819">
        <f>+G9/12</f>
        <v>33707.609723228008</v>
      </c>
      <c r="E23" s="643"/>
      <c r="F23" s="644">
        <f>+F17</f>
        <v>3.1320833333333322E-3</v>
      </c>
      <c r="G23" s="643">
        <v>12</v>
      </c>
      <c r="H23" s="819">
        <f>F23*D23*G23*-1</f>
        <v>-1266.9005114475242</v>
      </c>
      <c r="I23" s="819"/>
      <c r="J23" s="819"/>
      <c r="K23" s="819">
        <f>(-H23+D23)*-1</f>
        <v>-34974.51023467553</v>
      </c>
    </row>
    <row r="24" spans="1:11" s="564" customFormat="1" ht="12.75">
      <c r="A24" s="621" t="s">
        <v>84</v>
      </c>
      <c r="B24" s="642" t="str">
        <f>+B23</f>
        <v>Year 2020</v>
      </c>
      <c r="C24" s="621"/>
      <c r="D24" s="819">
        <f>+D23</f>
        <v>33707.609723228008</v>
      </c>
      <c r="E24" s="643"/>
      <c r="F24" s="644">
        <f>+F23</f>
        <v>3.1320833333333322E-3</v>
      </c>
      <c r="G24" s="363">
        <f t="shared" ref="G24:G34" si="0">+G23-1</f>
        <v>11</v>
      </c>
      <c r="H24" s="819">
        <f t="shared" ref="H24:H34" si="1">F24*D24*G24*-1</f>
        <v>-1161.3254688268971</v>
      </c>
      <c r="I24" s="819"/>
      <c r="J24" s="819"/>
      <c r="K24" s="819">
        <f t="shared" ref="K24:K34" si="2">(-H24+D24)*-1</f>
        <v>-34868.935192054909</v>
      </c>
    </row>
    <row r="25" spans="1:11" s="564" customFormat="1" ht="12.75">
      <c r="A25" s="621" t="s">
        <v>83</v>
      </c>
      <c r="B25" s="642" t="str">
        <f t="shared" ref="B25:B34" si="3">+B24</f>
        <v>Year 2020</v>
      </c>
      <c r="C25" s="621"/>
      <c r="D25" s="819">
        <f t="shared" ref="D25:D34" si="4">+D24</f>
        <v>33707.609723228008</v>
      </c>
      <c r="E25" s="643"/>
      <c r="F25" s="644">
        <f t="shared" ref="F25:F34" si="5">+F24</f>
        <v>3.1320833333333322E-3</v>
      </c>
      <c r="G25" s="363">
        <f t="shared" si="0"/>
        <v>10</v>
      </c>
      <c r="H25" s="819">
        <f t="shared" si="1"/>
        <v>-1055.7504262062703</v>
      </c>
      <c r="I25" s="819"/>
      <c r="J25" s="819"/>
      <c r="K25" s="819">
        <f t="shared" si="2"/>
        <v>-34763.36014943428</v>
      </c>
    </row>
    <row r="26" spans="1:11" s="564" customFormat="1" ht="12.75">
      <c r="A26" s="621" t="s">
        <v>76</v>
      </c>
      <c r="B26" s="642" t="str">
        <f t="shared" si="3"/>
        <v>Year 2020</v>
      </c>
      <c r="C26" s="621"/>
      <c r="D26" s="819">
        <f t="shared" si="4"/>
        <v>33707.609723228008</v>
      </c>
      <c r="E26" s="643"/>
      <c r="F26" s="644">
        <f t="shared" si="5"/>
        <v>3.1320833333333322E-3</v>
      </c>
      <c r="G26" s="363">
        <f t="shared" si="0"/>
        <v>9</v>
      </c>
      <c r="H26" s="819">
        <f t="shared" si="1"/>
        <v>-950.1753835856432</v>
      </c>
      <c r="I26" s="819"/>
      <c r="J26" s="819"/>
      <c r="K26" s="819">
        <f t="shared" si="2"/>
        <v>-34657.785106813652</v>
      </c>
    </row>
    <row r="27" spans="1:11" s="564" customFormat="1" ht="12.75">
      <c r="A27" s="621" t="s">
        <v>75</v>
      </c>
      <c r="B27" s="642" t="str">
        <f t="shared" si="3"/>
        <v>Year 2020</v>
      </c>
      <c r="C27" s="621"/>
      <c r="D27" s="819">
        <f t="shared" si="4"/>
        <v>33707.609723228008</v>
      </c>
      <c r="E27" s="643"/>
      <c r="F27" s="644">
        <f t="shared" si="5"/>
        <v>3.1320833333333322E-3</v>
      </c>
      <c r="G27" s="363">
        <f t="shared" si="0"/>
        <v>8</v>
      </c>
      <c r="H27" s="819">
        <f t="shared" si="1"/>
        <v>-844.60034096501613</v>
      </c>
      <c r="I27" s="819"/>
      <c r="J27" s="819"/>
      <c r="K27" s="819">
        <f t="shared" si="2"/>
        <v>-34552.210064193023</v>
      </c>
    </row>
    <row r="28" spans="1:11" s="564" customFormat="1" ht="12.75">
      <c r="A28" s="621" t="s">
        <v>92</v>
      </c>
      <c r="B28" s="642" t="str">
        <f t="shared" si="3"/>
        <v>Year 2020</v>
      </c>
      <c r="C28" s="621"/>
      <c r="D28" s="819">
        <f t="shared" si="4"/>
        <v>33707.609723228008</v>
      </c>
      <c r="E28" s="643"/>
      <c r="F28" s="644">
        <f t="shared" si="5"/>
        <v>3.1320833333333322E-3</v>
      </c>
      <c r="G28" s="363">
        <f t="shared" si="0"/>
        <v>7</v>
      </c>
      <c r="H28" s="819">
        <f t="shared" si="1"/>
        <v>-739.02529834438906</v>
      </c>
      <c r="I28" s="819"/>
      <c r="J28" s="819"/>
      <c r="K28" s="819">
        <f t="shared" si="2"/>
        <v>-34446.635021572394</v>
      </c>
    </row>
    <row r="29" spans="1:11" s="564" customFormat="1" ht="12.75">
      <c r="A29" s="621" t="s">
        <v>82</v>
      </c>
      <c r="B29" s="642" t="str">
        <f t="shared" si="3"/>
        <v>Year 2020</v>
      </c>
      <c r="C29" s="621"/>
      <c r="D29" s="819">
        <f t="shared" si="4"/>
        <v>33707.609723228008</v>
      </c>
      <c r="E29" s="643"/>
      <c r="F29" s="644">
        <f t="shared" si="5"/>
        <v>3.1320833333333322E-3</v>
      </c>
      <c r="G29" s="363">
        <f t="shared" si="0"/>
        <v>6</v>
      </c>
      <c r="H29" s="819">
        <f t="shared" si="1"/>
        <v>-633.4502557237621</v>
      </c>
      <c r="I29" s="819"/>
      <c r="J29" s="819"/>
      <c r="K29" s="819">
        <f t="shared" si="2"/>
        <v>-34341.059978951773</v>
      </c>
    </row>
    <row r="30" spans="1:11" s="564" customFormat="1" ht="12.75">
      <c r="A30" s="621" t="s">
        <v>81</v>
      </c>
      <c r="B30" s="642" t="str">
        <f t="shared" si="3"/>
        <v>Year 2020</v>
      </c>
      <c r="C30" s="621"/>
      <c r="D30" s="819">
        <f t="shared" si="4"/>
        <v>33707.609723228008</v>
      </c>
      <c r="E30" s="643"/>
      <c r="F30" s="644">
        <f t="shared" si="5"/>
        <v>3.1320833333333322E-3</v>
      </c>
      <c r="G30" s="363">
        <f t="shared" si="0"/>
        <v>5</v>
      </c>
      <c r="H30" s="819">
        <f t="shared" si="1"/>
        <v>-527.87521310313514</v>
      </c>
      <c r="I30" s="819"/>
      <c r="J30" s="819"/>
      <c r="K30" s="819">
        <f t="shared" si="2"/>
        <v>-34235.484936331144</v>
      </c>
    </row>
    <row r="31" spans="1:11" s="564" customFormat="1" ht="12.75">
      <c r="A31" s="621" t="s">
        <v>80</v>
      </c>
      <c r="B31" s="642" t="str">
        <f t="shared" si="3"/>
        <v>Year 2020</v>
      </c>
      <c r="C31" s="621"/>
      <c r="D31" s="819">
        <f t="shared" si="4"/>
        <v>33707.609723228008</v>
      </c>
      <c r="E31" s="643"/>
      <c r="F31" s="644">
        <f t="shared" si="5"/>
        <v>3.1320833333333322E-3</v>
      </c>
      <c r="G31" s="363">
        <f t="shared" si="0"/>
        <v>4</v>
      </c>
      <c r="H31" s="819">
        <f t="shared" si="1"/>
        <v>-422.30017048250807</v>
      </c>
      <c r="I31" s="819"/>
      <c r="J31" s="819"/>
      <c r="K31" s="819">
        <f t="shared" si="2"/>
        <v>-34129.909893710515</v>
      </c>
    </row>
    <row r="32" spans="1:11" s="564" customFormat="1" ht="12.75">
      <c r="A32" s="621" t="s">
        <v>86</v>
      </c>
      <c r="B32" s="642" t="str">
        <f t="shared" si="3"/>
        <v>Year 2020</v>
      </c>
      <c r="C32" s="621"/>
      <c r="D32" s="819">
        <f t="shared" si="4"/>
        <v>33707.609723228008</v>
      </c>
      <c r="E32" s="643"/>
      <c r="F32" s="644">
        <f t="shared" si="5"/>
        <v>3.1320833333333322E-3</v>
      </c>
      <c r="G32" s="363">
        <f t="shared" si="0"/>
        <v>3</v>
      </c>
      <c r="H32" s="819">
        <f t="shared" si="1"/>
        <v>-316.72512786188105</v>
      </c>
      <c r="I32" s="819"/>
      <c r="J32" s="819"/>
      <c r="K32" s="819">
        <f t="shared" si="2"/>
        <v>-34024.334851089887</v>
      </c>
    </row>
    <row r="33" spans="1:13" s="564" customFormat="1" ht="12.75">
      <c r="A33" s="621" t="s">
        <v>79</v>
      </c>
      <c r="B33" s="642" t="str">
        <f t="shared" si="3"/>
        <v>Year 2020</v>
      </c>
      <c r="C33" s="621"/>
      <c r="D33" s="819">
        <f t="shared" si="4"/>
        <v>33707.609723228008</v>
      </c>
      <c r="E33" s="643"/>
      <c r="F33" s="644">
        <f t="shared" si="5"/>
        <v>3.1320833333333322E-3</v>
      </c>
      <c r="G33" s="363">
        <f t="shared" si="0"/>
        <v>2</v>
      </c>
      <c r="H33" s="819">
        <f t="shared" si="1"/>
        <v>-211.15008524125403</v>
      </c>
      <c r="I33" s="819"/>
      <c r="J33" s="819"/>
      <c r="K33" s="819">
        <f t="shared" si="2"/>
        <v>-33918.759808469265</v>
      </c>
    </row>
    <row r="34" spans="1:13" s="564" customFormat="1" ht="12.75">
      <c r="A34" s="621" t="s">
        <v>78</v>
      </c>
      <c r="B34" s="642" t="str">
        <f t="shared" si="3"/>
        <v>Year 2020</v>
      </c>
      <c r="C34" s="621"/>
      <c r="D34" s="819">
        <f t="shared" si="4"/>
        <v>33707.609723228008</v>
      </c>
      <c r="E34" s="643"/>
      <c r="F34" s="644">
        <f t="shared" si="5"/>
        <v>3.1320833333333322E-3</v>
      </c>
      <c r="G34" s="363">
        <f t="shared" si="0"/>
        <v>1</v>
      </c>
      <c r="H34" s="821">
        <f t="shared" si="1"/>
        <v>-105.57504262062702</v>
      </c>
      <c r="I34" s="819"/>
      <c r="J34" s="819"/>
      <c r="K34" s="819">
        <f t="shared" si="2"/>
        <v>-33813.184765848637</v>
      </c>
    </row>
    <row r="35" spans="1:13" s="564" customFormat="1" ht="12.75">
      <c r="A35" s="621"/>
      <c r="B35" s="621"/>
      <c r="C35" s="621"/>
      <c r="D35" s="819"/>
      <c r="E35" s="643"/>
      <c r="F35" s="644"/>
      <c r="G35" s="363"/>
      <c r="H35" s="819">
        <f>SUM(H23:H34)</f>
        <v>-8234.8533244089085</v>
      </c>
      <c r="I35" s="819"/>
      <c r="J35" s="819"/>
      <c r="K35" s="820">
        <f>SUM(K23:K34)</f>
        <v>-412726.170003145</v>
      </c>
    </row>
    <row r="36" spans="1:13" s="564" customFormat="1" ht="12.75">
      <c r="A36" s="621"/>
      <c r="B36" s="621"/>
      <c r="C36" s="621"/>
      <c r="D36" s="819"/>
      <c r="E36" s="643"/>
      <c r="F36" s="644"/>
      <c r="G36" s="643"/>
      <c r="H36" s="643"/>
      <c r="I36" s="643" t="s">
        <v>2</v>
      </c>
      <c r="J36" s="643"/>
      <c r="K36" s="566"/>
    </row>
    <row r="37" spans="1:13" s="564" customFormat="1" ht="12.75">
      <c r="A37" s="621"/>
      <c r="B37" s="621"/>
      <c r="C37" s="621"/>
      <c r="D37" s="819"/>
      <c r="E37" s="628"/>
      <c r="F37" s="644"/>
      <c r="G37" s="643"/>
      <c r="H37" s="646" t="s">
        <v>617</v>
      </c>
      <c r="I37" s="643"/>
      <c r="J37" s="643"/>
      <c r="K37" s="643"/>
    </row>
    <row r="38" spans="1:13" s="564" customFormat="1" ht="12.75">
      <c r="A38" s="621" t="s">
        <v>711</v>
      </c>
      <c r="B38" s="642" t="str">
        <f>"Year "&amp;$A$6+1</f>
        <v>Year 2021</v>
      </c>
      <c r="C38" s="621"/>
      <c r="D38" s="819">
        <f>K35</f>
        <v>-412726.170003145</v>
      </c>
      <c r="E38" s="628"/>
      <c r="F38" s="644">
        <f>+F34</f>
        <v>3.1320833333333322E-3</v>
      </c>
      <c r="G38" s="643">
        <v>12</v>
      </c>
      <c r="H38" s="643">
        <f>+G38*F38*D38</f>
        <v>-15512.313099568199</v>
      </c>
      <c r="I38" s="643"/>
      <c r="J38" s="643"/>
      <c r="K38" s="645">
        <f>+D38+H38</f>
        <v>-428238.48310271319</v>
      </c>
    </row>
    <row r="39" spans="1:13" s="564" customFormat="1" ht="12.75">
      <c r="A39" s="621"/>
      <c r="B39" s="621"/>
      <c r="C39" s="621"/>
      <c r="D39" s="819"/>
      <c r="E39" s="628"/>
      <c r="F39" s="644"/>
      <c r="G39" s="621"/>
      <c r="H39" s="643"/>
      <c r="I39" s="643"/>
      <c r="J39" s="643"/>
      <c r="K39" s="643"/>
    </row>
    <row r="40" spans="1:13" s="564" customFormat="1" ht="12.75">
      <c r="A40" s="647" t="s">
        <v>618</v>
      </c>
      <c r="B40" s="621"/>
      <c r="C40" s="621"/>
      <c r="D40" s="819"/>
      <c r="E40" s="643"/>
      <c r="F40" s="644"/>
      <c r="G40" s="621"/>
      <c r="H40" s="646" t="s">
        <v>616</v>
      </c>
      <c r="I40" s="643"/>
      <c r="J40" s="643"/>
      <c r="K40" s="643"/>
    </row>
    <row r="41" spans="1:13" s="564" customFormat="1" ht="12.75">
      <c r="A41" s="621" t="s">
        <v>85</v>
      </c>
      <c r="B41" s="642" t="str">
        <f>"Year "&amp;$A$6+2</f>
        <v>Year 2022</v>
      </c>
      <c r="C41" s="621"/>
      <c r="D41" s="820">
        <f>-K38</f>
        <v>428238.48310271319</v>
      </c>
      <c r="E41" s="628"/>
      <c r="F41" s="644">
        <f>+F34</f>
        <v>3.1320833333333322E-3</v>
      </c>
      <c r="G41" s="621"/>
      <c r="H41" s="819">
        <f xml:space="preserve"> -F41*D41</f>
        <v>-1341.2786156179559</v>
      </c>
      <c r="I41" s="819">
        <f>PMT(F41,12,K$38)</f>
        <v>36417.231380088524</v>
      </c>
      <c r="J41" s="819"/>
      <c r="K41" s="819">
        <f>(+D41+D41*F41-I41)*-1</f>
        <v>-393162.53033824259</v>
      </c>
      <c r="L41" s="648"/>
      <c r="M41" s="649"/>
    </row>
    <row r="42" spans="1:13" s="564" customFormat="1" ht="12.75">
      <c r="A42" s="621" t="s">
        <v>84</v>
      </c>
      <c r="B42" s="642" t="str">
        <f>+B41</f>
        <v>Year 2022</v>
      </c>
      <c r="C42" s="621"/>
      <c r="D42" s="819">
        <f>-K41</f>
        <v>393162.53033824259</v>
      </c>
      <c r="E42" s="628"/>
      <c r="F42" s="644">
        <f>+F41</f>
        <v>3.1320833333333322E-3</v>
      </c>
      <c r="G42" s="621"/>
      <c r="H42" s="819">
        <f t="shared" ref="H42:H52" si="6" xml:space="preserve"> -F42*D42</f>
        <v>-1231.4178085635701</v>
      </c>
      <c r="I42" s="819">
        <f>I41</f>
        <v>36417.231380088524</v>
      </c>
      <c r="J42" s="819"/>
      <c r="K42" s="819">
        <f t="shared" ref="K42:K52" si="7">(+D42+D42*F42-I42)*-1</f>
        <v>-357976.71676671761</v>
      </c>
      <c r="L42" s="648"/>
      <c r="M42" s="649"/>
    </row>
    <row r="43" spans="1:13" s="564" customFormat="1" ht="12.75">
      <c r="A43" s="621" t="s">
        <v>83</v>
      </c>
      <c r="B43" s="642" t="str">
        <f>+B42</f>
        <v>Year 2022</v>
      </c>
      <c r="C43" s="621"/>
      <c r="D43" s="819">
        <f t="shared" ref="D43:D52" si="8">-K42</f>
        <v>357976.71676671761</v>
      </c>
      <c r="E43" s="628"/>
      <c r="F43" s="644">
        <f t="shared" ref="F43:F52" si="9">+F42</f>
        <v>3.1320833333333322E-3</v>
      </c>
      <c r="G43" s="621"/>
      <c r="H43" s="819">
        <f t="shared" si="6"/>
        <v>-1121.2129083064231</v>
      </c>
      <c r="I43" s="819">
        <f t="shared" ref="I43:I52" si="10">I42</f>
        <v>36417.231380088524</v>
      </c>
      <c r="J43" s="819"/>
      <c r="K43" s="819">
        <f t="shared" si="7"/>
        <v>-322680.69829493552</v>
      </c>
      <c r="L43" s="648"/>
      <c r="M43" s="649"/>
    </row>
    <row r="44" spans="1:13" s="564" customFormat="1" ht="12.75">
      <c r="A44" s="621" t="s">
        <v>76</v>
      </c>
      <c r="B44" s="642" t="str">
        <f>+B43</f>
        <v>Year 2022</v>
      </c>
      <c r="C44" s="621"/>
      <c r="D44" s="819">
        <f t="shared" si="8"/>
        <v>322680.69829493552</v>
      </c>
      <c r="E44" s="628"/>
      <c r="F44" s="644">
        <f t="shared" si="9"/>
        <v>3.1320833333333322E-3</v>
      </c>
      <c r="G44" s="621"/>
      <c r="H44" s="819">
        <f t="shared" si="6"/>
        <v>-1010.6628371179289</v>
      </c>
      <c r="I44" s="819">
        <f t="shared" si="10"/>
        <v>36417.231380088524</v>
      </c>
      <c r="J44" s="819"/>
      <c r="K44" s="819">
        <f t="shared" si="7"/>
        <v>-287274.12975196488</v>
      </c>
      <c r="L44" s="648"/>
      <c r="M44" s="649"/>
    </row>
    <row r="45" spans="1:13" s="564" customFormat="1" ht="12.75">
      <c r="A45" s="621" t="s">
        <v>75</v>
      </c>
      <c r="B45" s="642" t="str">
        <f>+B44</f>
        <v>Year 2022</v>
      </c>
      <c r="C45" s="621"/>
      <c r="D45" s="819">
        <f t="shared" si="8"/>
        <v>287274.12975196488</v>
      </c>
      <c r="E45" s="628"/>
      <c r="F45" s="644">
        <f t="shared" si="9"/>
        <v>3.1320833333333322E-3</v>
      </c>
      <c r="G45" s="621"/>
      <c r="H45" s="819">
        <f t="shared" si="6"/>
        <v>-899.76651389396636</v>
      </c>
      <c r="I45" s="819">
        <f t="shared" si="10"/>
        <v>36417.231380088524</v>
      </c>
      <c r="J45" s="819"/>
      <c r="K45" s="819">
        <f t="shared" si="7"/>
        <v>-251756.66488577033</v>
      </c>
      <c r="L45" s="648"/>
      <c r="M45" s="649"/>
    </row>
    <row r="46" spans="1:13" s="564" customFormat="1" ht="12.75">
      <c r="A46" s="621" t="s">
        <v>92</v>
      </c>
      <c r="B46" s="642" t="str">
        <f>B45</f>
        <v>Year 2022</v>
      </c>
      <c r="C46" s="621"/>
      <c r="D46" s="819">
        <f t="shared" si="8"/>
        <v>251756.66488577033</v>
      </c>
      <c r="E46" s="628"/>
      <c r="F46" s="644">
        <f t="shared" si="9"/>
        <v>3.1320833333333322E-3</v>
      </c>
      <c r="G46" s="621"/>
      <c r="H46" s="819">
        <f t="shared" si="6"/>
        <v>-788.52285414430617</v>
      </c>
      <c r="I46" s="819">
        <f t="shared" si="10"/>
        <v>36417.231380088524</v>
      </c>
      <c r="J46" s="819"/>
      <c r="K46" s="819">
        <f t="shared" si="7"/>
        <v>-216127.95635982612</v>
      </c>
      <c r="L46" s="648"/>
      <c r="M46" s="649"/>
    </row>
    <row r="47" spans="1:13" s="564" customFormat="1" ht="12.75">
      <c r="A47" s="621" t="s">
        <v>82</v>
      </c>
      <c r="B47" s="642" t="str">
        <f t="shared" ref="B47:B52" si="11">+B46</f>
        <v>Year 2022</v>
      </c>
      <c r="C47" s="621"/>
      <c r="D47" s="819">
        <f t="shared" si="8"/>
        <v>216127.95635982612</v>
      </c>
      <c r="E47" s="628"/>
      <c r="F47" s="644">
        <f t="shared" si="9"/>
        <v>3.1320833333333322E-3</v>
      </c>
      <c r="G47" s="621"/>
      <c r="H47" s="819">
        <f t="shared" si="6"/>
        <v>-676.93076998200513</v>
      </c>
      <c r="I47" s="819">
        <f t="shared" si="10"/>
        <v>36417.231380088524</v>
      </c>
      <c r="J47" s="819"/>
      <c r="K47" s="819">
        <f t="shared" si="7"/>
        <v>-180387.65574971959</v>
      </c>
      <c r="L47" s="648"/>
      <c r="M47" s="649"/>
    </row>
    <row r="48" spans="1:13" s="564" customFormat="1" ht="12.75">
      <c r="A48" s="621" t="s">
        <v>81</v>
      </c>
      <c r="B48" s="642" t="str">
        <f t="shared" si="11"/>
        <v>Year 2022</v>
      </c>
      <c r="C48" s="621"/>
      <c r="D48" s="819">
        <f t="shared" si="8"/>
        <v>180387.65574971959</v>
      </c>
      <c r="E48" s="628"/>
      <c r="F48" s="644">
        <f t="shared" si="9"/>
        <v>3.1320833333333322E-3</v>
      </c>
      <c r="G48" s="621"/>
      <c r="H48" s="819">
        <f t="shared" si="6"/>
        <v>-564.9891701127674</v>
      </c>
      <c r="I48" s="819">
        <f t="shared" si="10"/>
        <v>36417.231380088524</v>
      </c>
      <c r="J48" s="819"/>
      <c r="K48" s="819">
        <f t="shared" si="7"/>
        <v>-144535.41353974384</v>
      </c>
      <c r="L48" s="648"/>
      <c r="M48" s="649"/>
    </row>
    <row r="49" spans="1:13" s="564" customFormat="1" ht="12.75">
      <c r="A49" s="621" t="s">
        <v>80</v>
      </c>
      <c r="B49" s="642" t="str">
        <f t="shared" si="11"/>
        <v>Year 2022</v>
      </c>
      <c r="C49" s="621"/>
      <c r="D49" s="819">
        <f t="shared" si="8"/>
        <v>144535.41353974384</v>
      </c>
      <c r="E49" s="628"/>
      <c r="F49" s="644">
        <f t="shared" si="9"/>
        <v>3.1320833333333322E-3</v>
      </c>
      <c r="G49" s="621"/>
      <c r="H49" s="819">
        <f t="shared" si="6"/>
        <v>-452.69695982427254</v>
      </c>
      <c r="I49" s="819">
        <f t="shared" si="10"/>
        <v>36417.231380088524</v>
      </c>
      <c r="J49" s="819"/>
      <c r="K49" s="819">
        <f t="shared" si="7"/>
        <v>-108570.87911947959</v>
      </c>
      <c r="L49" s="648"/>
      <c r="M49" s="649"/>
    </row>
    <row r="50" spans="1:13" s="564" customFormat="1" ht="12.75">
      <c r="A50" s="621" t="s">
        <v>86</v>
      </c>
      <c r="B50" s="642" t="str">
        <f t="shared" si="11"/>
        <v>Year 2022</v>
      </c>
      <c r="C50" s="621"/>
      <c r="D50" s="819">
        <f t="shared" si="8"/>
        <v>108570.87911947959</v>
      </c>
      <c r="E50" s="628"/>
      <c r="F50" s="644">
        <f t="shared" si="9"/>
        <v>3.1320833333333322E-3</v>
      </c>
      <c r="G50" s="621"/>
      <c r="H50" s="819">
        <f t="shared" si="6"/>
        <v>-340.05304097546991</v>
      </c>
      <c r="I50" s="819">
        <f t="shared" si="10"/>
        <v>36417.231380088524</v>
      </c>
      <c r="J50" s="819"/>
      <c r="K50" s="819">
        <f t="shared" si="7"/>
        <v>-72493.700780366547</v>
      </c>
      <c r="L50" s="648"/>
      <c r="M50" s="649"/>
    </row>
    <row r="51" spans="1:13" s="564" customFormat="1" ht="12.75">
      <c r="A51" s="621" t="s">
        <v>79</v>
      </c>
      <c r="B51" s="642" t="str">
        <f t="shared" si="11"/>
        <v>Year 2022</v>
      </c>
      <c r="C51" s="621"/>
      <c r="D51" s="819">
        <f t="shared" si="8"/>
        <v>72493.700780366547</v>
      </c>
      <c r="E51" s="628"/>
      <c r="F51" s="644">
        <f t="shared" si="9"/>
        <v>3.1320833333333322E-3</v>
      </c>
      <c r="G51" s="621"/>
      <c r="H51" s="819">
        <f t="shared" si="6"/>
        <v>-227.05631198583964</v>
      </c>
      <c r="I51" s="819">
        <f t="shared" si="10"/>
        <v>36417.231380088524</v>
      </c>
      <c r="J51" s="819"/>
      <c r="K51" s="819">
        <f t="shared" si="7"/>
        <v>-36303.525712263865</v>
      </c>
      <c r="L51" s="648"/>
      <c r="M51" s="649"/>
    </row>
    <row r="52" spans="1:13" s="564" customFormat="1" ht="12.75">
      <c r="A52" s="621" t="s">
        <v>78</v>
      </c>
      <c r="B52" s="642" t="str">
        <f t="shared" si="11"/>
        <v>Year 2022</v>
      </c>
      <c r="C52" s="621"/>
      <c r="D52" s="819">
        <f t="shared" si="8"/>
        <v>36303.525712263865</v>
      </c>
      <c r="E52" s="628"/>
      <c r="F52" s="644">
        <f t="shared" si="9"/>
        <v>3.1320833333333322E-3</v>
      </c>
      <c r="G52" s="621"/>
      <c r="H52" s="821">
        <f t="shared" si="6"/>
        <v>-113.70566782461974</v>
      </c>
      <c r="I52" s="819">
        <f t="shared" si="10"/>
        <v>36417.231380088524</v>
      </c>
      <c r="J52" s="819"/>
      <c r="K52" s="819">
        <f t="shared" si="7"/>
        <v>3.637978807091713E-11</v>
      </c>
      <c r="L52" s="648"/>
      <c r="M52" s="649"/>
    </row>
    <row r="53" spans="1:13" s="564" customFormat="1" ht="12.75">
      <c r="A53" s="621"/>
      <c r="B53" s="621"/>
      <c r="C53" s="621"/>
      <c r="D53" s="628"/>
      <c r="E53" s="628"/>
      <c r="F53" s="650"/>
      <c r="G53" s="621"/>
      <c r="H53" s="819">
        <f>SUM(H41:H52)</f>
        <v>-8768.2934583491242</v>
      </c>
      <c r="I53" s="819"/>
      <c r="J53" s="819"/>
      <c r="K53" s="819"/>
      <c r="L53" s="648"/>
      <c r="M53" s="649"/>
    </row>
    <row r="54" spans="1:13" s="564" customFormat="1" ht="12.75">
      <c r="A54" s="566"/>
      <c r="B54" s="566"/>
      <c r="C54" s="566"/>
      <c r="D54" s="566"/>
      <c r="E54" s="566"/>
      <c r="F54" s="566"/>
      <c r="G54" s="566"/>
      <c r="H54" s="566"/>
      <c r="I54" s="566"/>
      <c r="J54" s="566"/>
      <c r="K54" s="566"/>
    </row>
    <row r="55" spans="1:13" s="564" customFormat="1" ht="12.75">
      <c r="A55" s="621" t="s">
        <v>619</v>
      </c>
      <c r="B55" s="566"/>
      <c r="C55" s="566"/>
      <c r="D55" s="566"/>
      <c r="E55" s="566"/>
      <c r="F55" s="566"/>
      <c r="G55" s="566"/>
      <c r="H55" s="566"/>
      <c r="I55" s="651">
        <f>SUM(I41:I52)*-1</f>
        <v>-437006.77656106238</v>
      </c>
      <c r="J55" s="566"/>
      <c r="K55" s="566"/>
    </row>
    <row r="56" spans="1:13" s="564" customFormat="1" ht="12.75">
      <c r="A56" s="621" t="s">
        <v>620</v>
      </c>
      <c r="B56" s="566"/>
      <c r="C56" s="566"/>
      <c r="D56" s="566"/>
      <c r="E56" s="566"/>
      <c r="F56" s="566"/>
      <c r="G56" s="566"/>
      <c r="H56" s="566"/>
      <c r="I56" s="651">
        <f>+G9</f>
        <v>404491.31667873613</v>
      </c>
      <c r="J56" s="566"/>
      <c r="K56" s="566"/>
    </row>
    <row r="57" spans="1:13" s="564" customFormat="1" ht="12.75">
      <c r="A57" s="621" t="s">
        <v>621</v>
      </c>
      <c r="B57" s="566"/>
      <c r="C57" s="566"/>
      <c r="D57" s="566"/>
      <c r="E57" s="566"/>
      <c r="F57" s="566"/>
      <c r="G57" s="566"/>
      <c r="H57" s="566"/>
      <c r="I57" s="651">
        <f>(I55+I56)</f>
        <v>-32515.459882326249</v>
      </c>
      <c r="J57" s="566"/>
      <c r="K57" s="566"/>
    </row>
    <row r="59" spans="1:13" ht="16.5">
      <c r="A59" s="612"/>
      <c r="B59" s="601"/>
      <c r="C59" s="601"/>
      <c r="D59" s="601"/>
      <c r="E59" s="601"/>
      <c r="F59" s="613"/>
      <c r="G59" s="601"/>
      <c r="H59" s="601"/>
      <c r="I59" s="614"/>
      <c r="J59" s="601"/>
      <c r="K59" s="601"/>
    </row>
    <row r="60" spans="1:13" ht="15.75">
      <c r="A60" s="611"/>
      <c r="B60" s="601"/>
      <c r="C60" s="601"/>
      <c r="D60" s="601"/>
      <c r="E60" s="601"/>
      <c r="F60" s="601"/>
      <c r="G60" s="601"/>
      <c r="H60" s="601"/>
      <c r="I60" s="601"/>
      <c r="J60" s="601"/>
      <c r="K60" s="601"/>
    </row>
    <row r="61" spans="1:13" ht="15.75">
      <c r="A61" s="615"/>
      <c r="F61" s="616"/>
      <c r="I61" s="617"/>
    </row>
    <row r="62" spans="1:13">
      <c r="D62" s="618"/>
      <c r="F62" s="616"/>
      <c r="I62" s="617"/>
    </row>
    <row r="63" spans="1:13">
      <c r="I63" s="618"/>
    </row>
  </sheetData>
  <customSheetViews>
    <customSheetView guid="{63AFAF34-E340-4B5E-A289-FFB7051CA9B6}" scale="80" showPageBreaks="1" view="pageBreakPreview">
      <selection activeCell="I36" sqref="I36"/>
      <pageMargins left="0.75" right="0.75" top="1" bottom="1" header="0.5" footer="0.5"/>
      <pageSetup scale="47" orientation="portrait" r:id="rId1"/>
      <headerFooter alignWithMargins="0"/>
    </customSheetView>
    <customSheetView guid="{F1DC5514-577A-46EB-866C-26F0BED2C286}" scale="80" showPageBreaks="1" fitToPage="1" view="pageBreakPreview">
      <selection sqref="A1:K1"/>
      <pageMargins left="0.75" right="0.75" top="1" bottom="1" header="0.5" footer="0.5"/>
      <printOptions horizontalCentered="1"/>
      <pageSetup scale="59" orientation="landscape" r:id="rId2"/>
      <headerFooter alignWithMargins="0"/>
    </customSheetView>
  </customSheetViews>
  <mergeCells count="3">
    <mergeCell ref="A1:K1"/>
    <mergeCell ref="A2:K2"/>
    <mergeCell ref="A3:K3"/>
  </mergeCells>
  <pageMargins left="0.75" right="0.75" top="1" bottom="1" header="0.5" footer="0.5"/>
  <pageSetup scale="60"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view="pageBreakPreview" zoomScaleNormal="75" zoomScaleSheetLayoutView="100" workbookViewId="0">
      <selection activeCell="E29" sqref="E29"/>
    </sheetView>
  </sheetViews>
  <sheetFormatPr defaultColWidth="8.88671875" defaultRowHeight="12.75"/>
  <cols>
    <col min="1" max="1" width="8.77734375" style="577" customWidth="1"/>
    <col min="2" max="2" width="9.109375" style="577" bestFit="1" customWidth="1"/>
    <col min="3" max="3" width="8.88671875" style="577"/>
    <col min="4" max="4" width="16.33203125" style="577" customWidth="1"/>
    <col min="5" max="5" width="8.88671875" style="577"/>
    <col min="6" max="6" width="9.33203125" style="577" bestFit="1" customWidth="1"/>
    <col min="7" max="7" width="14.21875" style="577" bestFit="1" customWidth="1"/>
    <col min="8" max="8" width="9.88671875" style="577" customWidth="1"/>
    <col min="9" max="9" width="20.44140625" style="577" bestFit="1" customWidth="1"/>
    <col min="10" max="16384" width="8.88671875" style="577"/>
  </cols>
  <sheetData>
    <row r="1" spans="1:8">
      <c r="D1" s="701" t="s">
        <v>623</v>
      </c>
    </row>
    <row r="2" spans="1:8">
      <c r="D2" s="701" t="s">
        <v>424</v>
      </c>
    </row>
    <row r="3" spans="1:8">
      <c r="D3" s="701" t="str">
        <f>+'Attachment H-30A'!D5</f>
        <v>Transource Maryland, LLC</v>
      </c>
    </row>
    <row r="4" spans="1:8">
      <c r="A4" s="716"/>
    </row>
    <row r="6" spans="1:8" ht="32.25" customHeight="1">
      <c r="A6" s="1026" t="s">
        <v>470</v>
      </c>
      <c r="B6" s="1026"/>
      <c r="C6" s="1026"/>
      <c r="D6" s="1026"/>
      <c r="E6" s="1026"/>
      <c r="F6" s="1026"/>
      <c r="G6" s="1026"/>
      <c r="H6" s="717"/>
    </row>
    <row r="7" spans="1:8">
      <c r="A7" s="718"/>
      <c r="B7" s="717"/>
      <c r="C7" s="717"/>
      <c r="D7" s="717"/>
      <c r="E7" s="717"/>
      <c r="F7" s="717"/>
      <c r="G7" s="719"/>
      <c r="H7" s="717"/>
    </row>
    <row r="8" spans="1:8">
      <c r="A8" s="718"/>
      <c r="B8" s="717"/>
      <c r="C8" s="717"/>
      <c r="D8" s="717"/>
      <c r="E8" s="717"/>
      <c r="F8" s="717"/>
      <c r="G8" s="719"/>
      <c r="H8" s="717"/>
    </row>
    <row r="9" spans="1:8">
      <c r="G9" s="720"/>
    </row>
    <row r="10" spans="1:8">
      <c r="A10" s="721"/>
      <c r="B10" s="722" t="s">
        <v>469</v>
      </c>
    </row>
    <row r="11" spans="1:8">
      <c r="A11" s="758">
        <v>1</v>
      </c>
      <c r="C11" s="722" t="s">
        <v>425</v>
      </c>
      <c r="D11" s="321"/>
      <c r="E11" s="803">
        <v>4.9599999999999998E-2</v>
      </c>
      <c r="F11" s="412"/>
      <c r="G11" s="412"/>
      <c r="H11" s="412"/>
    </row>
    <row r="12" spans="1:8">
      <c r="A12" s="758">
        <v>2</v>
      </c>
      <c r="C12" s="722" t="s">
        <v>426</v>
      </c>
      <c r="D12" s="321"/>
      <c r="E12" s="803">
        <v>4.9599999999999998E-2</v>
      </c>
      <c r="F12" s="412"/>
      <c r="G12" s="412"/>
      <c r="H12" s="412"/>
    </row>
    <row r="13" spans="1:8">
      <c r="A13" s="758">
        <v>3</v>
      </c>
      <c r="C13" s="722" t="s">
        <v>427</v>
      </c>
      <c r="D13" s="321"/>
      <c r="E13" s="803">
        <v>4.9599999999999998E-2</v>
      </c>
      <c r="F13" s="412"/>
      <c r="G13" s="412"/>
      <c r="H13" s="412"/>
    </row>
    <row r="14" spans="1:8">
      <c r="A14" s="758">
        <v>4</v>
      </c>
      <c r="C14" s="722" t="s">
        <v>428</v>
      </c>
      <c r="D14" s="321"/>
      <c r="E14" s="803">
        <v>4.7500000000000001E-2</v>
      </c>
      <c r="F14" s="412"/>
      <c r="G14" s="412"/>
      <c r="H14" s="412"/>
    </row>
    <row r="15" spans="1:8">
      <c r="A15" s="758">
        <v>5</v>
      </c>
      <c r="C15" s="722" t="s">
        <v>429</v>
      </c>
      <c r="D15" s="321"/>
      <c r="E15" s="803">
        <v>4.7500000000000001E-2</v>
      </c>
      <c r="F15" s="412"/>
      <c r="G15" s="412"/>
      <c r="H15" s="412"/>
    </row>
    <row r="16" spans="1:8">
      <c r="A16" s="758">
        <v>6</v>
      </c>
      <c r="C16" s="722" t="s">
        <v>430</v>
      </c>
      <c r="D16" s="321"/>
      <c r="E16" s="803">
        <v>4.7500000000000001E-2</v>
      </c>
      <c r="F16" s="412"/>
      <c r="G16" s="412"/>
      <c r="H16" s="412"/>
    </row>
    <row r="17" spans="1:8">
      <c r="A17" s="758">
        <v>7</v>
      </c>
      <c r="C17" s="722" t="s">
        <v>431</v>
      </c>
      <c r="D17" s="321"/>
      <c r="E17" s="803">
        <v>3.4299999999999997E-2</v>
      </c>
      <c r="F17" s="412"/>
      <c r="G17" s="412"/>
      <c r="H17" s="412"/>
    </row>
    <row r="18" spans="1:8">
      <c r="A18" s="758">
        <v>8</v>
      </c>
      <c r="C18" s="722" t="s">
        <v>432</v>
      </c>
      <c r="D18" s="321"/>
      <c r="E18" s="803">
        <v>3.4299999999999997E-2</v>
      </c>
      <c r="F18" s="412"/>
      <c r="G18" s="412"/>
      <c r="H18" s="412"/>
    </row>
    <row r="19" spans="1:8">
      <c r="A19" s="758">
        <v>9</v>
      </c>
      <c r="C19" s="722" t="s">
        <v>433</v>
      </c>
      <c r="D19" s="321"/>
      <c r="E19" s="803">
        <v>3.4299999999999997E-2</v>
      </c>
      <c r="F19" s="412"/>
      <c r="G19" s="412"/>
      <c r="H19" s="412"/>
    </row>
    <row r="20" spans="1:8">
      <c r="A20" s="758">
        <v>10</v>
      </c>
      <c r="C20" s="722" t="s">
        <v>434</v>
      </c>
      <c r="D20" s="321"/>
      <c r="E20" s="803">
        <v>3.2500000000000001E-2</v>
      </c>
      <c r="F20" s="412"/>
      <c r="G20" s="412"/>
      <c r="H20" s="412"/>
    </row>
    <row r="21" spans="1:8">
      <c r="A21" s="758">
        <v>11</v>
      </c>
      <c r="C21" s="722" t="s">
        <v>435</v>
      </c>
      <c r="D21" s="321"/>
      <c r="E21" s="803">
        <v>3.2500000000000001E-2</v>
      </c>
      <c r="F21" s="412"/>
      <c r="G21" s="412"/>
      <c r="H21" s="412"/>
    </row>
    <row r="22" spans="1:8">
      <c r="A22" s="758">
        <v>12</v>
      </c>
      <c r="C22" s="722" t="s">
        <v>436</v>
      </c>
      <c r="D22" s="321"/>
      <c r="E22" s="803">
        <v>3.2500000000000001E-2</v>
      </c>
      <c r="F22" s="412"/>
      <c r="G22" s="412"/>
      <c r="H22" s="412"/>
    </row>
    <row r="23" spans="1:8">
      <c r="A23" s="758">
        <f>+A22+1</f>
        <v>13</v>
      </c>
      <c r="C23" s="722" t="s">
        <v>571</v>
      </c>
      <c r="D23" s="321"/>
      <c r="E23" s="803">
        <v>3.2500000000000001E-2</v>
      </c>
      <c r="F23" s="412"/>
      <c r="G23" s="412"/>
      <c r="H23" s="412"/>
    </row>
    <row r="24" spans="1:8">
      <c r="A24" s="758">
        <f t="shared" ref="A24:A30" si="0">+A23+1</f>
        <v>14</v>
      </c>
      <c r="C24" s="722" t="s">
        <v>572</v>
      </c>
      <c r="D24" s="321"/>
      <c r="E24" s="803">
        <v>3.2500000000000001E-2</v>
      </c>
      <c r="F24" s="412"/>
      <c r="G24" s="412"/>
      <c r="H24" s="412"/>
    </row>
    <row r="25" spans="1:8">
      <c r="A25" s="758">
        <f t="shared" si="0"/>
        <v>15</v>
      </c>
      <c r="C25" s="722" t="s">
        <v>573</v>
      </c>
      <c r="D25" s="321"/>
      <c r="E25" s="803">
        <v>3.2500000000000001E-2</v>
      </c>
      <c r="F25" s="412"/>
      <c r="G25" s="412"/>
      <c r="H25" s="412"/>
    </row>
    <row r="26" spans="1:8">
      <c r="A26" s="758">
        <f t="shared" si="0"/>
        <v>16</v>
      </c>
      <c r="C26" s="722" t="s">
        <v>574</v>
      </c>
      <c r="D26" s="321"/>
      <c r="E26" s="803">
        <v>3.2500000000000001E-2</v>
      </c>
      <c r="F26" s="412"/>
      <c r="G26" s="412"/>
      <c r="H26" s="412"/>
    </row>
    <row r="27" spans="1:8">
      <c r="A27" s="758">
        <f t="shared" si="0"/>
        <v>17</v>
      </c>
      <c r="C27" s="722" t="s">
        <v>575</v>
      </c>
      <c r="D27" s="321"/>
      <c r="E27" s="803">
        <v>3.2500000000000001E-2</v>
      </c>
      <c r="F27" s="412"/>
      <c r="G27" s="412"/>
      <c r="H27" s="412"/>
    </row>
    <row r="28" spans="1:8">
      <c r="A28" s="758">
        <f t="shared" si="0"/>
        <v>18</v>
      </c>
      <c r="C28" s="722" t="s">
        <v>752</v>
      </c>
      <c r="D28" s="321"/>
      <c r="E28" s="803">
        <v>3.2500000000000001E-2</v>
      </c>
      <c r="F28" s="412"/>
      <c r="G28" s="412"/>
      <c r="H28" s="412"/>
    </row>
    <row r="29" spans="1:8">
      <c r="A29" s="758">
        <f t="shared" si="0"/>
        <v>19</v>
      </c>
      <c r="C29" s="722" t="s">
        <v>753</v>
      </c>
      <c r="D29" s="321"/>
      <c r="E29" s="803">
        <v>3.2500000000000001E-2</v>
      </c>
      <c r="F29" s="412"/>
      <c r="G29" s="412"/>
      <c r="H29" s="412"/>
    </row>
    <row r="30" spans="1:8">
      <c r="A30" s="758">
        <f t="shared" si="0"/>
        <v>20</v>
      </c>
      <c r="C30" s="722" t="s">
        <v>754</v>
      </c>
      <c r="D30" s="321"/>
      <c r="E30" s="803">
        <v>3.2500000000000001E-2</v>
      </c>
      <c r="F30" s="412"/>
      <c r="G30" s="412"/>
      <c r="H30" s="412"/>
    </row>
    <row r="31" spans="1:8">
      <c r="A31" s="758"/>
      <c r="C31" s="718"/>
      <c r="D31" s="723"/>
      <c r="E31" s="723"/>
      <c r="F31" s="412"/>
      <c r="G31" s="412"/>
      <c r="H31" s="321"/>
    </row>
    <row r="32" spans="1:8">
      <c r="A32" s="758">
        <f>+A30+1</f>
        <v>21</v>
      </c>
      <c r="B32" s="724" t="s">
        <v>570</v>
      </c>
      <c r="C32" s="717"/>
      <c r="D32" s="723"/>
      <c r="E32" s="725">
        <f>+AVERAGE(E11:E30)</f>
        <v>3.7584999999999986E-2</v>
      </c>
      <c r="F32" s="412"/>
      <c r="G32" s="412"/>
      <c r="H32" s="321"/>
    </row>
    <row r="33" spans="1:8">
      <c r="A33" s="758">
        <f>+A32+1</f>
        <v>22</v>
      </c>
      <c r="B33" s="577" t="s">
        <v>473</v>
      </c>
      <c r="E33" s="213">
        <f>+E32/12</f>
        <v>3.1320833333333322E-3</v>
      </c>
    </row>
    <row r="34" spans="1:8">
      <c r="E34" s="726"/>
    </row>
    <row r="35" spans="1:8" ht="36" customHeight="1">
      <c r="A35" s="1027" t="s">
        <v>755</v>
      </c>
      <c r="B35" s="1027"/>
      <c r="C35" s="1027"/>
      <c r="D35" s="1027"/>
      <c r="E35" s="1027"/>
      <c r="F35" s="1027"/>
      <c r="G35" s="1027"/>
      <c r="H35" s="806"/>
    </row>
  </sheetData>
  <customSheetViews>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1"/>
    </customSheetView>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2"/>
    </customSheetView>
  </customSheetViews>
  <mergeCells count="2">
    <mergeCell ref="A6:G6"/>
    <mergeCell ref="A35:G35"/>
  </mergeCells>
  <phoneticPr fontId="0" type="noConversion"/>
  <printOptions horizontalCentered="1"/>
  <pageMargins left="1" right="1" top="1" bottom="1" header="0.5" footer="0.5"/>
  <pageSetup scale="97" orientation="landscape"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sqref="A1:F1"/>
    </sheetView>
  </sheetViews>
  <sheetFormatPr defaultColWidth="8.88671875" defaultRowHeight="15.75"/>
  <cols>
    <col min="1" max="1" width="8.88671875" style="225"/>
    <col min="2" max="2" width="43.77734375" style="225" customWidth="1"/>
    <col min="3" max="3" width="20.6640625" style="225" bestFit="1" customWidth="1"/>
    <col min="4" max="5" width="16.88671875" style="225" bestFit="1" customWidth="1"/>
    <col min="6" max="6" width="12.109375" style="225" customWidth="1"/>
    <col min="7" max="8" width="11.88671875" style="225" bestFit="1" customWidth="1"/>
    <col min="9" max="16384" width="8.88671875" style="225"/>
  </cols>
  <sheetData>
    <row r="1" spans="1:9">
      <c r="A1" s="1025" t="s">
        <v>186</v>
      </c>
      <c r="B1" s="1025"/>
      <c r="C1" s="1025"/>
      <c r="D1" s="1025"/>
      <c r="E1" s="1025"/>
      <c r="F1" s="1025"/>
    </row>
    <row r="2" spans="1:9">
      <c r="A2" s="1028" t="s">
        <v>384</v>
      </c>
      <c r="B2" s="1028"/>
      <c r="C2" s="1028"/>
      <c r="D2" s="1028"/>
      <c r="E2" s="1028"/>
      <c r="F2" s="1028"/>
    </row>
    <row r="3" spans="1:9">
      <c r="A3" s="1025" t="str">
        <f>+'Attachment H-30A'!D5</f>
        <v>Transource Maryland, LLC</v>
      </c>
      <c r="B3" s="1025"/>
      <c r="C3" s="1025"/>
      <c r="D3" s="1025"/>
      <c r="E3" s="1025"/>
      <c r="F3" s="1025"/>
      <c r="G3" s="694"/>
      <c r="H3" s="694"/>
    </row>
    <row r="4" spans="1:9">
      <c r="A4" s="695"/>
      <c r="C4" s="696"/>
      <c r="G4" s="694"/>
      <c r="H4" s="694"/>
    </row>
    <row r="5" spans="1:9">
      <c r="A5" s="302"/>
      <c r="B5" s="308" t="s">
        <v>263</v>
      </c>
      <c r="C5" s="309"/>
      <c r="D5" s="302"/>
      <c r="E5" s="310"/>
      <c r="F5" s="321"/>
      <c r="G5" s="697"/>
      <c r="H5" s="697"/>
    </row>
    <row r="6" spans="1:9" s="692" customFormat="1">
      <c r="A6" s="302"/>
      <c r="B6" s="308"/>
      <c r="C6" s="309"/>
      <c r="D6" s="311" t="s">
        <v>314</v>
      </c>
      <c r="E6" s="792" t="s">
        <v>315</v>
      </c>
      <c r="F6" s="312" t="s">
        <v>13</v>
      </c>
      <c r="G6" s="698"/>
      <c r="H6" s="698"/>
      <c r="I6" s="698"/>
    </row>
    <row r="7" spans="1:9">
      <c r="A7" s="493" t="s">
        <v>148</v>
      </c>
      <c r="B7" s="313"/>
      <c r="C7" s="313"/>
      <c r="D7" s="312" t="s">
        <v>190</v>
      </c>
      <c r="E7" s="793" t="s">
        <v>191</v>
      </c>
      <c r="F7" s="312" t="s">
        <v>640</v>
      </c>
      <c r="G7" s="699"/>
      <c r="H7" s="699"/>
      <c r="I7" s="693"/>
    </row>
    <row r="8" spans="1:9" ht="26.25">
      <c r="A8" s="302">
        <v>1</v>
      </c>
      <c r="B8" s="321"/>
      <c r="C8" s="303"/>
      <c r="D8" s="304" t="s">
        <v>742</v>
      </c>
      <c r="E8" s="794" t="s">
        <v>742</v>
      </c>
      <c r="F8" s="702"/>
      <c r="G8" s="319"/>
      <c r="H8" s="319"/>
      <c r="I8" s="319"/>
    </row>
    <row r="9" spans="1:9">
      <c r="A9" s="302">
        <v>2</v>
      </c>
      <c r="B9" s="305" t="s">
        <v>523</v>
      </c>
      <c r="C9" s="305" t="s">
        <v>295</v>
      </c>
      <c r="D9" s="498">
        <f>-98328251+5994383</f>
        <v>-92333868</v>
      </c>
      <c r="E9" s="498">
        <v>8386137</v>
      </c>
      <c r="F9" s="321"/>
      <c r="G9" s="295"/>
      <c r="H9" s="295"/>
      <c r="I9" s="278"/>
    </row>
    <row r="10" spans="1:9">
      <c r="A10" s="302">
        <v>3</v>
      </c>
      <c r="B10" s="305" t="s">
        <v>316</v>
      </c>
      <c r="C10" s="305" t="s">
        <v>295</v>
      </c>
      <c r="D10" s="498">
        <f>+D9*((16980+297)/(16980+17214+48+297))</f>
        <v>-46186983.91487883</v>
      </c>
      <c r="E10" s="498">
        <f>+E9*((2242+1149)/(2950+2242+1855+1149))</f>
        <v>3469666.9798682285</v>
      </c>
      <c r="F10" s="321"/>
      <c r="G10" s="295"/>
      <c r="H10" s="295"/>
      <c r="I10" s="278"/>
    </row>
    <row r="11" spans="1:9">
      <c r="A11" s="302">
        <v>4</v>
      </c>
      <c r="B11" s="305" t="s">
        <v>317</v>
      </c>
      <c r="C11" s="305" t="s">
        <v>318</v>
      </c>
      <c r="D11" s="314">
        <f>D9-D10</f>
        <v>-46146884.08512117</v>
      </c>
      <c r="E11" s="314">
        <f>E9-E10</f>
        <v>4916470.0201317715</v>
      </c>
      <c r="F11" s="321"/>
      <c r="G11" s="306"/>
      <c r="H11" s="306"/>
      <c r="I11" s="278"/>
    </row>
    <row r="12" spans="1:9">
      <c r="A12" s="302">
        <v>5</v>
      </c>
      <c r="B12" s="305" t="s">
        <v>319</v>
      </c>
      <c r="C12" s="305" t="s">
        <v>296</v>
      </c>
      <c r="D12" s="498">
        <v>1573181281</v>
      </c>
      <c r="E12" s="498">
        <f>243676962-51943652</f>
        <v>191733310</v>
      </c>
      <c r="F12" s="321"/>
      <c r="G12" s="318"/>
      <c r="H12" s="318"/>
      <c r="I12" s="545"/>
    </row>
    <row r="13" spans="1:9">
      <c r="A13" s="302">
        <v>6</v>
      </c>
      <c r="B13" s="305" t="s">
        <v>320</v>
      </c>
      <c r="C13" s="305" t="s">
        <v>321</v>
      </c>
      <c r="D13" s="315">
        <f>IFERROR(D11/D12,0)</f>
        <v>-2.9333481552607649E-2</v>
      </c>
      <c r="E13" s="315">
        <f>IFERROR(E11/E12,0)</f>
        <v>2.5642232015562511E-2</v>
      </c>
      <c r="F13" s="316"/>
      <c r="G13" s="48"/>
      <c r="H13" s="48"/>
      <c r="I13" s="545"/>
    </row>
    <row r="14" spans="1:9">
      <c r="A14" s="302">
        <v>7</v>
      </c>
      <c r="B14" s="305" t="s">
        <v>524</v>
      </c>
      <c r="C14" s="305" t="s">
        <v>374</v>
      </c>
      <c r="D14" s="980">
        <v>216774.45000000004</v>
      </c>
      <c r="E14" s="980">
        <v>0</v>
      </c>
      <c r="F14" s="316"/>
      <c r="G14" s="539"/>
      <c r="H14" s="539"/>
      <c r="I14" s="278"/>
    </row>
    <row r="15" spans="1:9">
      <c r="A15" s="302">
        <v>8</v>
      </c>
      <c r="B15" s="305" t="s">
        <v>381</v>
      </c>
      <c r="C15" s="305" t="s">
        <v>322</v>
      </c>
      <c r="D15" s="703">
        <f>D13*D14</f>
        <v>-6358.7493301516706</v>
      </c>
      <c r="E15" s="703">
        <f>E13*E14</f>
        <v>0</v>
      </c>
      <c r="F15" s="536">
        <f>SUM(D15:E15)</f>
        <v>-6358.7493301516706</v>
      </c>
      <c r="G15" s="278"/>
      <c r="H15" s="278"/>
      <c r="I15" s="278"/>
    </row>
    <row r="16" spans="1:9">
      <c r="A16" s="302">
        <v>9</v>
      </c>
      <c r="B16" s="317"/>
      <c r="C16" s="305"/>
      <c r="D16" s="305"/>
      <c r="E16" s="577"/>
      <c r="F16" s="316"/>
      <c r="G16" s="278"/>
      <c r="H16" s="278"/>
      <c r="I16" s="545"/>
    </row>
    <row r="17" spans="1:17">
      <c r="A17" s="353"/>
      <c r="B17" s="321"/>
      <c r="C17" s="321"/>
      <c r="D17" s="321"/>
      <c r="E17" s="321"/>
      <c r="F17" s="316"/>
      <c r="G17" s="693"/>
      <c r="H17" s="693"/>
      <c r="I17" s="693"/>
    </row>
    <row r="18" spans="1:17">
      <c r="A18" s="214">
        <v>10</v>
      </c>
      <c r="B18" s="317" t="s">
        <v>698</v>
      </c>
      <c r="C18" s="321"/>
      <c r="D18" s="788"/>
      <c r="E18" s="788"/>
      <c r="F18" s="789">
        <v>0</v>
      </c>
      <c r="G18" s="539"/>
      <c r="H18" s="539"/>
      <c r="I18" s="539"/>
      <c r="J18" s="539"/>
      <c r="K18" s="539"/>
      <c r="L18" s="539"/>
      <c r="M18" s="539"/>
      <c r="N18" s="539"/>
      <c r="O18" s="539"/>
      <c r="P18" s="539"/>
      <c r="Q18" s="539"/>
    </row>
    <row r="19" spans="1:17">
      <c r="A19" s="494"/>
      <c r="B19" s="321"/>
      <c r="C19" s="321"/>
      <c r="D19" s="321"/>
      <c r="E19" s="321"/>
      <c r="F19" s="321"/>
      <c r="G19" s="539"/>
      <c r="H19" s="539"/>
      <c r="I19" s="539"/>
      <c r="J19" s="539"/>
      <c r="K19" s="539"/>
      <c r="L19" s="539"/>
      <c r="M19" s="539"/>
      <c r="N19" s="539"/>
      <c r="O19" s="539"/>
      <c r="P19" s="539"/>
      <c r="Q19" s="539"/>
    </row>
    <row r="20" spans="1:17">
      <c r="B20" s="539"/>
      <c r="C20" s="321"/>
      <c r="D20" s="321"/>
      <c r="E20" s="321"/>
      <c r="F20" s="321"/>
      <c r="G20" s="307"/>
      <c r="H20" s="307"/>
      <c r="I20" s="307"/>
      <c r="J20" s="307"/>
      <c r="K20" s="307"/>
      <c r="L20" s="307"/>
      <c r="M20" s="307"/>
      <c r="N20" s="307"/>
      <c r="O20" s="307"/>
      <c r="P20" s="307"/>
      <c r="Q20" s="307"/>
    </row>
    <row r="21" spans="1:17">
      <c r="A21" s="495" t="s">
        <v>525</v>
      </c>
      <c r="B21" s="539"/>
      <c r="C21" s="321"/>
      <c r="D21" s="321"/>
      <c r="E21" s="321"/>
      <c r="F21" s="321"/>
      <c r="G21" s="693"/>
      <c r="H21" s="693"/>
      <c r="I21" s="693"/>
    </row>
    <row r="22" spans="1:17" ht="26.25" customHeight="1">
      <c r="A22" s="561" t="s">
        <v>62</v>
      </c>
      <c r="B22" s="993" t="s">
        <v>766</v>
      </c>
      <c r="C22" s="993"/>
      <c r="D22" s="993"/>
      <c r="E22" s="993"/>
      <c r="F22" s="993"/>
      <c r="G22" s="693"/>
      <c r="H22" s="693"/>
      <c r="I22" s="693"/>
    </row>
    <row r="23" spans="1:17">
      <c r="A23" s="707"/>
      <c r="B23" s="707"/>
      <c r="C23" s="798"/>
      <c r="D23" s="798"/>
      <c r="E23" s="798"/>
      <c r="F23" s="798"/>
      <c r="G23" s="693"/>
      <c r="H23" s="693"/>
      <c r="I23" s="693"/>
    </row>
    <row r="24" spans="1:17" ht="27.75" customHeight="1">
      <c r="A24" s="822" t="s">
        <v>63</v>
      </c>
      <c r="B24" s="985" t="s">
        <v>832</v>
      </c>
      <c r="C24" s="985"/>
      <c r="D24" s="985"/>
      <c r="E24" s="985"/>
      <c r="F24" s="985"/>
      <c r="G24" s="693"/>
      <c r="H24" s="693"/>
      <c r="I24" s="693"/>
    </row>
    <row r="25" spans="1:17">
      <c r="A25" s="707"/>
      <c r="B25" s="707"/>
      <c r="C25" s="707"/>
      <c r="D25" s="707"/>
      <c r="E25" s="707"/>
      <c r="F25" s="707"/>
      <c r="G25" s="693"/>
      <c r="H25" s="693"/>
      <c r="I25" s="693"/>
    </row>
    <row r="26" spans="1:17">
      <c r="A26" s="822" t="s">
        <v>64</v>
      </c>
      <c r="B26" s="799" t="s">
        <v>732</v>
      </c>
      <c r="C26" s="823"/>
      <c r="D26" s="823"/>
      <c r="E26" s="707"/>
      <c r="F26" s="707"/>
      <c r="G26" s="693"/>
      <c r="H26" s="693"/>
      <c r="I26" s="693"/>
    </row>
    <row r="27" spans="1:17">
      <c r="G27" s="693"/>
      <c r="H27" s="693"/>
      <c r="I27" s="693"/>
    </row>
    <row r="28" spans="1:17">
      <c r="G28" s="693"/>
      <c r="H28" s="693"/>
      <c r="I28" s="693"/>
    </row>
    <row r="29" spans="1:17" s="692" customFormat="1">
      <c r="B29" s="700"/>
      <c r="C29" s="700"/>
      <c r="D29" s="700"/>
      <c r="G29" s="693"/>
      <c r="H29" s="693"/>
      <c r="I29" s="693"/>
    </row>
    <row r="30" spans="1:17" s="692" customFormat="1">
      <c r="B30" s="700"/>
      <c r="C30" s="700"/>
      <c r="D30" s="700"/>
      <c r="G30" s="693"/>
      <c r="H30" s="693"/>
      <c r="I30" s="693"/>
    </row>
    <row r="31" spans="1:17" s="692" customFormat="1">
      <c r="B31" s="700"/>
      <c r="C31" s="700"/>
      <c r="D31" s="700"/>
    </row>
    <row r="32" spans="1:17" s="692" customFormat="1">
      <c r="B32" s="700"/>
      <c r="C32" s="700"/>
      <c r="D32" s="700"/>
    </row>
    <row r="33" spans="2:4" s="692" customFormat="1">
      <c r="B33" s="700"/>
      <c r="C33" s="700"/>
      <c r="D33" s="700"/>
    </row>
    <row r="34" spans="2:4" s="692" customFormat="1"/>
  </sheetData>
  <customSheetViews>
    <customSheetView guid="{63AFAF34-E340-4B5E-A289-FFB7051CA9B6}" showPageBreaks="1" fitToPage="1">
      <selection activeCell="D9" sqref="D9"/>
      <pageMargins left="0.7" right="0.7" top="0.75" bottom="0.75" header="0.3" footer="0.3"/>
      <pageSetup scale="91" orientation="landscape" r:id="rId1"/>
    </customSheetView>
    <customSheetView guid="{F1DC5514-577A-46EB-866C-26F0BED2C286}" scale="75" showPageBreaks="1" fitToPage="1" view="pageBreakPreview">
      <selection sqref="A1:F1"/>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86" orientation="landscape"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zoomScale="85" zoomScaleNormal="90" zoomScaleSheetLayoutView="85" workbookViewId="0">
      <selection sqref="A1:G1"/>
    </sheetView>
  </sheetViews>
  <sheetFormatPr defaultColWidth="8.88671875" defaultRowHeight="12.75"/>
  <cols>
    <col min="1" max="1" width="5.21875" style="346" bestFit="1" customWidth="1"/>
    <col min="2" max="2" width="41.88671875" style="347" customWidth="1"/>
    <col min="3" max="3" width="14.6640625" style="347" customWidth="1"/>
    <col min="4" max="4" width="14.33203125" style="347" customWidth="1"/>
    <col min="5" max="5" width="11.6640625" style="347" customWidth="1"/>
    <col min="6" max="6" width="14.21875" style="347" customWidth="1"/>
    <col min="7" max="7" width="13" style="347" bestFit="1" customWidth="1"/>
    <col min="8" max="8" width="11.109375" style="347" bestFit="1" customWidth="1"/>
    <col min="9" max="9" width="11.77734375" style="347" customWidth="1"/>
    <col min="10" max="10" width="11.886718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15" customHeight="1">
      <c r="A1" s="1030" t="s">
        <v>382</v>
      </c>
      <c r="B1" s="1030"/>
      <c r="C1" s="1030"/>
      <c r="D1" s="1030"/>
      <c r="E1" s="1030"/>
      <c r="F1" s="1030"/>
      <c r="G1" s="1030"/>
      <c r="H1" s="358"/>
      <c r="I1" s="358"/>
      <c r="J1" s="358"/>
      <c r="K1" s="358"/>
    </row>
    <row r="2" spans="1:12" s="333" customFormat="1">
      <c r="A2" s="1030" t="s">
        <v>703</v>
      </c>
      <c r="B2" s="1030"/>
      <c r="C2" s="1030"/>
      <c r="D2" s="1030"/>
      <c r="E2" s="1030"/>
      <c r="F2" s="1030"/>
      <c r="G2" s="1030"/>
      <c r="H2" s="358"/>
      <c r="I2" s="358"/>
      <c r="J2" s="358"/>
      <c r="K2" s="358"/>
    </row>
    <row r="3" spans="1:12" s="333" customFormat="1" ht="15" customHeight="1">
      <c r="A3" s="1008" t="str">
        <f>+'Attachment H-30A'!D5</f>
        <v>Transource Maryland, LLC</v>
      </c>
      <c r="B3" s="1008"/>
      <c r="C3" s="1008"/>
      <c r="D3" s="1008"/>
      <c r="E3" s="1008"/>
      <c r="F3" s="1008"/>
      <c r="G3" s="1008"/>
      <c r="H3" s="38"/>
      <c r="I3" s="38"/>
      <c r="J3" s="38"/>
      <c r="K3" s="38"/>
      <c r="L3" s="334"/>
    </row>
    <row r="4" spans="1:12" s="333" customFormat="1">
      <c r="A4" s="382"/>
      <c r="L4" s="334"/>
    </row>
    <row r="5" spans="1:12" s="333" customFormat="1" ht="35.25" customHeight="1">
      <c r="A5" s="996" t="s">
        <v>884</v>
      </c>
      <c r="B5" s="996"/>
      <c r="C5" s="996"/>
      <c r="D5" s="996"/>
      <c r="E5" s="996"/>
      <c r="F5" s="996"/>
      <c r="G5" s="996"/>
      <c r="H5" s="996"/>
      <c r="I5" s="996"/>
      <c r="J5" s="334"/>
      <c r="K5" s="334"/>
      <c r="L5" s="334"/>
    </row>
    <row r="6" spans="1:12" s="333" customFormat="1" ht="27" customHeight="1">
      <c r="A6" s="996" t="s">
        <v>725</v>
      </c>
      <c r="B6" s="996"/>
      <c r="C6" s="996"/>
      <c r="D6" s="996"/>
      <c r="E6" s="996"/>
      <c r="F6" s="996"/>
      <c r="G6" s="996"/>
      <c r="H6" s="996"/>
      <c r="I6" s="996"/>
      <c r="J6" s="334"/>
      <c r="K6" s="334"/>
      <c r="L6" s="334"/>
    </row>
    <row r="7" spans="1:12" s="333" customFormat="1" ht="31.5" customHeight="1">
      <c r="A7" s="1031" t="s">
        <v>726</v>
      </c>
      <c r="B7" s="1031"/>
      <c r="C7" s="1031"/>
      <c r="D7" s="1031"/>
      <c r="E7" s="1031"/>
      <c r="F7" s="1031"/>
      <c r="G7" s="1031"/>
      <c r="H7" s="1031"/>
      <c r="I7" s="1031"/>
      <c r="J7" s="348"/>
      <c r="K7" s="348"/>
      <c r="L7" s="383"/>
    </row>
    <row r="8" spans="1:12" s="333" customFormat="1" ht="18.75" customHeight="1">
      <c r="A8" s="996" t="s">
        <v>699</v>
      </c>
      <c r="B8" s="996"/>
      <c r="C8" s="996"/>
      <c r="D8" s="996"/>
      <c r="E8" s="996"/>
      <c r="F8" s="996"/>
      <c r="G8" s="996"/>
      <c r="H8" s="996"/>
      <c r="I8" s="996"/>
      <c r="J8" s="348"/>
      <c r="K8" s="348"/>
      <c r="L8" s="383"/>
    </row>
    <row r="9" spans="1:12" s="333" customFormat="1" ht="31.5" customHeight="1">
      <c r="A9" s="996" t="s">
        <v>710</v>
      </c>
      <c r="B9" s="996"/>
      <c r="C9" s="996"/>
      <c r="D9" s="996"/>
      <c r="E9" s="996"/>
      <c r="F9" s="996"/>
      <c r="G9" s="996"/>
      <c r="H9" s="996"/>
      <c r="I9" s="996"/>
      <c r="J9" s="348"/>
      <c r="K9" s="348"/>
      <c r="L9" s="710"/>
    </row>
    <row r="10" spans="1:12" s="333" customFormat="1" ht="29.25" customHeight="1">
      <c r="A10" s="219" t="s">
        <v>189</v>
      </c>
      <c r="C10" s="334"/>
      <c r="D10" s="334"/>
      <c r="E10" s="334"/>
      <c r="F10" s="334"/>
      <c r="G10" s="336"/>
      <c r="H10" s="334"/>
      <c r="I10" s="334"/>
      <c r="J10" s="334"/>
      <c r="K10" s="334"/>
      <c r="L10" s="334"/>
    </row>
    <row r="11" spans="1:12" s="333" customFormat="1" ht="16.5" customHeight="1">
      <c r="A11" s="384">
        <v>1</v>
      </c>
      <c r="B11" s="333" t="s">
        <v>596</v>
      </c>
      <c r="C11" s="379"/>
      <c r="D11" s="350" t="e">
        <f>I33</f>
        <v>#DIV/0!</v>
      </c>
      <c r="E11" s="379"/>
      <c r="F11" s="379"/>
      <c r="H11" s="334"/>
      <c r="I11" s="334"/>
      <c r="J11" s="334"/>
      <c r="K11" s="334"/>
      <c r="L11" s="334"/>
    </row>
    <row r="12" spans="1:12" s="333" customFormat="1" ht="16.5" customHeight="1">
      <c r="A12" s="384">
        <f>+A11+1</f>
        <v>2</v>
      </c>
      <c r="B12" s="333" t="s">
        <v>471</v>
      </c>
      <c r="C12" s="379"/>
      <c r="D12" s="350" t="e">
        <f>+G53</f>
        <v>#DIV/0!</v>
      </c>
      <c r="E12" s="379"/>
      <c r="F12" s="379"/>
      <c r="H12" s="334"/>
      <c r="I12" s="334"/>
      <c r="J12" s="334"/>
      <c r="K12" s="334"/>
      <c r="L12" s="334"/>
    </row>
    <row r="13" spans="1:12" s="333" customFormat="1" ht="16.5" customHeight="1">
      <c r="A13" s="384">
        <f>+A12+1</f>
        <v>3</v>
      </c>
      <c r="B13" s="355" t="s">
        <v>398</v>
      </c>
      <c r="C13" s="379"/>
      <c r="D13" s="356" t="e">
        <f>+D11+D12</f>
        <v>#DIV/0!</v>
      </c>
      <c r="E13" s="379"/>
      <c r="F13" s="379"/>
      <c r="H13" s="334"/>
      <c r="I13" s="334"/>
      <c r="J13" s="334"/>
      <c r="K13" s="334"/>
      <c r="L13" s="334"/>
    </row>
    <row r="14" spans="1:12" s="333" customFormat="1" ht="6" customHeight="1">
      <c r="A14" s="384"/>
      <c r="B14" s="337"/>
      <c r="C14" s="379"/>
      <c r="D14" s="366"/>
      <c r="E14" s="379"/>
      <c r="F14" s="379"/>
      <c r="H14" s="334"/>
      <c r="I14" s="334"/>
      <c r="J14" s="334"/>
      <c r="K14" s="334"/>
      <c r="L14" s="334"/>
    </row>
    <row r="15" spans="1:12" s="333" customFormat="1" ht="16.5" customHeight="1">
      <c r="A15" s="384"/>
      <c r="B15" s="337" t="s">
        <v>462</v>
      </c>
      <c r="C15" s="379"/>
      <c r="D15" s="366"/>
      <c r="E15" s="379"/>
      <c r="F15" s="379"/>
      <c r="H15" s="334"/>
      <c r="I15" s="334"/>
      <c r="J15" s="334"/>
      <c r="K15" s="334"/>
      <c r="L15" s="334"/>
    </row>
    <row r="16" spans="1:12" s="333" customFormat="1" ht="16.5" customHeight="1">
      <c r="A16" s="384">
        <f>A13+1</f>
        <v>4</v>
      </c>
      <c r="B16" s="334" t="s">
        <v>463</v>
      </c>
      <c r="C16" s="379"/>
      <c r="D16" s="965">
        <v>0</v>
      </c>
      <c r="E16" s="379"/>
      <c r="F16" s="379"/>
      <c r="H16" s="334"/>
      <c r="I16" s="334"/>
      <c r="J16" s="334"/>
      <c r="K16" s="334"/>
      <c r="L16" s="334"/>
    </row>
    <row r="17" spans="1:13" s="333" customFormat="1" ht="16.5" customHeight="1">
      <c r="A17" s="384">
        <f>A16+1</f>
        <v>5</v>
      </c>
      <c r="B17" s="334" t="s">
        <v>468</v>
      </c>
      <c r="C17" s="379"/>
      <c r="D17" s="967">
        <v>0</v>
      </c>
      <c r="E17" s="379"/>
      <c r="F17" s="379"/>
      <c r="H17" s="334"/>
      <c r="I17" s="334"/>
      <c r="J17" s="334"/>
      <c r="K17" s="334"/>
      <c r="L17" s="334"/>
    </row>
    <row r="18" spans="1:13" s="333" customFormat="1" ht="60.75" customHeight="1">
      <c r="A18" s="384"/>
      <c r="B18" s="3" t="s">
        <v>411</v>
      </c>
      <c r="C18" s="379"/>
      <c r="D18" s="364" t="s">
        <v>727</v>
      </c>
      <c r="E18" s="364" t="s">
        <v>464</v>
      </c>
      <c r="F18" s="397" t="s">
        <v>465</v>
      </c>
      <c r="G18" s="397" t="s">
        <v>723</v>
      </c>
      <c r="H18" s="397" t="s">
        <v>466</v>
      </c>
      <c r="I18" s="397" t="s">
        <v>467</v>
      </c>
      <c r="J18" s="334"/>
      <c r="K18" s="334"/>
      <c r="L18" s="334"/>
      <c r="M18" s="334"/>
    </row>
    <row r="19" spans="1:13" s="333" customFormat="1" ht="21" customHeight="1">
      <c r="A19" s="384"/>
      <c r="B19" s="380" t="s">
        <v>190</v>
      </c>
      <c r="C19" s="379"/>
      <c r="D19" s="365" t="s">
        <v>191</v>
      </c>
      <c r="E19" s="365" t="s">
        <v>192</v>
      </c>
      <c r="F19" s="365" t="s">
        <v>193</v>
      </c>
      <c r="G19" s="365" t="s">
        <v>195</v>
      </c>
      <c r="H19" s="365" t="s">
        <v>194</v>
      </c>
      <c r="I19" s="365" t="s">
        <v>196</v>
      </c>
      <c r="J19" s="334"/>
      <c r="K19" s="334"/>
      <c r="L19" s="334"/>
      <c r="M19" s="334"/>
    </row>
    <row r="20" spans="1:13" s="333" customFormat="1" ht="16.5" customHeight="1">
      <c r="A20" s="384">
        <f>A17+1</f>
        <v>6</v>
      </c>
      <c r="B20" s="5" t="s">
        <v>187</v>
      </c>
      <c r="C20" s="379"/>
      <c r="D20" s="970">
        <v>0</v>
      </c>
      <c r="E20" s="970">
        <v>0</v>
      </c>
      <c r="F20" s="295">
        <f>D20-E20</f>
        <v>0</v>
      </c>
      <c r="G20" s="828">
        <f>($D$16/12)*F20</f>
        <v>0</v>
      </c>
      <c r="H20" s="295">
        <f>($D$17/12)*E20</f>
        <v>0</v>
      </c>
      <c r="I20" s="334"/>
      <c r="J20" s="334"/>
      <c r="K20" s="334"/>
      <c r="L20" s="334"/>
      <c r="M20" s="334"/>
    </row>
    <row r="21" spans="1:13" s="333" customFormat="1" ht="16.5" customHeight="1">
      <c r="A21" s="384">
        <f>+A20+1</f>
        <v>7</v>
      </c>
      <c r="B21" s="5" t="s">
        <v>85</v>
      </c>
      <c r="C21" s="379"/>
      <c r="D21" s="970">
        <v>0</v>
      </c>
      <c r="E21" s="970">
        <v>0</v>
      </c>
      <c r="F21" s="295">
        <f t="shared" ref="F21:F32" si="0">D21-E21</f>
        <v>0</v>
      </c>
      <c r="G21" s="828">
        <f t="shared" ref="G21:G32" si="1">($D$16/12)*F21</f>
        <v>0</v>
      </c>
      <c r="H21" s="295">
        <f t="shared" ref="H21:H32" si="2">($D$17/12)*E21</f>
        <v>0</v>
      </c>
      <c r="I21" s="334"/>
      <c r="J21" s="334"/>
      <c r="K21" s="334"/>
      <c r="L21" s="334"/>
      <c r="M21" s="334"/>
    </row>
    <row r="22" spans="1:13" s="333" customFormat="1" ht="16.5" customHeight="1">
      <c r="A22" s="384">
        <f t="shared" ref="A22:A33" si="3">+A21+1</f>
        <v>8</v>
      </c>
      <c r="B22" s="1" t="s">
        <v>84</v>
      </c>
      <c r="C22" s="379"/>
      <c r="D22" s="970">
        <v>0</v>
      </c>
      <c r="E22" s="970">
        <v>0</v>
      </c>
      <c r="F22" s="295">
        <f t="shared" si="0"/>
        <v>0</v>
      </c>
      <c r="G22" s="828">
        <f t="shared" si="1"/>
        <v>0</v>
      </c>
      <c r="H22" s="295">
        <f t="shared" si="2"/>
        <v>0</v>
      </c>
      <c r="I22" s="334"/>
      <c r="J22" s="334"/>
      <c r="K22" s="334"/>
      <c r="L22" s="334"/>
      <c r="M22" s="334"/>
    </row>
    <row r="23" spans="1:13" s="333" customFormat="1" ht="16.5" customHeight="1">
      <c r="A23" s="384">
        <f t="shared" si="3"/>
        <v>9</v>
      </c>
      <c r="B23" s="1" t="s">
        <v>164</v>
      </c>
      <c r="C23" s="379"/>
      <c r="D23" s="970">
        <v>0</v>
      </c>
      <c r="E23" s="970">
        <v>0</v>
      </c>
      <c r="F23" s="295">
        <f t="shared" si="0"/>
        <v>0</v>
      </c>
      <c r="G23" s="828">
        <f>($D$16/12)*F23</f>
        <v>0</v>
      </c>
      <c r="H23" s="295">
        <f t="shared" si="2"/>
        <v>0</v>
      </c>
      <c r="I23" s="334"/>
      <c r="J23" s="334"/>
      <c r="K23" s="334"/>
      <c r="L23" s="334"/>
      <c r="M23" s="334"/>
    </row>
    <row r="24" spans="1:13" s="333" customFormat="1" ht="16.5" customHeight="1">
      <c r="A24" s="384">
        <f t="shared" si="3"/>
        <v>10</v>
      </c>
      <c r="B24" s="1" t="s">
        <v>76</v>
      </c>
      <c r="C24" s="379"/>
      <c r="D24" s="970">
        <v>0</v>
      </c>
      <c r="E24" s="970">
        <v>0</v>
      </c>
      <c r="F24" s="295">
        <f t="shared" si="0"/>
        <v>0</v>
      </c>
      <c r="G24" s="828">
        <f t="shared" si="1"/>
        <v>0</v>
      </c>
      <c r="H24" s="295">
        <f>($D$17/12)*E24</f>
        <v>0</v>
      </c>
      <c r="I24" s="334"/>
      <c r="J24" s="334"/>
      <c r="K24" s="334"/>
      <c r="L24" s="334"/>
      <c r="M24" s="334"/>
    </row>
    <row r="25" spans="1:13" s="333" customFormat="1" ht="16.5" customHeight="1">
      <c r="A25" s="384">
        <f t="shared" si="3"/>
        <v>11</v>
      </c>
      <c r="B25" s="1" t="s">
        <v>75</v>
      </c>
      <c r="C25" s="379"/>
      <c r="D25" s="970">
        <v>0</v>
      </c>
      <c r="E25" s="970">
        <v>0</v>
      </c>
      <c r="F25" s="295">
        <f t="shared" si="0"/>
        <v>0</v>
      </c>
      <c r="G25" s="828">
        <f t="shared" si="1"/>
        <v>0</v>
      </c>
      <c r="H25" s="295">
        <f t="shared" si="2"/>
        <v>0</v>
      </c>
      <c r="I25" s="334"/>
      <c r="J25" s="334"/>
      <c r="K25" s="334"/>
      <c r="L25" s="334"/>
      <c r="M25" s="334"/>
    </row>
    <row r="26" spans="1:13" s="333" customFormat="1" ht="16.5" customHeight="1">
      <c r="A26" s="384">
        <f t="shared" si="3"/>
        <v>12</v>
      </c>
      <c r="B26" s="1" t="s">
        <v>92</v>
      </c>
      <c r="C26" s="379"/>
      <c r="D26" s="970">
        <v>0</v>
      </c>
      <c r="E26" s="970">
        <v>0</v>
      </c>
      <c r="F26" s="295">
        <f t="shared" si="0"/>
        <v>0</v>
      </c>
      <c r="G26" s="828">
        <f t="shared" si="1"/>
        <v>0</v>
      </c>
      <c r="H26" s="295">
        <f t="shared" si="2"/>
        <v>0</v>
      </c>
      <c r="I26" s="334"/>
      <c r="J26" s="334"/>
      <c r="K26" s="334"/>
      <c r="L26" s="334"/>
      <c r="M26" s="334"/>
    </row>
    <row r="27" spans="1:13" s="333" customFormat="1" ht="16.5" customHeight="1">
      <c r="A27" s="384">
        <f t="shared" si="3"/>
        <v>13</v>
      </c>
      <c r="B27" s="1" t="s">
        <v>82</v>
      </c>
      <c r="C27" s="379"/>
      <c r="D27" s="970">
        <v>0</v>
      </c>
      <c r="E27" s="970">
        <v>0</v>
      </c>
      <c r="F27" s="295">
        <f t="shared" si="0"/>
        <v>0</v>
      </c>
      <c r="G27" s="828">
        <f t="shared" si="1"/>
        <v>0</v>
      </c>
      <c r="H27" s="295">
        <f t="shared" si="2"/>
        <v>0</v>
      </c>
      <c r="I27" s="334"/>
      <c r="J27" s="334"/>
      <c r="K27" s="334"/>
      <c r="L27" s="334"/>
      <c r="M27" s="334"/>
    </row>
    <row r="28" spans="1:13" s="333" customFormat="1" ht="16.5" customHeight="1">
      <c r="A28" s="384">
        <f t="shared" si="3"/>
        <v>14</v>
      </c>
      <c r="B28" s="1" t="s">
        <v>165</v>
      </c>
      <c r="C28" s="379"/>
      <c r="D28" s="970">
        <v>0</v>
      </c>
      <c r="E28" s="970">
        <v>0</v>
      </c>
      <c r="F28" s="295">
        <f t="shared" si="0"/>
        <v>0</v>
      </c>
      <c r="G28" s="828">
        <f>($D$16/12)*F28</f>
        <v>0</v>
      </c>
      <c r="H28" s="295">
        <f t="shared" si="2"/>
        <v>0</v>
      </c>
      <c r="I28" s="334"/>
      <c r="J28" s="334"/>
      <c r="K28" s="334"/>
      <c r="L28" s="334"/>
      <c r="M28" s="334"/>
    </row>
    <row r="29" spans="1:13" s="333" customFormat="1" ht="16.5" customHeight="1">
      <c r="A29" s="384">
        <f t="shared" si="3"/>
        <v>15</v>
      </c>
      <c r="B29" s="1" t="s">
        <v>80</v>
      </c>
      <c r="C29" s="379"/>
      <c r="D29" s="970">
        <v>0</v>
      </c>
      <c r="E29" s="970">
        <v>0</v>
      </c>
      <c r="F29" s="295">
        <f t="shared" si="0"/>
        <v>0</v>
      </c>
      <c r="G29" s="828">
        <f t="shared" si="1"/>
        <v>0</v>
      </c>
      <c r="H29" s="295">
        <f t="shared" si="2"/>
        <v>0</v>
      </c>
      <c r="I29" s="334"/>
      <c r="J29" s="334"/>
      <c r="K29" s="334"/>
      <c r="L29" s="334"/>
      <c r="M29" s="334"/>
    </row>
    <row r="30" spans="1:13" s="333" customFormat="1" ht="16.5" customHeight="1">
      <c r="A30" s="384">
        <f t="shared" si="3"/>
        <v>16</v>
      </c>
      <c r="B30" s="1" t="s">
        <v>86</v>
      </c>
      <c r="C30" s="379"/>
      <c r="D30" s="970">
        <v>0</v>
      </c>
      <c r="E30" s="970">
        <v>0</v>
      </c>
      <c r="F30" s="295">
        <f t="shared" si="0"/>
        <v>0</v>
      </c>
      <c r="G30" s="828">
        <f t="shared" si="1"/>
        <v>0</v>
      </c>
      <c r="H30" s="295">
        <f t="shared" si="2"/>
        <v>0</v>
      </c>
      <c r="I30" s="334"/>
      <c r="J30" s="334"/>
      <c r="K30" s="334"/>
      <c r="L30" s="334"/>
      <c r="M30" s="334"/>
    </row>
    <row r="31" spans="1:13" s="333" customFormat="1" ht="16.5" customHeight="1">
      <c r="A31" s="384">
        <f t="shared" si="3"/>
        <v>17</v>
      </c>
      <c r="B31" s="1" t="s">
        <v>79</v>
      </c>
      <c r="C31" s="379"/>
      <c r="D31" s="970">
        <v>0</v>
      </c>
      <c r="E31" s="970">
        <v>0</v>
      </c>
      <c r="F31" s="295">
        <f t="shared" si="0"/>
        <v>0</v>
      </c>
      <c r="G31" s="828">
        <f t="shared" si="1"/>
        <v>0</v>
      </c>
      <c r="H31" s="295">
        <f t="shared" si="2"/>
        <v>0</v>
      </c>
      <c r="I31" s="334"/>
      <c r="J31" s="334"/>
      <c r="K31" s="334"/>
      <c r="L31" s="334"/>
      <c r="M31" s="334"/>
    </row>
    <row r="32" spans="1:13" s="333" customFormat="1" ht="16.5" customHeight="1">
      <c r="A32" s="384">
        <f t="shared" si="3"/>
        <v>18</v>
      </c>
      <c r="B32" s="1" t="s">
        <v>188</v>
      </c>
      <c r="C32" s="379"/>
      <c r="D32" s="969">
        <v>0</v>
      </c>
      <c r="E32" s="969">
        <v>0</v>
      </c>
      <c r="F32" s="830">
        <f t="shared" si="0"/>
        <v>0</v>
      </c>
      <c r="G32" s="829">
        <f t="shared" si="1"/>
        <v>0</v>
      </c>
      <c r="H32" s="830">
        <f t="shared" si="2"/>
        <v>0</v>
      </c>
      <c r="I32" s="398"/>
      <c r="J32" s="334"/>
      <c r="K32" s="334"/>
      <c r="L32" s="334"/>
      <c r="M32" s="334"/>
    </row>
    <row r="33" spans="1:13" s="333" customFormat="1" ht="16.5" customHeight="1">
      <c r="A33" s="384">
        <f t="shared" si="3"/>
        <v>19</v>
      </c>
      <c r="B33" s="7" t="s">
        <v>242</v>
      </c>
      <c r="C33" s="379"/>
      <c r="D33" s="831"/>
      <c r="E33" s="399">
        <f>SUM(E20:E32)/13</f>
        <v>0</v>
      </c>
      <c r="F33" s="831"/>
      <c r="G33" s="828">
        <f>SUM(G20:G32)</f>
        <v>0</v>
      </c>
      <c r="H33" s="295">
        <f>SUM(H20:H32)</f>
        <v>0</v>
      </c>
      <c r="I33" s="350" t="e">
        <f>(G33+H33)/E33</f>
        <v>#DIV/0!</v>
      </c>
      <c r="J33" s="334"/>
      <c r="K33" s="334"/>
      <c r="L33" s="334"/>
      <c r="M33" s="334"/>
    </row>
    <row r="34" spans="1:13" s="333" customFormat="1" ht="21" customHeight="1">
      <c r="A34" s="384"/>
      <c r="B34" s="400"/>
      <c r="C34" s="334"/>
      <c r="D34" s="334"/>
      <c r="E34" s="334"/>
      <c r="F34" s="334"/>
      <c r="G34" s="336"/>
      <c r="H34" s="340"/>
      <c r="I34" s="334"/>
      <c r="J34" s="334"/>
      <c r="K34" s="334"/>
      <c r="L34" s="334"/>
    </row>
    <row r="35" spans="1:13" s="333" customFormat="1" ht="15.75" customHeight="1">
      <c r="A35" s="384"/>
      <c r="B35" s="996" t="s">
        <v>663</v>
      </c>
      <c r="C35" s="996"/>
      <c r="D35" s="996"/>
      <c r="E35" s="996"/>
      <c r="F35" s="996"/>
      <c r="G35" s="996"/>
      <c r="H35" s="996"/>
      <c r="I35" s="996"/>
      <c r="J35" s="334"/>
      <c r="K35" s="334"/>
      <c r="L35" s="334"/>
    </row>
    <row r="36" spans="1:13" s="333" customFormat="1">
      <c r="A36" s="384"/>
      <c r="B36" s="334"/>
      <c r="C36" s="214" t="s">
        <v>190</v>
      </c>
      <c r="D36" s="214" t="s">
        <v>191</v>
      </c>
      <c r="E36" s="362" t="s">
        <v>402</v>
      </c>
      <c r="F36" s="352" t="s">
        <v>193</v>
      </c>
      <c r="G36" s="352" t="s">
        <v>195</v>
      </c>
      <c r="H36" s="352" t="s">
        <v>194</v>
      </c>
      <c r="I36" s="352" t="s">
        <v>196</v>
      </c>
      <c r="J36" s="334"/>
      <c r="K36" s="334"/>
      <c r="L36" s="334"/>
    </row>
    <row r="37" spans="1:13" s="333" customFormat="1" ht="55.5" customHeight="1">
      <c r="A37" s="384"/>
      <c r="B37" s="337" t="s">
        <v>386</v>
      </c>
      <c r="C37" s="357" t="s">
        <v>387</v>
      </c>
      <c r="D37" s="294" t="s">
        <v>401</v>
      </c>
      <c r="E37" s="359" t="s">
        <v>406</v>
      </c>
      <c r="F37" s="359" t="s">
        <v>403</v>
      </c>
      <c r="G37" s="359" t="s">
        <v>412</v>
      </c>
      <c r="H37" s="359" t="s">
        <v>407</v>
      </c>
      <c r="I37" s="359" t="s">
        <v>408</v>
      </c>
      <c r="J37" s="334"/>
      <c r="K37" s="334"/>
      <c r="L37" s="334"/>
    </row>
    <row r="38" spans="1:13" s="333" customFormat="1">
      <c r="A38" s="384">
        <f>+A33+1</f>
        <v>20</v>
      </c>
      <c r="B38" s="334" t="s">
        <v>388</v>
      </c>
      <c r="C38" s="966"/>
      <c r="D38" s="978"/>
      <c r="E38" s="966"/>
      <c r="F38" s="966"/>
      <c r="G38" s="363" t="e">
        <f t="shared" ref="G38:G43" si="4">+D38/F38</f>
        <v>#DIV/0!</v>
      </c>
      <c r="H38" s="824">
        <v>0</v>
      </c>
      <c r="I38" s="363" t="e">
        <f t="shared" ref="I38:I43" si="5">MAX(+D38-G38-H38,0)</f>
        <v>#DIV/0!</v>
      </c>
      <c r="J38" s="353"/>
      <c r="K38" s="340"/>
      <c r="L38" s="334"/>
    </row>
    <row r="39" spans="1:13" s="333" customFormat="1">
      <c r="A39" s="384">
        <f>+A38+1</f>
        <v>21</v>
      </c>
      <c r="B39" s="334" t="s">
        <v>389</v>
      </c>
      <c r="C39" s="966"/>
      <c r="D39" s="978"/>
      <c r="E39" s="966"/>
      <c r="F39" s="966"/>
      <c r="G39" s="363" t="e">
        <f t="shared" si="4"/>
        <v>#DIV/0!</v>
      </c>
      <c r="H39" s="824">
        <v>0</v>
      </c>
      <c r="I39" s="363" t="e">
        <f t="shared" si="5"/>
        <v>#DIV/0!</v>
      </c>
      <c r="J39" s="341"/>
      <c r="K39" s="334"/>
      <c r="L39" s="334"/>
      <c r="M39" s="342"/>
    </row>
    <row r="40" spans="1:13" s="333" customFormat="1">
      <c r="A40" s="384">
        <f t="shared" ref="A40:A53" si="6">+A39+1</f>
        <v>22</v>
      </c>
      <c r="B40" s="334" t="s">
        <v>390</v>
      </c>
      <c r="C40" s="966"/>
      <c r="D40" s="978"/>
      <c r="E40" s="966"/>
      <c r="F40" s="966"/>
      <c r="G40" s="363" t="e">
        <f t="shared" si="4"/>
        <v>#DIV/0!</v>
      </c>
      <c r="H40" s="824">
        <v>0</v>
      </c>
      <c r="I40" s="363" t="e">
        <f t="shared" si="5"/>
        <v>#DIV/0!</v>
      </c>
      <c r="J40" s="341"/>
      <c r="K40" s="343"/>
      <c r="L40" s="334"/>
    </row>
    <row r="41" spans="1:13" s="333" customFormat="1">
      <c r="A41" s="384">
        <f t="shared" si="6"/>
        <v>23</v>
      </c>
      <c r="B41" s="334" t="s">
        <v>391</v>
      </c>
      <c r="C41" s="966"/>
      <c r="D41" s="978"/>
      <c r="E41" s="966"/>
      <c r="F41" s="966"/>
      <c r="G41" s="363" t="e">
        <f t="shared" si="4"/>
        <v>#DIV/0!</v>
      </c>
      <c r="H41" s="824">
        <v>0</v>
      </c>
      <c r="I41" s="363" t="e">
        <f t="shared" si="5"/>
        <v>#DIV/0!</v>
      </c>
      <c r="J41" s="334"/>
      <c r="K41" s="334"/>
      <c r="L41" s="334"/>
    </row>
    <row r="42" spans="1:13" s="333" customFormat="1">
      <c r="A42" s="384">
        <f t="shared" si="6"/>
        <v>24</v>
      </c>
      <c r="B42" s="334" t="s">
        <v>392</v>
      </c>
      <c r="C42" s="966"/>
      <c r="D42" s="978"/>
      <c r="E42" s="966"/>
      <c r="F42" s="966"/>
      <c r="G42" s="363" t="e">
        <f t="shared" si="4"/>
        <v>#DIV/0!</v>
      </c>
      <c r="H42" s="824">
        <v>0</v>
      </c>
      <c r="I42" s="363" t="e">
        <f t="shared" si="5"/>
        <v>#DIV/0!</v>
      </c>
      <c r="J42" s="341"/>
      <c r="K42" s="334"/>
      <c r="L42" s="334"/>
    </row>
    <row r="43" spans="1:13" s="333" customFormat="1">
      <c r="A43" s="384">
        <f t="shared" si="6"/>
        <v>25</v>
      </c>
      <c r="B43" s="334" t="s">
        <v>404</v>
      </c>
      <c r="C43" s="966"/>
      <c r="D43" s="978"/>
      <c r="E43" s="966"/>
      <c r="F43" s="966"/>
      <c r="G43" s="363" t="e">
        <f t="shared" si="4"/>
        <v>#DIV/0!</v>
      </c>
      <c r="H43" s="824">
        <v>0</v>
      </c>
      <c r="I43" s="363" t="e">
        <f t="shared" si="5"/>
        <v>#DIV/0!</v>
      </c>
      <c r="J43" s="341"/>
      <c r="K43" s="334"/>
      <c r="L43" s="334"/>
    </row>
    <row r="44" spans="1:13" s="333" customFormat="1">
      <c r="A44" s="384">
        <f t="shared" si="6"/>
        <v>26</v>
      </c>
      <c r="B44" s="351" t="s">
        <v>413</v>
      </c>
      <c r="C44" s="354"/>
      <c r="D44" s="585">
        <f>SUM(D38:D43)</f>
        <v>0</v>
      </c>
      <c r="E44" s="360"/>
      <c r="F44" s="351"/>
      <c r="G44" s="585" t="e">
        <f>SUM(G38:G43)</f>
        <v>#DIV/0!</v>
      </c>
      <c r="H44" s="825">
        <f>SUM(H38:H43)</f>
        <v>0</v>
      </c>
      <c r="I44" s="585" t="e">
        <f>SUM(I38:I43)</f>
        <v>#DIV/0!</v>
      </c>
      <c r="J44" s="334"/>
      <c r="K44" s="334"/>
      <c r="L44" s="334"/>
    </row>
    <row r="45" spans="1:13" s="333" customFormat="1">
      <c r="A45" s="384">
        <f t="shared" si="6"/>
        <v>27</v>
      </c>
      <c r="B45" s="334"/>
      <c r="C45" s="341"/>
      <c r="D45" s="295"/>
      <c r="E45" s="295"/>
      <c r="G45" s="826"/>
      <c r="H45" s="826"/>
      <c r="I45" s="826"/>
      <c r="J45" s="334"/>
      <c r="K45" s="340"/>
      <c r="L45" s="334"/>
    </row>
    <row r="46" spans="1:13" s="333" customFormat="1">
      <c r="A46" s="384">
        <f t="shared" si="6"/>
        <v>28</v>
      </c>
      <c r="B46" s="337" t="s">
        <v>409</v>
      </c>
      <c r="C46" s="341"/>
      <c r="D46" s="295"/>
      <c r="E46" s="295"/>
      <c r="G46" s="826"/>
      <c r="H46" s="827"/>
      <c r="I46" s="827"/>
      <c r="J46" s="334"/>
      <c r="K46" s="344"/>
      <c r="L46" s="334"/>
    </row>
    <row r="47" spans="1:13" s="333" customFormat="1">
      <c r="A47" s="384">
        <f t="shared" si="6"/>
        <v>29</v>
      </c>
      <c r="B47" s="334" t="s">
        <v>393</v>
      </c>
      <c r="C47" s="966"/>
      <c r="D47" s="978"/>
      <c r="E47" s="966"/>
      <c r="F47" s="173" t="s">
        <v>410</v>
      </c>
      <c r="G47" s="363">
        <f>D47</f>
        <v>0</v>
      </c>
      <c r="H47" s="827" t="s">
        <v>410</v>
      </c>
      <c r="I47" s="827" t="s">
        <v>410</v>
      </c>
      <c r="J47" s="334"/>
      <c r="K47" s="344"/>
      <c r="L47" s="334"/>
    </row>
    <row r="48" spans="1:13" s="333" customFormat="1">
      <c r="A48" s="384">
        <f t="shared" si="6"/>
        <v>30</v>
      </c>
      <c r="B48" s="334" t="s">
        <v>394</v>
      </c>
      <c r="C48" s="966"/>
      <c r="D48" s="978"/>
      <c r="E48" s="966"/>
      <c r="F48" s="173" t="s">
        <v>410</v>
      </c>
      <c r="G48" s="363">
        <f>D48</f>
        <v>0</v>
      </c>
      <c r="H48" s="827" t="s">
        <v>410</v>
      </c>
      <c r="I48" s="827" t="s">
        <v>410</v>
      </c>
      <c r="J48" s="334"/>
      <c r="K48" s="344"/>
      <c r="L48" s="334"/>
    </row>
    <row r="49" spans="1:12" s="333" customFormat="1">
      <c r="A49" s="384">
        <f t="shared" si="6"/>
        <v>31</v>
      </c>
      <c r="B49" s="334" t="s">
        <v>395</v>
      </c>
      <c r="C49" s="976"/>
      <c r="D49" s="970"/>
      <c r="E49" s="976"/>
      <c r="F49" s="173" t="s">
        <v>410</v>
      </c>
      <c r="G49" s="363">
        <f>D49</f>
        <v>0</v>
      </c>
      <c r="H49" s="827" t="s">
        <v>410</v>
      </c>
      <c r="I49" s="827" t="s">
        <v>410</v>
      </c>
      <c r="J49" s="341"/>
      <c r="L49" s="334"/>
    </row>
    <row r="50" spans="1:12" s="333" customFormat="1">
      <c r="A50" s="384">
        <f t="shared" si="6"/>
        <v>32</v>
      </c>
      <c r="B50" s="334" t="s">
        <v>397</v>
      </c>
      <c r="C50" s="977"/>
      <c r="D50" s="970"/>
      <c r="E50" s="970"/>
      <c r="F50" s="173" t="s">
        <v>410</v>
      </c>
      <c r="G50" s="363">
        <f>D50</f>
        <v>0</v>
      </c>
      <c r="H50" s="827" t="s">
        <v>410</v>
      </c>
      <c r="I50" s="827" t="s">
        <v>410</v>
      </c>
      <c r="J50" s="334"/>
      <c r="K50" s="334"/>
      <c r="L50" s="334"/>
    </row>
    <row r="51" spans="1:12" s="333" customFormat="1">
      <c r="A51" s="384">
        <f t="shared" si="6"/>
        <v>33</v>
      </c>
      <c r="B51" s="351" t="s">
        <v>396</v>
      </c>
      <c r="C51" s="361"/>
      <c r="D51" s="585">
        <f>+SUM(D44:D50)</f>
        <v>0</v>
      </c>
      <c r="E51" s="360"/>
      <c r="F51" s="351"/>
      <c r="G51" s="585" t="e">
        <f>+SUM(G44:G50)</f>
        <v>#DIV/0!</v>
      </c>
      <c r="H51" s="825">
        <f>+SUM(H44:H50)</f>
        <v>0</v>
      </c>
      <c r="I51" s="585" t="e">
        <f>+SUM(I44:I50)</f>
        <v>#DIV/0!</v>
      </c>
      <c r="J51" s="334"/>
      <c r="K51" s="334"/>
      <c r="L51" s="334"/>
    </row>
    <row r="52" spans="1:12" s="333" customFormat="1">
      <c r="A52" s="384">
        <f t="shared" si="6"/>
        <v>34</v>
      </c>
      <c r="B52" s="334" t="s">
        <v>597</v>
      </c>
      <c r="C52" s="345"/>
      <c r="G52" s="295">
        <f>+E33</f>
        <v>0</v>
      </c>
      <c r="H52" s="381"/>
      <c r="I52" s="334"/>
      <c r="J52" s="334"/>
      <c r="K52" s="334"/>
      <c r="L52" s="334"/>
    </row>
    <row r="53" spans="1:12" s="333" customFormat="1">
      <c r="A53" s="384">
        <f t="shared" si="6"/>
        <v>35</v>
      </c>
      <c r="B53" s="334" t="s">
        <v>405</v>
      </c>
      <c r="C53" s="345"/>
      <c r="G53" s="350" t="e">
        <f>G51/G52</f>
        <v>#DIV/0!</v>
      </c>
      <c r="H53" s="381"/>
      <c r="I53" s="334"/>
      <c r="J53" s="334"/>
      <c r="K53" s="334"/>
      <c r="L53" s="334"/>
    </row>
    <row r="54" spans="1:12" s="333" customFormat="1">
      <c r="A54" s="214">
        <f>+A53+1</f>
        <v>36</v>
      </c>
      <c r="B54" s="334" t="s">
        <v>728</v>
      </c>
      <c r="C54" s="345"/>
      <c r="E54" s="791">
        <v>2.98E-2</v>
      </c>
      <c r="H54" s="603"/>
      <c r="I54" s="334"/>
      <c r="J54" s="334"/>
      <c r="K54" s="334"/>
      <c r="L54" s="334"/>
    </row>
    <row r="55" spans="1:12" s="333" customFormat="1">
      <c r="A55" s="214"/>
      <c r="B55" s="337"/>
      <c r="C55" s="345"/>
      <c r="D55" s="336"/>
      <c r="E55" s="336"/>
      <c r="H55" s="603"/>
      <c r="I55" s="334"/>
      <c r="J55" s="334"/>
      <c r="K55" s="334"/>
      <c r="L55" s="334"/>
    </row>
    <row r="56" spans="1:12" s="333" customFormat="1">
      <c r="A56" s="357" t="s">
        <v>525</v>
      </c>
      <c r="B56" s="337"/>
      <c r="C56" s="345"/>
      <c r="D56" s="336"/>
      <c r="E56" s="336"/>
      <c r="H56" s="603"/>
      <c r="I56" s="334"/>
      <c r="J56" s="334"/>
      <c r="K56" s="334"/>
      <c r="L56" s="334"/>
    </row>
    <row r="57" spans="1:12" s="333" customFormat="1" ht="30" customHeight="1">
      <c r="A57" s="805" t="s">
        <v>62</v>
      </c>
      <c r="B57" s="1029" t="s">
        <v>722</v>
      </c>
      <c r="C57" s="1029"/>
      <c r="D57" s="1029"/>
      <c r="E57" s="1029"/>
      <c r="F57" s="1029"/>
      <c r="G57" s="1029"/>
      <c r="H57" s="1029"/>
      <c r="I57" s="1029"/>
    </row>
    <row r="58" spans="1:12" s="333" customFormat="1">
      <c r="A58" s="346"/>
      <c r="B58" s="333" t="s">
        <v>700</v>
      </c>
      <c r="C58" s="791">
        <v>0</v>
      </c>
      <c r="J58" s="347"/>
      <c r="K58" s="347"/>
    </row>
    <row r="59" spans="1:12" s="333" customFormat="1">
      <c r="A59" s="346"/>
      <c r="B59" s="333" t="s">
        <v>701</v>
      </c>
      <c r="C59" s="791">
        <v>0</v>
      </c>
      <c r="J59" s="347"/>
      <c r="K59" s="347"/>
    </row>
    <row r="60" spans="1:12" s="333" customFormat="1">
      <c r="A60" s="346"/>
      <c r="B60" s="333" t="s">
        <v>13</v>
      </c>
      <c r="C60" s="790">
        <f>+C58+C59</f>
        <v>0</v>
      </c>
      <c r="J60" s="347"/>
      <c r="K60" s="347"/>
    </row>
    <row r="133" spans="2:3">
      <c r="B133" s="333"/>
      <c r="C133" s="333"/>
    </row>
  </sheetData>
  <customSheetViews>
    <customSheetView guid="{63AFAF34-E340-4B5E-A289-FFB7051CA9B6}" showPageBreaks="1" printArea="1" view="pageBreakPreview">
      <selection activeCell="C56" sqref="C56"/>
      <pageMargins left="0.5" right="0.1" top="0.25" bottom="0.25" header="0.3" footer="0.3"/>
      <pageSetup scale="53" orientation="landscape" r:id="rId1"/>
    </customSheetView>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0</xdr:col>
                <xdr:colOff>371475</xdr:colOff>
                <xdr:row>4</xdr:row>
                <xdr:rowOff>9525</xdr:rowOff>
              </from>
              <to>
                <xdr:col>1</xdr:col>
                <xdr:colOff>1019175</xdr:colOff>
                <xdr:row>4</xdr:row>
                <xdr:rowOff>9525</xdr:rowOff>
              </to>
            </anchor>
          </objectPr>
        </oleObject>
      </mc:Choice>
      <mc:Fallback>
        <oleObject progId="Equation.3" shapeId="98305" r:id="rId6"/>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zoomScale="80" zoomScaleNormal="90" zoomScaleSheetLayoutView="80" workbookViewId="0">
      <selection sqref="A1:G1"/>
    </sheetView>
  </sheetViews>
  <sheetFormatPr defaultColWidth="8.88671875" defaultRowHeight="12.75"/>
  <cols>
    <col min="1" max="1" width="5.21875" style="346" bestFit="1" customWidth="1"/>
    <col min="2" max="2" width="41.88671875" style="347" customWidth="1"/>
    <col min="3" max="3" width="14.6640625" style="347" customWidth="1"/>
    <col min="4" max="4" width="14.33203125" style="347" customWidth="1"/>
    <col min="5" max="5" width="9.88671875" style="347" customWidth="1"/>
    <col min="6" max="6" width="15.6640625" style="347" customWidth="1"/>
    <col min="7" max="9" width="13.5546875" style="347" customWidth="1"/>
    <col min="10" max="10" width="14.777343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25.5" customHeight="1">
      <c r="A1" s="1030" t="s">
        <v>383</v>
      </c>
      <c r="B1" s="1030"/>
      <c r="C1" s="1030"/>
      <c r="D1" s="1030"/>
      <c r="E1" s="1030"/>
      <c r="F1" s="1030"/>
      <c r="G1" s="1030"/>
      <c r="H1" s="358"/>
      <c r="I1" s="358"/>
      <c r="J1" s="358"/>
      <c r="K1" s="358"/>
    </row>
    <row r="2" spans="1:12" s="333" customFormat="1">
      <c r="A2" s="1030" t="s">
        <v>702</v>
      </c>
      <c r="B2" s="1030"/>
      <c r="C2" s="1030"/>
      <c r="D2" s="1030"/>
      <c r="E2" s="1030"/>
      <c r="F2" s="1030"/>
      <c r="G2" s="1030"/>
      <c r="H2" s="358"/>
      <c r="I2" s="358"/>
      <c r="J2" s="358"/>
      <c r="K2" s="358"/>
    </row>
    <row r="3" spans="1:12" s="333" customFormat="1" ht="15" customHeight="1">
      <c r="A3" s="1008" t="str">
        <f>+'Attachment H-30A'!D5</f>
        <v>Transource Maryland, LLC</v>
      </c>
      <c r="B3" s="1008"/>
      <c r="C3" s="1008"/>
      <c r="D3" s="1008"/>
      <c r="E3" s="1008"/>
      <c r="F3" s="1008"/>
      <c r="G3" s="1008"/>
      <c r="H3" s="38"/>
      <c r="I3" s="38"/>
      <c r="J3" s="38"/>
      <c r="K3" s="38"/>
      <c r="L3" s="334"/>
    </row>
    <row r="4" spans="1:12" s="333" customFormat="1">
      <c r="A4" s="382"/>
      <c r="L4" s="334"/>
    </row>
    <row r="5" spans="1:12" s="333" customFormat="1">
      <c r="A5" s="335"/>
      <c r="B5" s="334"/>
      <c r="C5" s="334"/>
      <c r="D5" s="334"/>
      <c r="E5" s="334"/>
      <c r="F5" s="813"/>
      <c r="G5" s="813"/>
      <c r="H5" s="813"/>
      <c r="I5" s="334"/>
      <c r="J5" s="334"/>
      <c r="K5" s="334"/>
      <c r="L5" s="334"/>
    </row>
    <row r="6" spans="1:12" s="333" customFormat="1" ht="54" customHeight="1">
      <c r="A6" s="335"/>
      <c r="B6" s="996" t="s">
        <v>883</v>
      </c>
      <c r="C6" s="996"/>
      <c r="D6" s="996"/>
      <c r="E6" s="996"/>
      <c r="F6" s="996"/>
      <c r="G6" s="349"/>
      <c r="H6" s="349"/>
      <c r="I6" s="349"/>
      <c r="J6" s="334"/>
      <c r="K6" s="334"/>
      <c r="L6" s="334"/>
    </row>
    <row r="7" spans="1:12" s="333" customFormat="1" ht="18.75" customHeight="1">
      <c r="A7" s="335"/>
      <c r="B7" s="1032" t="s">
        <v>667</v>
      </c>
      <c r="C7" s="1032"/>
      <c r="D7" s="1032"/>
      <c r="E7" s="1032"/>
      <c r="F7" s="1032"/>
      <c r="G7" s="288"/>
      <c r="H7" s="383"/>
      <c r="I7" s="383"/>
      <c r="J7" s="348"/>
      <c r="K7" s="348"/>
      <c r="L7" s="383"/>
    </row>
    <row r="8" spans="1:12" s="333" customFormat="1" ht="33.75" customHeight="1">
      <c r="A8" s="335"/>
      <c r="B8" s="996" t="s">
        <v>710</v>
      </c>
      <c r="C8" s="996"/>
      <c r="D8" s="996"/>
      <c r="E8" s="996"/>
      <c r="F8" s="996"/>
      <c r="G8" s="349"/>
      <c r="H8" s="383"/>
      <c r="I8" s="383"/>
      <c r="J8" s="348"/>
      <c r="K8" s="348"/>
      <c r="L8" s="383"/>
    </row>
    <row r="9" spans="1:12" s="333" customFormat="1">
      <c r="A9" s="335"/>
      <c r="B9" s="381"/>
      <c r="C9" s="381"/>
      <c r="D9" s="381"/>
      <c r="E9" s="381"/>
      <c r="F9" s="381"/>
      <c r="G9" s="381"/>
      <c r="H9" s="383"/>
      <c r="I9" s="383"/>
      <c r="J9" s="348"/>
      <c r="K9" s="348"/>
      <c r="L9" s="383"/>
    </row>
    <row r="10" spans="1:12" s="333" customFormat="1" ht="25.5">
      <c r="A10" s="219" t="s">
        <v>148</v>
      </c>
      <c r="B10" s="381"/>
      <c r="C10" s="381"/>
      <c r="D10" s="381"/>
      <c r="E10" s="381"/>
      <c r="F10" s="381"/>
      <c r="G10" s="381"/>
      <c r="H10" s="383"/>
      <c r="I10" s="383"/>
      <c r="J10" s="348"/>
      <c r="K10" s="348"/>
      <c r="L10" s="383"/>
    </row>
    <row r="11" spans="1:12" s="333" customFormat="1" ht="18.75" customHeight="1" thickBot="1">
      <c r="C11" s="334"/>
      <c r="D11" s="385" t="s">
        <v>48</v>
      </c>
      <c r="E11" s="334"/>
      <c r="F11" s="334"/>
      <c r="G11" s="336"/>
      <c r="H11" s="334"/>
      <c r="I11" s="334"/>
      <c r="J11" s="334"/>
      <c r="K11" s="334"/>
      <c r="L11" s="334"/>
    </row>
    <row r="12" spans="1:12" s="333" customFormat="1" ht="16.5" customHeight="1">
      <c r="A12" s="258">
        <v>1</v>
      </c>
      <c r="B12" s="26" t="s">
        <v>831</v>
      </c>
      <c r="D12" s="968">
        <v>108691.36000000002</v>
      </c>
      <c r="E12" s="334"/>
      <c r="F12" s="334"/>
      <c r="G12" s="336"/>
      <c r="H12" s="334"/>
      <c r="I12" s="334"/>
      <c r="J12" s="334"/>
      <c r="K12" s="334"/>
      <c r="L12" s="334"/>
    </row>
    <row r="13" spans="1:12" s="333" customFormat="1" ht="16.5" customHeight="1">
      <c r="A13" s="395">
        <f>+A12+1</f>
        <v>2</v>
      </c>
      <c r="B13" s="396" t="s">
        <v>460</v>
      </c>
      <c r="C13" s="334"/>
      <c r="D13" s="969">
        <v>52144.65</v>
      </c>
      <c r="E13" s="334"/>
      <c r="F13" s="334"/>
      <c r="G13" s="336"/>
      <c r="H13" s="334"/>
      <c r="I13" s="334"/>
      <c r="J13" s="334"/>
      <c r="K13" s="334"/>
      <c r="L13" s="334"/>
    </row>
    <row r="14" spans="1:12" s="333" customFormat="1" ht="16.5" customHeight="1">
      <c r="A14" s="258">
        <f>+A13+1</f>
        <v>3</v>
      </c>
      <c r="B14" s="26" t="s">
        <v>461</v>
      </c>
      <c r="D14" s="295">
        <f>SUM(D12:D13)</f>
        <v>160836.01</v>
      </c>
      <c r="E14" s="334"/>
      <c r="F14" s="334"/>
      <c r="G14" s="336"/>
      <c r="H14" s="334"/>
      <c r="I14" s="334"/>
      <c r="J14" s="334"/>
      <c r="K14" s="334"/>
      <c r="L14" s="334"/>
    </row>
    <row r="15" spans="1:12" s="333" customFormat="1" ht="16.5" customHeight="1">
      <c r="A15" s="384"/>
      <c r="B15" s="337"/>
      <c r="C15" s="379"/>
      <c r="D15" s="832"/>
      <c r="E15" s="379"/>
      <c r="F15" s="379"/>
      <c r="H15" s="334"/>
      <c r="I15" s="334"/>
      <c r="J15" s="334"/>
      <c r="K15" s="334"/>
      <c r="L15" s="334"/>
    </row>
    <row r="16" spans="1:12" s="333" customFormat="1" ht="16.5" customHeight="1">
      <c r="A16" s="384"/>
      <c r="B16" s="337"/>
      <c r="C16" s="379"/>
      <c r="D16" s="832"/>
      <c r="E16" s="379"/>
      <c r="F16" s="379"/>
      <c r="H16" s="334"/>
      <c r="I16" s="334"/>
      <c r="J16" s="334"/>
      <c r="K16" s="334"/>
      <c r="L16" s="334"/>
    </row>
    <row r="17" spans="1:12" s="333" customFormat="1" ht="16.5" customHeight="1">
      <c r="A17" s="384"/>
      <c r="B17" s="334" t="s">
        <v>830</v>
      </c>
      <c r="C17" s="379"/>
      <c r="D17" s="832"/>
      <c r="E17" s="379"/>
      <c r="F17" s="379"/>
      <c r="H17" s="334"/>
      <c r="I17" s="334"/>
      <c r="J17" s="334"/>
      <c r="K17" s="334"/>
      <c r="L17" s="334"/>
    </row>
    <row r="18" spans="1:12" s="333" customFormat="1" ht="26.25" customHeight="1">
      <c r="A18" s="384"/>
      <c r="B18" s="401" t="s">
        <v>411</v>
      </c>
      <c r="C18" s="379"/>
      <c r="D18" s="833" t="s">
        <v>472</v>
      </c>
      <c r="E18" s="379"/>
      <c r="F18" s="379"/>
      <c r="H18" s="334"/>
      <c r="I18" s="334"/>
      <c r="J18" s="334"/>
      <c r="K18" s="334"/>
      <c r="L18" s="334"/>
    </row>
    <row r="19" spans="1:12" s="333" customFormat="1" ht="21" customHeight="1">
      <c r="A19" s="384"/>
      <c r="B19" s="380" t="s">
        <v>190</v>
      </c>
      <c r="C19" s="379"/>
      <c r="D19" s="834" t="s">
        <v>193</v>
      </c>
      <c r="E19" s="379"/>
      <c r="F19" s="379"/>
      <c r="H19" s="334"/>
      <c r="I19" s="334"/>
      <c r="J19" s="334"/>
      <c r="K19" s="334"/>
      <c r="L19" s="334"/>
    </row>
    <row r="20" spans="1:12" s="333" customFormat="1" ht="16.5" customHeight="1">
      <c r="A20" s="386">
        <f>+A14+1</f>
        <v>4</v>
      </c>
      <c r="B20" s="5" t="s">
        <v>187</v>
      </c>
      <c r="C20" s="379"/>
      <c r="D20" s="970">
        <v>6200000</v>
      </c>
      <c r="E20" s="379"/>
      <c r="F20" s="379"/>
      <c r="H20" s="334"/>
      <c r="I20" s="334"/>
      <c r="J20" s="334"/>
      <c r="K20" s="334"/>
      <c r="L20" s="334"/>
    </row>
    <row r="21" spans="1:12" s="333" customFormat="1" ht="16.5" customHeight="1">
      <c r="A21" s="384">
        <f>+A20+1</f>
        <v>5</v>
      </c>
      <c r="B21" s="5" t="s">
        <v>85</v>
      </c>
      <c r="C21" s="379"/>
      <c r="D21" s="970">
        <v>6200000</v>
      </c>
      <c r="E21" s="379"/>
      <c r="F21" s="379"/>
      <c r="H21" s="334"/>
      <c r="I21" s="334"/>
      <c r="J21" s="334"/>
      <c r="K21" s="334"/>
      <c r="L21" s="334"/>
    </row>
    <row r="22" spans="1:12" s="333" customFormat="1" ht="16.5" customHeight="1">
      <c r="A22" s="384">
        <f t="shared" ref="A22:A33" si="0">+A21+1</f>
        <v>6</v>
      </c>
      <c r="B22" s="1" t="s">
        <v>84</v>
      </c>
      <c r="C22" s="379"/>
      <c r="D22" s="970">
        <v>6200000</v>
      </c>
      <c r="E22" s="379"/>
      <c r="F22" s="379"/>
      <c r="H22" s="334"/>
      <c r="I22" s="334"/>
      <c r="J22" s="334"/>
      <c r="K22" s="334"/>
      <c r="L22" s="334"/>
    </row>
    <row r="23" spans="1:12" s="333" customFormat="1" ht="16.5" customHeight="1">
      <c r="A23" s="384">
        <f t="shared" si="0"/>
        <v>7</v>
      </c>
      <c r="B23" s="1" t="s">
        <v>164</v>
      </c>
      <c r="C23" s="379"/>
      <c r="D23" s="970">
        <v>6200000</v>
      </c>
      <c r="E23" s="379"/>
      <c r="F23" s="379"/>
      <c r="H23" s="334"/>
      <c r="I23" s="334"/>
      <c r="J23" s="334"/>
      <c r="K23" s="334"/>
      <c r="L23" s="334"/>
    </row>
    <row r="24" spans="1:12" s="333" customFormat="1" ht="16.5" customHeight="1">
      <c r="A24" s="384">
        <f t="shared" si="0"/>
        <v>8</v>
      </c>
      <c r="B24" s="1" t="s">
        <v>76</v>
      </c>
      <c r="C24" s="379"/>
      <c r="D24" s="970">
        <v>6400000</v>
      </c>
      <c r="E24" s="379"/>
      <c r="F24" s="379"/>
      <c r="H24" s="334"/>
      <c r="I24" s="334"/>
      <c r="J24" s="334"/>
      <c r="K24" s="334"/>
      <c r="L24" s="334"/>
    </row>
    <row r="25" spans="1:12" s="333" customFormat="1" ht="16.5" customHeight="1">
      <c r="A25" s="384">
        <f t="shared" si="0"/>
        <v>9</v>
      </c>
      <c r="B25" s="1" t="s">
        <v>75</v>
      </c>
      <c r="C25" s="379"/>
      <c r="D25" s="970">
        <v>6400000</v>
      </c>
      <c r="E25" s="379"/>
      <c r="F25" s="379"/>
      <c r="H25" s="334"/>
      <c r="I25" s="334"/>
      <c r="J25" s="334"/>
      <c r="K25" s="334"/>
      <c r="L25" s="334"/>
    </row>
    <row r="26" spans="1:12" s="333" customFormat="1" ht="16.5" customHeight="1">
      <c r="A26" s="384">
        <f t="shared" si="0"/>
        <v>10</v>
      </c>
      <c r="B26" s="1" t="s">
        <v>92</v>
      </c>
      <c r="C26" s="379"/>
      <c r="D26" s="970">
        <v>6400000</v>
      </c>
      <c r="E26" s="379"/>
      <c r="F26" s="379"/>
      <c r="H26" s="334"/>
      <c r="I26" s="334"/>
      <c r="J26" s="334"/>
      <c r="K26" s="334"/>
      <c r="L26" s="334"/>
    </row>
    <row r="27" spans="1:12" s="333" customFormat="1" ht="16.5" customHeight="1">
      <c r="A27" s="384">
        <f t="shared" si="0"/>
        <v>11</v>
      </c>
      <c r="B27" s="1" t="s">
        <v>82</v>
      </c>
      <c r="C27" s="379"/>
      <c r="D27" s="970">
        <v>6400000</v>
      </c>
      <c r="E27" s="379"/>
      <c r="F27" s="379"/>
      <c r="H27" s="334"/>
      <c r="I27" s="334"/>
      <c r="J27" s="334"/>
      <c r="K27" s="334"/>
      <c r="L27" s="334"/>
    </row>
    <row r="28" spans="1:12" s="333" customFormat="1" ht="16.5" customHeight="1">
      <c r="A28" s="384">
        <f t="shared" si="0"/>
        <v>12</v>
      </c>
      <c r="B28" s="1" t="s">
        <v>165</v>
      </c>
      <c r="C28" s="379"/>
      <c r="D28" s="970">
        <v>6400000</v>
      </c>
      <c r="E28" s="379"/>
      <c r="F28" s="379"/>
      <c r="H28" s="334"/>
      <c r="I28" s="334"/>
      <c r="J28" s="334"/>
      <c r="K28" s="334"/>
      <c r="L28" s="334"/>
    </row>
    <row r="29" spans="1:12" s="333" customFormat="1" ht="16.5" customHeight="1">
      <c r="A29" s="384">
        <f t="shared" si="0"/>
        <v>13</v>
      </c>
      <c r="B29" s="1" t="s">
        <v>80</v>
      </c>
      <c r="C29" s="379"/>
      <c r="D29" s="970">
        <v>6400000</v>
      </c>
      <c r="E29" s="379"/>
      <c r="F29" s="379"/>
      <c r="H29" s="334"/>
      <c r="I29" s="334"/>
      <c r="J29" s="334"/>
      <c r="K29" s="334"/>
      <c r="L29" s="334"/>
    </row>
    <row r="30" spans="1:12" s="333" customFormat="1" ht="16.5" customHeight="1">
      <c r="A30" s="384">
        <f t="shared" si="0"/>
        <v>14</v>
      </c>
      <c r="B30" s="1" t="s">
        <v>86</v>
      </c>
      <c r="C30" s="379"/>
      <c r="D30" s="970">
        <v>6400000</v>
      </c>
      <c r="E30" s="379"/>
      <c r="F30" s="379"/>
      <c r="H30" s="334"/>
      <c r="I30" s="334"/>
      <c r="J30" s="334"/>
      <c r="K30" s="334"/>
      <c r="L30" s="334"/>
    </row>
    <row r="31" spans="1:12" s="333" customFormat="1" ht="16.5" customHeight="1">
      <c r="A31" s="384">
        <f t="shared" si="0"/>
        <v>15</v>
      </c>
      <c r="B31" s="1" t="s">
        <v>79</v>
      </c>
      <c r="C31" s="379"/>
      <c r="D31" s="970">
        <v>6400000</v>
      </c>
      <c r="E31" s="379"/>
      <c r="F31" s="379"/>
      <c r="H31" s="334"/>
      <c r="I31" s="334"/>
      <c r="J31" s="334"/>
      <c r="K31" s="334"/>
      <c r="L31" s="334"/>
    </row>
    <row r="32" spans="1:12" s="333" customFormat="1" ht="16.5" customHeight="1">
      <c r="A32" s="384">
        <f t="shared" si="0"/>
        <v>16</v>
      </c>
      <c r="B32" s="1" t="s">
        <v>188</v>
      </c>
      <c r="C32" s="379"/>
      <c r="D32" s="970">
        <v>6400000</v>
      </c>
      <c r="E32" s="379"/>
      <c r="F32" s="379"/>
      <c r="H32" s="334"/>
      <c r="I32" s="334"/>
      <c r="J32" s="334"/>
      <c r="K32" s="334"/>
      <c r="L32" s="334"/>
    </row>
    <row r="33" spans="1:12" s="333" customFormat="1" ht="16.5" customHeight="1">
      <c r="A33" s="384">
        <f t="shared" si="0"/>
        <v>17</v>
      </c>
      <c r="B33" s="7" t="s">
        <v>242</v>
      </c>
      <c r="C33" s="379"/>
      <c r="D33" s="584">
        <f>SUM(D20:D32)/13</f>
        <v>6338461.538461538</v>
      </c>
      <c r="E33" s="379"/>
      <c r="F33" s="379"/>
      <c r="H33" s="334"/>
      <c r="I33" s="334"/>
      <c r="J33" s="334"/>
      <c r="K33" s="334"/>
      <c r="L33" s="334"/>
    </row>
    <row r="34" spans="1:12" s="333" customFormat="1" ht="21" customHeight="1">
      <c r="A34" s="384"/>
      <c r="C34" s="334"/>
      <c r="D34" s="334"/>
      <c r="E34" s="334"/>
      <c r="F34" s="334"/>
      <c r="G34" s="336"/>
      <c r="H34" s="334"/>
      <c r="I34" s="334"/>
      <c r="J34" s="334"/>
      <c r="K34" s="334"/>
      <c r="L34" s="334"/>
    </row>
    <row r="35" spans="1:12" s="333" customFormat="1" ht="16.5" customHeight="1">
      <c r="A35" s="384">
        <f>+A33+1</f>
        <v>18</v>
      </c>
      <c r="B35" s="333" t="s">
        <v>595</v>
      </c>
      <c r="C35" s="379"/>
      <c r="D35" s="350">
        <f>D14/D33</f>
        <v>2.5374613228155343E-2</v>
      </c>
      <c r="E35" s="379"/>
      <c r="F35" s="379"/>
      <c r="H35" s="334"/>
      <c r="I35" s="334"/>
      <c r="J35" s="334"/>
      <c r="K35" s="334"/>
      <c r="L35" s="334"/>
    </row>
    <row r="36" spans="1:12" s="333" customFormat="1" ht="16.5" customHeight="1">
      <c r="A36" s="384"/>
      <c r="B36" s="337"/>
      <c r="C36" s="379"/>
      <c r="D36" s="366"/>
      <c r="E36" s="379"/>
      <c r="F36" s="379"/>
      <c r="H36" s="334"/>
      <c r="I36" s="334"/>
      <c r="J36" s="334"/>
      <c r="K36" s="334"/>
      <c r="L36" s="334"/>
    </row>
    <row r="37" spans="1:12" s="333" customFormat="1" ht="16.5" customHeight="1">
      <c r="A37" s="668" t="s">
        <v>525</v>
      </c>
      <c r="B37" s="337"/>
      <c r="C37" s="537"/>
      <c r="D37" s="366"/>
      <c r="E37" s="537"/>
      <c r="F37" s="537"/>
      <c r="H37" s="334"/>
      <c r="I37" s="334"/>
      <c r="J37" s="334"/>
      <c r="K37" s="334"/>
      <c r="L37" s="334"/>
    </row>
    <row r="38" spans="1:12" s="333" customFormat="1" ht="48" customHeight="1">
      <c r="A38" s="704" t="s">
        <v>62</v>
      </c>
      <c r="B38" s="986" t="s">
        <v>829</v>
      </c>
      <c r="C38" s="986"/>
      <c r="D38" s="986"/>
      <c r="E38" s="986"/>
      <c r="F38" s="986"/>
      <c r="G38" s="402"/>
      <c r="H38" s="334"/>
      <c r="I38" s="338"/>
      <c r="J38" s="339"/>
      <c r="K38" s="334"/>
      <c r="L38" s="334"/>
    </row>
    <row r="39" spans="1:12" s="333" customFormat="1" ht="31.5" customHeight="1">
      <c r="A39" s="704" t="s">
        <v>63</v>
      </c>
      <c r="B39" s="986" t="s">
        <v>735</v>
      </c>
      <c r="C39" s="986"/>
      <c r="D39" s="986"/>
      <c r="E39" s="986"/>
      <c r="F39" s="986"/>
      <c r="G39" s="850"/>
      <c r="H39" s="850"/>
      <c r="I39" s="850"/>
      <c r="J39" s="347"/>
      <c r="K39" s="347"/>
    </row>
    <row r="40" spans="1:12" s="333" customFormat="1">
      <c r="A40" s="346"/>
      <c r="J40" s="347"/>
      <c r="K40" s="347"/>
    </row>
    <row r="41" spans="1:12" s="333" customFormat="1">
      <c r="A41" s="346"/>
      <c r="J41" s="347"/>
      <c r="K41" s="347"/>
    </row>
    <row r="114" spans="2:3">
      <c r="B114" s="333"/>
      <c r="C114" s="333"/>
    </row>
  </sheetData>
  <customSheetViews>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1"/>
    </customSheetView>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5"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361950</xdr:colOff>
                <xdr:row>3</xdr:row>
                <xdr:rowOff>152400</xdr:rowOff>
              </from>
              <to>
                <xdr:col>2</xdr:col>
                <xdr:colOff>1000125</xdr:colOff>
                <xdr:row>3</xdr:row>
                <xdr:rowOff>152400</xdr:rowOff>
              </to>
            </anchor>
          </objectPr>
        </oleObject>
      </mc:Choice>
      <mc:Fallback>
        <oleObject progId="Equation.3" shapeId="96257"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I57" sqref="I57"/>
      <selection pane="bottomLeft" activeCell="I57" sqref="I57"/>
    </sheetView>
  </sheetViews>
  <sheetFormatPr defaultColWidth="9.6640625" defaultRowHeight="12.75"/>
  <cols>
    <col min="1" max="1" width="7.6640625" style="727" customWidth="1"/>
    <col min="2" max="2" width="32.88671875" style="727" customWidth="1"/>
    <col min="3" max="7" width="12.109375" style="727" customWidth="1"/>
    <col min="8" max="8" width="13.44140625" style="727" customWidth="1"/>
    <col min="9" max="9" width="12.6640625" style="727" customWidth="1"/>
    <col min="10" max="10" width="13.6640625" style="727" customWidth="1"/>
    <col min="11" max="256" width="9.6640625" style="727"/>
    <col min="257" max="257" width="7.6640625" style="727" customWidth="1"/>
    <col min="258" max="258" width="32.88671875" style="727" customWidth="1"/>
    <col min="259" max="259" width="9.21875" style="727" customWidth="1"/>
    <col min="260" max="260" width="6.5546875" style="727" customWidth="1"/>
    <col min="261" max="261" width="7.88671875" style="727" customWidth="1"/>
    <col min="262" max="262" width="8.109375" style="727" customWidth="1"/>
    <col min="263" max="263" width="9" style="727" customWidth="1"/>
    <col min="264" max="264" width="11.5546875" style="727" customWidth="1"/>
    <col min="265" max="265" width="12.6640625" style="727" customWidth="1"/>
    <col min="266" max="266" width="13.6640625" style="727" customWidth="1"/>
    <col min="267" max="512" width="9.6640625" style="727"/>
    <col min="513" max="513" width="7.6640625" style="727" customWidth="1"/>
    <col min="514" max="514" width="32.88671875" style="727" customWidth="1"/>
    <col min="515" max="515" width="9.21875" style="727" customWidth="1"/>
    <col min="516" max="516" width="6.5546875" style="727" customWidth="1"/>
    <col min="517" max="517" width="7.88671875" style="727" customWidth="1"/>
    <col min="518" max="518" width="8.109375" style="727" customWidth="1"/>
    <col min="519" max="519" width="9" style="727" customWidth="1"/>
    <col min="520" max="520" width="11.5546875" style="727" customWidth="1"/>
    <col min="521" max="521" width="12.6640625" style="727" customWidth="1"/>
    <col min="522" max="522" width="13.6640625" style="727" customWidth="1"/>
    <col min="523" max="768" width="9.6640625" style="727"/>
    <col min="769" max="769" width="7.6640625" style="727" customWidth="1"/>
    <col min="770" max="770" width="32.88671875" style="727" customWidth="1"/>
    <col min="771" max="771" width="9.21875" style="727" customWidth="1"/>
    <col min="772" max="772" width="6.5546875" style="727" customWidth="1"/>
    <col min="773" max="773" width="7.88671875" style="727" customWidth="1"/>
    <col min="774" max="774" width="8.109375" style="727" customWidth="1"/>
    <col min="775" max="775" width="9" style="727" customWidth="1"/>
    <col min="776" max="776" width="11.5546875" style="727" customWidth="1"/>
    <col min="777" max="777" width="12.6640625" style="727" customWidth="1"/>
    <col min="778" max="778" width="13.6640625" style="727" customWidth="1"/>
    <col min="779" max="1024" width="9.6640625" style="727"/>
    <col min="1025" max="1025" width="7.6640625" style="727" customWidth="1"/>
    <col min="1026" max="1026" width="32.88671875" style="727" customWidth="1"/>
    <col min="1027" max="1027" width="9.21875" style="727" customWidth="1"/>
    <col min="1028" max="1028" width="6.5546875" style="727" customWidth="1"/>
    <col min="1029" max="1029" width="7.88671875" style="727" customWidth="1"/>
    <col min="1030" max="1030" width="8.109375" style="727" customWidth="1"/>
    <col min="1031" max="1031" width="9" style="727" customWidth="1"/>
    <col min="1032" max="1032" width="11.5546875" style="727" customWidth="1"/>
    <col min="1033" max="1033" width="12.6640625" style="727" customWidth="1"/>
    <col min="1034" max="1034" width="13.6640625" style="727" customWidth="1"/>
    <col min="1035" max="1280" width="9.6640625" style="727"/>
    <col min="1281" max="1281" width="7.6640625" style="727" customWidth="1"/>
    <col min="1282" max="1282" width="32.88671875" style="727" customWidth="1"/>
    <col min="1283" max="1283" width="9.21875" style="727" customWidth="1"/>
    <col min="1284" max="1284" width="6.5546875" style="727" customWidth="1"/>
    <col min="1285" max="1285" width="7.88671875" style="727" customWidth="1"/>
    <col min="1286" max="1286" width="8.109375" style="727" customWidth="1"/>
    <col min="1287" max="1287" width="9" style="727" customWidth="1"/>
    <col min="1288" max="1288" width="11.5546875" style="727" customWidth="1"/>
    <col min="1289" max="1289" width="12.6640625" style="727" customWidth="1"/>
    <col min="1290" max="1290" width="13.6640625" style="727" customWidth="1"/>
    <col min="1291" max="1536" width="9.6640625" style="727"/>
    <col min="1537" max="1537" width="7.6640625" style="727" customWidth="1"/>
    <col min="1538" max="1538" width="32.88671875" style="727" customWidth="1"/>
    <col min="1539" max="1539" width="9.21875" style="727" customWidth="1"/>
    <col min="1540" max="1540" width="6.5546875" style="727" customWidth="1"/>
    <col min="1541" max="1541" width="7.88671875" style="727" customWidth="1"/>
    <col min="1542" max="1542" width="8.109375" style="727" customWidth="1"/>
    <col min="1543" max="1543" width="9" style="727" customWidth="1"/>
    <col min="1544" max="1544" width="11.5546875" style="727" customWidth="1"/>
    <col min="1545" max="1545" width="12.6640625" style="727" customWidth="1"/>
    <col min="1546" max="1546" width="13.6640625" style="727" customWidth="1"/>
    <col min="1547" max="1792" width="9.6640625" style="727"/>
    <col min="1793" max="1793" width="7.6640625" style="727" customWidth="1"/>
    <col min="1794" max="1794" width="32.88671875" style="727" customWidth="1"/>
    <col min="1795" max="1795" width="9.21875" style="727" customWidth="1"/>
    <col min="1796" max="1796" width="6.5546875" style="727" customWidth="1"/>
    <col min="1797" max="1797" width="7.88671875" style="727" customWidth="1"/>
    <col min="1798" max="1798" width="8.109375" style="727" customWidth="1"/>
    <col min="1799" max="1799" width="9" style="727" customWidth="1"/>
    <col min="1800" max="1800" width="11.5546875" style="727" customWidth="1"/>
    <col min="1801" max="1801" width="12.6640625" style="727" customWidth="1"/>
    <col min="1802" max="1802" width="13.6640625" style="727" customWidth="1"/>
    <col min="1803" max="2048" width="9.6640625" style="727"/>
    <col min="2049" max="2049" width="7.6640625" style="727" customWidth="1"/>
    <col min="2050" max="2050" width="32.88671875" style="727" customWidth="1"/>
    <col min="2051" max="2051" width="9.21875" style="727" customWidth="1"/>
    <col min="2052" max="2052" width="6.5546875" style="727" customWidth="1"/>
    <col min="2053" max="2053" width="7.88671875" style="727" customWidth="1"/>
    <col min="2054" max="2054" width="8.109375" style="727" customWidth="1"/>
    <col min="2055" max="2055" width="9" style="727" customWidth="1"/>
    <col min="2056" max="2056" width="11.5546875" style="727" customWidth="1"/>
    <col min="2057" max="2057" width="12.6640625" style="727" customWidth="1"/>
    <col min="2058" max="2058" width="13.6640625" style="727" customWidth="1"/>
    <col min="2059" max="2304" width="9.6640625" style="727"/>
    <col min="2305" max="2305" width="7.6640625" style="727" customWidth="1"/>
    <col min="2306" max="2306" width="32.88671875" style="727" customWidth="1"/>
    <col min="2307" max="2307" width="9.21875" style="727" customWidth="1"/>
    <col min="2308" max="2308" width="6.5546875" style="727" customWidth="1"/>
    <col min="2309" max="2309" width="7.88671875" style="727" customWidth="1"/>
    <col min="2310" max="2310" width="8.109375" style="727" customWidth="1"/>
    <col min="2311" max="2311" width="9" style="727" customWidth="1"/>
    <col min="2312" max="2312" width="11.5546875" style="727" customWidth="1"/>
    <col min="2313" max="2313" width="12.6640625" style="727" customWidth="1"/>
    <col min="2314" max="2314" width="13.6640625" style="727" customWidth="1"/>
    <col min="2315" max="2560" width="9.6640625" style="727"/>
    <col min="2561" max="2561" width="7.6640625" style="727" customWidth="1"/>
    <col min="2562" max="2562" width="32.88671875" style="727" customWidth="1"/>
    <col min="2563" max="2563" width="9.21875" style="727" customWidth="1"/>
    <col min="2564" max="2564" width="6.5546875" style="727" customWidth="1"/>
    <col min="2565" max="2565" width="7.88671875" style="727" customWidth="1"/>
    <col min="2566" max="2566" width="8.109375" style="727" customWidth="1"/>
    <col min="2567" max="2567" width="9" style="727" customWidth="1"/>
    <col min="2568" max="2568" width="11.5546875" style="727" customWidth="1"/>
    <col min="2569" max="2569" width="12.6640625" style="727" customWidth="1"/>
    <col min="2570" max="2570" width="13.6640625" style="727" customWidth="1"/>
    <col min="2571" max="2816" width="9.6640625" style="727"/>
    <col min="2817" max="2817" width="7.6640625" style="727" customWidth="1"/>
    <col min="2818" max="2818" width="32.88671875" style="727" customWidth="1"/>
    <col min="2819" max="2819" width="9.21875" style="727" customWidth="1"/>
    <col min="2820" max="2820" width="6.5546875" style="727" customWidth="1"/>
    <col min="2821" max="2821" width="7.88671875" style="727" customWidth="1"/>
    <col min="2822" max="2822" width="8.109375" style="727" customWidth="1"/>
    <col min="2823" max="2823" width="9" style="727" customWidth="1"/>
    <col min="2824" max="2824" width="11.5546875" style="727" customWidth="1"/>
    <col min="2825" max="2825" width="12.6640625" style="727" customWidth="1"/>
    <col min="2826" max="2826" width="13.6640625" style="727" customWidth="1"/>
    <col min="2827" max="3072" width="9.6640625" style="727"/>
    <col min="3073" max="3073" width="7.6640625" style="727" customWidth="1"/>
    <col min="3074" max="3074" width="32.88671875" style="727" customWidth="1"/>
    <col min="3075" max="3075" width="9.21875" style="727" customWidth="1"/>
    <col min="3076" max="3076" width="6.5546875" style="727" customWidth="1"/>
    <col min="3077" max="3077" width="7.88671875" style="727" customWidth="1"/>
    <col min="3078" max="3078" width="8.109375" style="727" customWidth="1"/>
    <col min="3079" max="3079" width="9" style="727" customWidth="1"/>
    <col min="3080" max="3080" width="11.5546875" style="727" customWidth="1"/>
    <col min="3081" max="3081" width="12.6640625" style="727" customWidth="1"/>
    <col min="3082" max="3082" width="13.6640625" style="727" customWidth="1"/>
    <col min="3083" max="3328" width="9.6640625" style="727"/>
    <col min="3329" max="3329" width="7.6640625" style="727" customWidth="1"/>
    <col min="3330" max="3330" width="32.88671875" style="727" customWidth="1"/>
    <col min="3331" max="3331" width="9.21875" style="727" customWidth="1"/>
    <col min="3332" max="3332" width="6.5546875" style="727" customWidth="1"/>
    <col min="3333" max="3333" width="7.88671875" style="727" customWidth="1"/>
    <col min="3334" max="3334" width="8.109375" style="727" customWidth="1"/>
    <col min="3335" max="3335" width="9" style="727" customWidth="1"/>
    <col min="3336" max="3336" width="11.5546875" style="727" customWidth="1"/>
    <col min="3337" max="3337" width="12.6640625" style="727" customWidth="1"/>
    <col min="3338" max="3338" width="13.6640625" style="727" customWidth="1"/>
    <col min="3339" max="3584" width="9.6640625" style="727"/>
    <col min="3585" max="3585" width="7.6640625" style="727" customWidth="1"/>
    <col min="3586" max="3586" width="32.88671875" style="727" customWidth="1"/>
    <col min="3587" max="3587" width="9.21875" style="727" customWidth="1"/>
    <col min="3588" max="3588" width="6.5546875" style="727" customWidth="1"/>
    <col min="3589" max="3589" width="7.88671875" style="727" customWidth="1"/>
    <col min="3590" max="3590" width="8.109375" style="727" customWidth="1"/>
    <col min="3591" max="3591" width="9" style="727" customWidth="1"/>
    <col min="3592" max="3592" width="11.5546875" style="727" customWidth="1"/>
    <col min="3593" max="3593" width="12.6640625" style="727" customWidth="1"/>
    <col min="3594" max="3594" width="13.6640625" style="727" customWidth="1"/>
    <col min="3595" max="3840" width="9.6640625" style="727"/>
    <col min="3841" max="3841" width="7.6640625" style="727" customWidth="1"/>
    <col min="3842" max="3842" width="32.88671875" style="727" customWidth="1"/>
    <col min="3843" max="3843" width="9.21875" style="727" customWidth="1"/>
    <col min="3844" max="3844" width="6.5546875" style="727" customWidth="1"/>
    <col min="3845" max="3845" width="7.88671875" style="727" customWidth="1"/>
    <col min="3846" max="3846" width="8.109375" style="727" customWidth="1"/>
    <col min="3847" max="3847" width="9" style="727" customWidth="1"/>
    <col min="3848" max="3848" width="11.5546875" style="727" customWidth="1"/>
    <col min="3849" max="3849" width="12.6640625" style="727" customWidth="1"/>
    <col min="3850" max="3850" width="13.6640625" style="727" customWidth="1"/>
    <col min="3851" max="4096" width="9.6640625" style="727"/>
    <col min="4097" max="4097" width="7.6640625" style="727" customWidth="1"/>
    <col min="4098" max="4098" width="32.88671875" style="727" customWidth="1"/>
    <col min="4099" max="4099" width="9.21875" style="727" customWidth="1"/>
    <col min="4100" max="4100" width="6.5546875" style="727" customWidth="1"/>
    <col min="4101" max="4101" width="7.88671875" style="727" customWidth="1"/>
    <col min="4102" max="4102" width="8.109375" style="727" customWidth="1"/>
    <col min="4103" max="4103" width="9" style="727" customWidth="1"/>
    <col min="4104" max="4104" width="11.5546875" style="727" customWidth="1"/>
    <col min="4105" max="4105" width="12.6640625" style="727" customWidth="1"/>
    <col min="4106" max="4106" width="13.6640625" style="727" customWidth="1"/>
    <col min="4107" max="4352" width="9.6640625" style="727"/>
    <col min="4353" max="4353" width="7.6640625" style="727" customWidth="1"/>
    <col min="4354" max="4354" width="32.88671875" style="727" customWidth="1"/>
    <col min="4355" max="4355" width="9.21875" style="727" customWidth="1"/>
    <col min="4356" max="4356" width="6.5546875" style="727" customWidth="1"/>
    <col min="4357" max="4357" width="7.88671875" style="727" customWidth="1"/>
    <col min="4358" max="4358" width="8.109375" style="727" customWidth="1"/>
    <col min="4359" max="4359" width="9" style="727" customWidth="1"/>
    <col min="4360" max="4360" width="11.5546875" style="727" customWidth="1"/>
    <col min="4361" max="4361" width="12.6640625" style="727" customWidth="1"/>
    <col min="4362" max="4362" width="13.6640625" style="727" customWidth="1"/>
    <col min="4363" max="4608" width="9.6640625" style="727"/>
    <col min="4609" max="4609" width="7.6640625" style="727" customWidth="1"/>
    <col min="4610" max="4610" width="32.88671875" style="727" customWidth="1"/>
    <col min="4611" max="4611" width="9.21875" style="727" customWidth="1"/>
    <col min="4612" max="4612" width="6.5546875" style="727" customWidth="1"/>
    <col min="4613" max="4613" width="7.88671875" style="727" customWidth="1"/>
    <col min="4614" max="4614" width="8.109375" style="727" customWidth="1"/>
    <col min="4615" max="4615" width="9" style="727" customWidth="1"/>
    <col min="4616" max="4616" width="11.5546875" style="727" customWidth="1"/>
    <col min="4617" max="4617" width="12.6640625" style="727" customWidth="1"/>
    <col min="4618" max="4618" width="13.6640625" style="727" customWidth="1"/>
    <col min="4619" max="4864" width="9.6640625" style="727"/>
    <col min="4865" max="4865" width="7.6640625" style="727" customWidth="1"/>
    <col min="4866" max="4866" width="32.88671875" style="727" customWidth="1"/>
    <col min="4867" max="4867" width="9.21875" style="727" customWidth="1"/>
    <col min="4868" max="4868" width="6.5546875" style="727" customWidth="1"/>
    <col min="4869" max="4869" width="7.88671875" style="727" customWidth="1"/>
    <col min="4870" max="4870" width="8.109375" style="727" customWidth="1"/>
    <col min="4871" max="4871" width="9" style="727" customWidth="1"/>
    <col min="4872" max="4872" width="11.5546875" style="727" customWidth="1"/>
    <col min="4873" max="4873" width="12.6640625" style="727" customWidth="1"/>
    <col min="4874" max="4874" width="13.6640625" style="727" customWidth="1"/>
    <col min="4875" max="5120" width="9.6640625" style="727"/>
    <col min="5121" max="5121" width="7.6640625" style="727" customWidth="1"/>
    <col min="5122" max="5122" width="32.88671875" style="727" customWidth="1"/>
    <col min="5123" max="5123" width="9.21875" style="727" customWidth="1"/>
    <col min="5124" max="5124" width="6.5546875" style="727" customWidth="1"/>
    <col min="5125" max="5125" width="7.88671875" style="727" customWidth="1"/>
    <col min="5126" max="5126" width="8.109375" style="727" customWidth="1"/>
    <col min="5127" max="5127" width="9" style="727" customWidth="1"/>
    <col min="5128" max="5128" width="11.5546875" style="727" customWidth="1"/>
    <col min="5129" max="5129" width="12.6640625" style="727" customWidth="1"/>
    <col min="5130" max="5130" width="13.6640625" style="727" customWidth="1"/>
    <col min="5131" max="5376" width="9.6640625" style="727"/>
    <col min="5377" max="5377" width="7.6640625" style="727" customWidth="1"/>
    <col min="5378" max="5378" width="32.88671875" style="727" customWidth="1"/>
    <col min="5379" max="5379" width="9.21875" style="727" customWidth="1"/>
    <col min="5380" max="5380" width="6.5546875" style="727" customWidth="1"/>
    <col min="5381" max="5381" width="7.88671875" style="727" customWidth="1"/>
    <col min="5382" max="5382" width="8.109375" style="727" customWidth="1"/>
    <col min="5383" max="5383" width="9" style="727" customWidth="1"/>
    <col min="5384" max="5384" width="11.5546875" style="727" customWidth="1"/>
    <col min="5385" max="5385" width="12.6640625" style="727" customWidth="1"/>
    <col min="5386" max="5386" width="13.6640625" style="727" customWidth="1"/>
    <col min="5387" max="5632" width="9.6640625" style="727"/>
    <col min="5633" max="5633" width="7.6640625" style="727" customWidth="1"/>
    <col min="5634" max="5634" width="32.88671875" style="727" customWidth="1"/>
    <col min="5635" max="5635" width="9.21875" style="727" customWidth="1"/>
    <col min="5636" max="5636" width="6.5546875" style="727" customWidth="1"/>
    <col min="5637" max="5637" width="7.88671875" style="727" customWidth="1"/>
    <col min="5638" max="5638" width="8.109375" style="727" customWidth="1"/>
    <col min="5639" max="5639" width="9" style="727" customWidth="1"/>
    <col min="5640" max="5640" width="11.5546875" style="727" customWidth="1"/>
    <col min="5641" max="5641" width="12.6640625" style="727" customWidth="1"/>
    <col min="5642" max="5642" width="13.6640625" style="727" customWidth="1"/>
    <col min="5643" max="5888" width="9.6640625" style="727"/>
    <col min="5889" max="5889" width="7.6640625" style="727" customWidth="1"/>
    <col min="5890" max="5890" width="32.88671875" style="727" customWidth="1"/>
    <col min="5891" max="5891" width="9.21875" style="727" customWidth="1"/>
    <col min="5892" max="5892" width="6.5546875" style="727" customWidth="1"/>
    <col min="5893" max="5893" width="7.88671875" style="727" customWidth="1"/>
    <col min="5894" max="5894" width="8.109375" style="727" customWidth="1"/>
    <col min="5895" max="5895" width="9" style="727" customWidth="1"/>
    <col min="5896" max="5896" width="11.5546875" style="727" customWidth="1"/>
    <col min="5897" max="5897" width="12.6640625" style="727" customWidth="1"/>
    <col min="5898" max="5898" width="13.6640625" style="727" customWidth="1"/>
    <col min="5899" max="6144" width="9.6640625" style="727"/>
    <col min="6145" max="6145" width="7.6640625" style="727" customWidth="1"/>
    <col min="6146" max="6146" width="32.88671875" style="727" customWidth="1"/>
    <col min="6147" max="6147" width="9.21875" style="727" customWidth="1"/>
    <col min="6148" max="6148" width="6.5546875" style="727" customWidth="1"/>
    <col min="6149" max="6149" width="7.88671875" style="727" customWidth="1"/>
    <col min="6150" max="6150" width="8.109375" style="727" customWidth="1"/>
    <col min="6151" max="6151" width="9" style="727" customWidth="1"/>
    <col min="6152" max="6152" width="11.5546875" style="727" customWidth="1"/>
    <col min="6153" max="6153" width="12.6640625" style="727" customWidth="1"/>
    <col min="6154" max="6154" width="13.6640625" style="727" customWidth="1"/>
    <col min="6155" max="6400" width="9.6640625" style="727"/>
    <col min="6401" max="6401" width="7.6640625" style="727" customWidth="1"/>
    <col min="6402" max="6402" width="32.88671875" style="727" customWidth="1"/>
    <col min="6403" max="6403" width="9.21875" style="727" customWidth="1"/>
    <col min="6404" max="6404" width="6.5546875" style="727" customWidth="1"/>
    <col min="6405" max="6405" width="7.88671875" style="727" customWidth="1"/>
    <col min="6406" max="6406" width="8.109375" style="727" customWidth="1"/>
    <col min="6407" max="6407" width="9" style="727" customWidth="1"/>
    <col min="6408" max="6408" width="11.5546875" style="727" customWidth="1"/>
    <col min="6409" max="6409" width="12.6640625" style="727" customWidth="1"/>
    <col min="6410" max="6410" width="13.6640625" style="727" customWidth="1"/>
    <col min="6411" max="6656" width="9.6640625" style="727"/>
    <col min="6657" max="6657" width="7.6640625" style="727" customWidth="1"/>
    <col min="6658" max="6658" width="32.88671875" style="727" customWidth="1"/>
    <col min="6659" max="6659" width="9.21875" style="727" customWidth="1"/>
    <col min="6660" max="6660" width="6.5546875" style="727" customWidth="1"/>
    <col min="6661" max="6661" width="7.88671875" style="727" customWidth="1"/>
    <col min="6662" max="6662" width="8.109375" style="727" customWidth="1"/>
    <col min="6663" max="6663" width="9" style="727" customWidth="1"/>
    <col min="6664" max="6664" width="11.5546875" style="727" customWidth="1"/>
    <col min="6665" max="6665" width="12.6640625" style="727" customWidth="1"/>
    <col min="6666" max="6666" width="13.6640625" style="727" customWidth="1"/>
    <col min="6667" max="6912" width="9.6640625" style="727"/>
    <col min="6913" max="6913" width="7.6640625" style="727" customWidth="1"/>
    <col min="6914" max="6914" width="32.88671875" style="727" customWidth="1"/>
    <col min="6915" max="6915" width="9.21875" style="727" customWidth="1"/>
    <col min="6916" max="6916" width="6.5546875" style="727" customWidth="1"/>
    <col min="6917" max="6917" width="7.88671875" style="727" customWidth="1"/>
    <col min="6918" max="6918" width="8.109375" style="727" customWidth="1"/>
    <col min="6919" max="6919" width="9" style="727" customWidth="1"/>
    <col min="6920" max="6920" width="11.5546875" style="727" customWidth="1"/>
    <col min="6921" max="6921" width="12.6640625" style="727" customWidth="1"/>
    <col min="6922" max="6922" width="13.6640625" style="727" customWidth="1"/>
    <col min="6923" max="7168" width="9.6640625" style="727"/>
    <col min="7169" max="7169" width="7.6640625" style="727" customWidth="1"/>
    <col min="7170" max="7170" width="32.88671875" style="727" customWidth="1"/>
    <col min="7171" max="7171" width="9.21875" style="727" customWidth="1"/>
    <col min="7172" max="7172" width="6.5546875" style="727" customWidth="1"/>
    <col min="7173" max="7173" width="7.88671875" style="727" customWidth="1"/>
    <col min="7174" max="7174" width="8.109375" style="727" customWidth="1"/>
    <col min="7175" max="7175" width="9" style="727" customWidth="1"/>
    <col min="7176" max="7176" width="11.5546875" style="727" customWidth="1"/>
    <col min="7177" max="7177" width="12.6640625" style="727" customWidth="1"/>
    <col min="7178" max="7178" width="13.6640625" style="727" customWidth="1"/>
    <col min="7179" max="7424" width="9.6640625" style="727"/>
    <col min="7425" max="7425" width="7.6640625" style="727" customWidth="1"/>
    <col min="7426" max="7426" width="32.88671875" style="727" customWidth="1"/>
    <col min="7427" max="7427" width="9.21875" style="727" customWidth="1"/>
    <col min="7428" max="7428" width="6.5546875" style="727" customWidth="1"/>
    <col min="7429" max="7429" width="7.88671875" style="727" customWidth="1"/>
    <col min="7430" max="7430" width="8.109375" style="727" customWidth="1"/>
    <col min="7431" max="7431" width="9" style="727" customWidth="1"/>
    <col min="7432" max="7432" width="11.5546875" style="727" customWidth="1"/>
    <col min="7433" max="7433" width="12.6640625" style="727" customWidth="1"/>
    <col min="7434" max="7434" width="13.6640625" style="727" customWidth="1"/>
    <col min="7435" max="7680" width="9.6640625" style="727"/>
    <col min="7681" max="7681" width="7.6640625" style="727" customWidth="1"/>
    <col min="7682" max="7682" width="32.88671875" style="727" customWidth="1"/>
    <col min="7683" max="7683" width="9.21875" style="727" customWidth="1"/>
    <col min="7684" max="7684" width="6.5546875" style="727" customWidth="1"/>
    <col min="7685" max="7685" width="7.88671875" style="727" customWidth="1"/>
    <col min="7686" max="7686" width="8.109375" style="727" customWidth="1"/>
    <col min="7687" max="7687" width="9" style="727" customWidth="1"/>
    <col min="7688" max="7688" width="11.5546875" style="727" customWidth="1"/>
    <col min="7689" max="7689" width="12.6640625" style="727" customWidth="1"/>
    <col min="7690" max="7690" width="13.6640625" style="727" customWidth="1"/>
    <col min="7691" max="7936" width="9.6640625" style="727"/>
    <col min="7937" max="7937" width="7.6640625" style="727" customWidth="1"/>
    <col min="7938" max="7938" width="32.88671875" style="727" customWidth="1"/>
    <col min="7939" max="7939" width="9.21875" style="727" customWidth="1"/>
    <col min="7940" max="7940" width="6.5546875" style="727" customWidth="1"/>
    <col min="7941" max="7941" width="7.88671875" style="727" customWidth="1"/>
    <col min="7942" max="7942" width="8.109375" style="727" customWidth="1"/>
    <col min="7943" max="7943" width="9" style="727" customWidth="1"/>
    <col min="7944" max="7944" width="11.5546875" style="727" customWidth="1"/>
    <col min="7945" max="7945" width="12.6640625" style="727" customWidth="1"/>
    <col min="7946" max="7946" width="13.6640625" style="727" customWidth="1"/>
    <col min="7947" max="8192" width="9.6640625" style="727"/>
    <col min="8193" max="8193" width="7.6640625" style="727" customWidth="1"/>
    <col min="8194" max="8194" width="32.88671875" style="727" customWidth="1"/>
    <col min="8195" max="8195" width="9.21875" style="727" customWidth="1"/>
    <col min="8196" max="8196" width="6.5546875" style="727" customWidth="1"/>
    <col min="8197" max="8197" width="7.88671875" style="727" customWidth="1"/>
    <col min="8198" max="8198" width="8.109375" style="727" customWidth="1"/>
    <col min="8199" max="8199" width="9" style="727" customWidth="1"/>
    <col min="8200" max="8200" width="11.5546875" style="727" customWidth="1"/>
    <col min="8201" max="8201" width="12.6640625" style="727" customWidth="1"/>
    <col min="8202" max="8202" width="13.6640625" style="727" customWidth="1"/>
    <col min="8203" max="8448" width="9.6640625" style="727"/>
    <col min="8449" max="8449" width="7.6640625" style="727" customWidth="1"/>
    <col min="8450" max="8450" width="32.88671875" style="727" customWidth="1"/>
    <col min="8451" max="8451" width="9.21875" style="727" customWidth="1"/>
    <col min="8452" max="8452" width="6.5546875" style="727" customWidth="1"/>
    <col min="8453" max="8453" width="7.88671875" style="727" customWidth="1"/>
    <col min="8454" max="8454" width="8.109375" style="727" customWidth="1"/>
    <col min="8455" max="8455" width="9" style="727" customWidth="1"/>
    <col min="8456" max="8456" width="11.5546875" style="727" customWidth="1"/>
    <col min="8457" max="8457" width="12.6640625" style="727" customWidth="1"/>
    <col min="8458" max="8458" width="13.6640625" style="727" customWidth="1"/>
    <col min="8459" max="8704" width="9.6640625" style="727"/>
    <col min="8705" max="8705" width="7.6640625" style="727" customWidth="1"/>
    <col min="8706" max="8706" width="32.88671875" style="727" customWidth="1"/>
    <col min="8707" max="8707" width="9.21875" style="727" customWidth="1"/>
    <col min="8708" max="8708" width="6.5546875" style="727" customWidth="1"/>
    <col min="8709" max="8709" width="7.88671875" style="727" customWidth="1"/>
    <col min="8710" max="8710" width="8.109375" style="727" customWidth="1"/>
    <col min="8711" max="8711" width="9" style="727" customWidth="1"/>
    <col min="8712" max="8712" width="11.5546875" style="727" customWidth="1"/>
    <col min="8713" max="8713" width="12.6640625" style="727" customWidth="1"/>
    <col min="8714" max="8714" width="13.6640625" style="727" customWidth="1"/>
    <col min="8715" max="8960" width="9.6640625" style="727"/>
    <col min="8961" max="8961" width="7.6640625" style="727" customWidth="1"/>
    <col min="8962" max="8962" width="32.88671875" style="727" customWidth="1"/>
    <col min="8963" max="8963" width="9.21875" style="727" customWidth="1"/>
    <col min="8964" max="8964" width="6.5546875" style="727" customWidth="1"/>
    <col min="8965" max="8965" width="7.88671875" style="727" customWidth="1"/>
    <col min="8966" max="8966" width="8.109375" style="727" customWidth="1"/>
    <col min="8967" max="8967" width="9" style="727" customWidth="1"/>
    <col min="8968" max="8968" width="11.5546875" style="727" customWidth="1"/>
    <col min="8969" max="8969" width="12.6640625" style="727" customWidth="1"/>
    <col min="8970" max="8970" width="13.6640625" style="727" customWidth="1"/>
    <col min="8971" max="9216" width="9.6640625" style="727"/>
    <col min="9217" max="9217" width="7.6640625" style="727" customWidth="1"/>
    <col min="9218" max="9218" width="32.88671875" style="727" customWidth="1"/>
    <col min="9219" max="9219" width="9.21875" style="727" customWidth="1"/>
    <col min="9220" max="9220" width="6.5546875" style="727" customWidth="1"/>
    <col min="9221" max="9221" width="7.88671875" style="727" customWidth="1"/>
    <col min="9222" max="9222" width="8.109375" style="727" customWidth="1"/>
    <col min="9223" max="9223" width="9" style="727" customWidth="1"/>
    <col min="9224" max="9224" width="11.5546875" style="727" customWidth="1"/>
    <col min="9225" max="9225" width="12.6640625" style="727" customWidth="1"/>
    <col min="9226" max="9226" width="13.6640625" style="727" customWidth="1"/>
    <col min="9227" max="9472" width="9.6640625" style="727"/>
    <col min="9473" max="9473" width="7.6640625" style="727" customWidth="1"/>
    <col min="9474" max="9474" width="32.88671875" style="727" customWidth="1"/>
    <col min="9475" max="9475" width="9.21875" style="727" customWidth="1"/>
    <col min="9476" max="9476" width="6.5546875" style="727" customWidth="1"/>
    <col min="9477" max="9477" width="7.88671875" style="727" customWidth="1"/>
    <col min="9478" max="9478" width="8.109375" style="727" customWidth="1"/>
    <col min="9479" max="9479" width="9" style="727" customWidth="1"/>
    <col min="9480" max="9480" width="11.5546875" style="727" customWidth="1"/>
    <col min="9481" max="9481" width="12.6640625" style="727" customWidth="1"/>
    <col min="9482" max="9482" width="13.6640625" style="727" customWidth="1"/>
    <col min="9483" max="9728" width="9.6640625" style="727"/>
    <col min="9729" max="9729" width="7.6640625" style="727" customWidth="1"/>
    <col min="9730" max="9730" width="32.88671875" style="727" customWidth="1"/>
    <col min="9731" max="9731" width="9.21875" style="727" customWidth="1"/>
    <col min="9732" max="9732" width="6.5546875" style="727" customWidth="1"/>
    <col min="9733" max="9733" width="7.88671875" style="727" customWidth="1"/>
    <col min="9734" max="9734" width="8.109375" style="727" customWidth="1"/>
    <col min="9735" max="9735" width="9" style="727" customWidth="1"/>
    <col min="9736" max="9736" width="11.5546875" style="727" customWidth="1"/>
    <col min="9737" max="9737" width="12.6640625" style="727" customWidth="1"/>
    <col min="9738" max="9738" width="13.6640625" style="727" customWidth="1"/>
    <col min="9739" max="9984" width="9.6640625" style="727"/>
    <col min="9985" max="9985" width="7.6640625" style="727" customWidth="1"/>
    <col min="9986" max="9986" width="32.88671875" style="727" customWidth="1"/>
    <col min="9987" max="9987" width="9.21875" style="727" customWidth="1"/>
    <col min="9988" max="9988" width="6.5546875" style="727" customWidth="1"/>
    <col min="9989" max="9989" width="7.88671875" style="727" customWidth="1"/>
    <col min="9990" max="9990" width="8.109375" style="727" customWidth="1"/>
    <col min="9991" max="9991" width="9" style="727" customWidth="1"/>
    <col min="9992" max="9992" width="11.5546875" style="727" customWidth="1"/>
    <col min="9993" max="9993" width="12.6640625" style="727" customWidth="1"/>
    <col min="9994" max="9994" width="13.6640625" style="727" customWidth="1"/>
    <col min="9995" max="10240" width="9.6640625" style="727"/>
    <col min="10241" max="10241" width="7.6640625" style="727" customWidth="1"/>
    <col min="10242" max="10242" width="32.88671875" style="727" customWidth="1"/>
    <col min="10243" max="10243" width="9.21875" style="727" customWidth="1"/>
    <col min="10244" max="10244" width="6.5546875" style="727" customWidth="1"/>
    <col min="10245" max="10245" width="7.88671875" style="727" customWidth="1"/>
    <col min="10246" max="10246" width="8.109375" style="727" customWidth="1"/>
    <col min="10247" max="10247" width="9" style="727" customWidth="1"/>
    <col min="10248" max="10248" width="11.5546875" style="727" customWidth="1"/>
    <col min="10249" max="10249" width="12.6640625" style="727" customWidth="1"/>
    <col min="10250" max="10250" width="13.6640625" style="727" customWidth="1"/>
    <col min="10251" max="10496" width="9.6640625" style="727"/>
    <col min="10497" max="10497" width="7.6640625" style="727" customWidth="1"/>
    <col min="10498" max="10498" width="32.88671875" style="727" customWidth="1"/>
    <col min="10499" max="10499" width="9.21875" style="727" customWidth="1"/>
    <col min="10500" max="10500" width="6.5546875" style="727" customWidth="1"/>
    <col min="10501" max="10501" width="7.88671875" style="727" customWidth="1"/>
    <col min="10502" max="10502" width="8.109375" style="727" customWidth="1"/>
    <col min="10503" max="10503" width="9" style="727" customWidth="1"/>
    <col min="10504" max="10504" width="11.5546875" style="727" customWidth="1"/>
    <col min="10505" max="10505" width="12.6640625" style="727" customWidth="1"/>
    <col min="10506" max="10506" width="13.6640625" style="727" customWidth="1"/>
    <col min="10507" max="10752" width="9.6640625" style="727"/>
    <col min="10753" max="10753" width="7.6640625" style="727" customWidth="1"/>
    <col min="10754" max="10754" width="32.88671875" style="727" customWidth="1"/>
    <col min="10755" max="10755" width="9.21875" style="727" customWidth="1"/>
    <col min="10756" max="10756" width="6.5546875" style="727" customWidth="1"/>
    <col min="10757" max="10757" width="7.88671875" style="727" customWidth="1"/>
    <col min="10758" max="10758" width="8.109375" style="727" customWidth="1"/>
    <col min="10759" max="10759" width="9" style="727" customWidth="1"/>
    <col min="10760" max="10760" width="11.5546875" style="727" customWidth="1"/>
    <col min="10761" max="10761" width="12.6640625" style="727" customWidth="1"/>
    <col min="10762" max="10762" width="13.6640625" style="727" customWidth="1"/>
    <col min="10763" max="11008" width="9.6640625" style="727"/>
    <col min="11009" max="11009" width="7.6640625" style="727" customWidth="1"/>
    <col min="11010" max="11010" width="32.88671875" style="727" customWidth="1"/>
    <col min="11011" max="11011" width="9.21875" style="727" customWidth="1"/>
    <col min="11012" max="11012" width="6.5546875" style="727" customWidth="1"/>
    <col min="11013" max="11013" width="7.88671875" style="727" customWidth="1"/>
    <col min="11014" max="11014" width="8.109375" style="727" customWidth="1"/>
    <col min="11015" max="11015" width="9" style="727" customWidth="1"/>
    <col min="11016" max="11016" width="11.5546875" style="727" customWidth="1"/>
    <col min="11017" max="11017" width="12.6640625" style="727" customWidth="1"/>
    <col min="11018" max="11018" width="13.6640625" style="727" customWidth="1"/>
    <col min="11019" max="11264" width="9.6640625" style="727"/>
    <col min="11265" max="11265" width="7.6640625" style="727" customWidth="1"/>
    <col min="11266" max="11266" width="32.88671875" style="727" customWidth="1"/>
    <col min="11267" max="11267" width="9.21875" style="727" customWidth="1"/>
    <col min="11268" max="11268" width="6.5546875" style="727" customWidth="1"/>
    <col min="11269" max="11269" width="7.88671875" style="727" customWidth="1"/>
    <col min="11270" max="11270" width="8.109375" style="727" customWidth="1"/>
    <col min="11271" max="11271" width="9" style="727" customWidth="1"/>
    <col min="11272" max="11272" width="11.5546875" style="727" customWidth="1"/>
    <col min="11273" max="11273" width="12.6640625" style="727" customWidth="1"/>
    <col min="11274" max="11274" width="13.6640625" style="727" customWidth="1"/>
    <col min="11275" max="11520" width="9.6640625" style="727"/>
    <col min="11521" max="11521" width="7.6640625" style="727" customWidth="1"/>
    <col min="11522" max="11522" width="32.88671875" style="727" customWidth="1"/>
    <col min="11523" max="11523" width="9.21875" style="727" customWidth="1"/>
    <col min="11524" max="11524" width="6.5546875" style="727" customWidth="1"/>
    <col min="11525" max="11525" width="7.88671875" style="727" customWidth="1"/>
    <col min="11526" max="11526" width="8.109375" style="727" customWidth="1"/>
    <col min="11527" max="11527" width="9" style="727" customWidth="1"/>
    <col min="11528" max="11528" width="11.5546875" style="727" customWidth="1"/>
    <col min="11529" max="11529" width="12.6640625" style="727" customWidth="1"/>
    <col min="11530" max="11530" width="13.6640625" style="727" customWidth="1"/>
    <col min="11531" max="11776" width="9.6640625" style="727"/>
    <col min="11777" max="11777" width="7.6640625" style="727" customWidth="1"/>
    <col min="11778" max="11778" width="32.88671875" style="727" customWidth="1"/>
    <col min="11779" max="11779" width="9.21875" style="727" customWidth="1"/>
    <col min="11780" max="11780" width="6.5546875" style="727" customWidth="1"/>
    <col min="11781" max="11781" width="7.88671875" style="727" customWidth="1"/>
    <col min="11782" max="11782" width="8.109375" style="727" customWidth="1"/>
    <col min="11783" max="11783" width="9" style="727" customWidth="1"/>
    <col min="11784" max="11784" width="11.5546875" style="727" customWidth="1"/>
    <col min="11785" max="11785" width="12.6640625" style="727" customWidth="1"/>
    <col min="11786" max="11786" width="13.6640625" style="727" customWidth="1"/>
    <col min="11787" max="12032" width="9.6640625" style="727"/>
    <col min="12033" max="12033" width="7.6640625" style="727" customWidth="1"/>
    <col min="12034" max="12034" width="32.88671875" style="727" customWidth="1"/>
    <col min="12035" max="12035" width="9.21875" style="727" customWidth="1"/>
    <col min="12036" max="12036" width="6.5546875" style="727" customWidth="1"/>
    <col min="12037" max="12037" width="7.88671875" style="727" customWidth="1"/>
    <col min="12038" max="12038" width="8.109375" style="727" customWidth="1"/>
    <col min="12039" max="12039" width="9" style="727" customWidth="1"/>
    <col min="12040" max="12040" width="11.5546875" style="727" customWidth="1"/>
    <col min="12041" max="12041" width="12.6640625" style="727" customWidth="1"/>
    <col min="12042" max="12042" width="13.6640625" style="727" customWidth="1"/>
    <col min="12043" max="12288" width="9.6640625" style="727"/>
    <col min="12289" max="12289" width="7.6640625" style="727" customWidth="1"/>
    <col min="12290" max="12290" width="32.88671875" style="727" customWidth="1"/>
    <col min="12291" max="12291" width="9.21875" style="727" customWidth="1"/>
    <col min="12292" max="12292" width="6.5546875" style="727" customWidth="1"/>
    <col min="12293" max="12293" width="7.88671875" style="727" customWidth="1"/>
    <col min="12294" max="12294" width="8.109375" style="727" customWidth="1"/>
    <col min="12295" max="12295" width="9" style="727" customWidth="1"/>
    <col min="12296" max="12296" width="11.5546875" style="727" customWidth="1"/>
    <col min="12297" max="12297" width="12.6640625" style="727" customWidth="1"/>
    <col min="12298" max="12298" width="13.6640625" style="727" customWidth="1"/>
    <col min="12299" max="12544" width="9.6640625" style="727"/>
    <col min="12545" max="12545" width="7.6640625" style="727" customWidth="1"/>
    <col min="12546" max="12546" width="32.88671875" style="727" customWidth="1"/>
    <col min="12547" max="12547" width="9.21875" style="727" customWidth="1"/>
    <col min="12548" max="12548" width="6.5546875" style="727" customWidth="1"/>
    <col min="12549" max="12549" width="7.88671875" style="727" customWidth="1"/>
    <col min="12550" max="12550" width="8.109375" style="727" customWidth="1"/>
    <col min="12551" max="12551" width="9" style="727" customWidth="1"/>
    <col min="12552" max="12552" width="11.5546875" style="727" customWidth="1"/>
    <col min="12553" max="12553" width="12.6640625" style="727" customWidth="1"/>
    <col min="12554" max="12554" width="13.6640625" style="727" customWidth="1"/>
    <col min="12555" max="12800" width="9.6640625" style="727"/>
    <col min="12801" max="12801" width="7.6640625" style="727" customWidth="1"/>
    <col min="12802" max="12802" width="32.88671875" style="727" customWidth="1"/>
    <col min="12803" max="12803" width="9.21875" style="727" customWidth="1"/>
    <col min="12804" max="12804" width="6.5546875" style="727" customWidth="1"/>
    <col min="12805" max="12805" width="7.88671875" style="727" customWidth="1"/>
    <col min="12806" max="12806" width="8.109375" style="727" customWidth="1"/>
    <col min="12807" max="12807" width="9" style="727" customWidth="1"/>
    <col min="12808" max="12808" width="11.5546875" style="727" customWidth="1"/>
    <col min="12809" max="12809" width="12.6640625" style="727" customWidth="1"/>
    <col min="12810" max="12810" width="13.6640625" style="727" customWidth="1"/>
    <col min="12811" max="13056" width="9.6640625" style="727"/>
    <col min="13057" max="13057" width="7.6640625" style="727" customWidth="1"/>
    <col min="13058" max="13058" width="32.88671875" style="727" customWidth="1"/>
    <col min="13059" max="13059" width="9.21875" style="727" customWidth="1"/>
    <col min="13060" max="13060" width="6.5546875" style="727" customWidth="1"/>
    <col min="13061" max="13061" width="7.88671875" style="727" customWidth="1"/>
    <col min="13062" max="13062" width="8.109375" style="727" customWidth="1"/>
    <col min="13063" max="13063" width="9" style="727" customWidth="1"/>
    <col min="13064" max="13064" width="11.5546875" style="727" customWidth="1"/>
    <col min="13065" max="13065" width="12.6640625" style="727" customWidth="1"/>
    <col min="13066" max="13066" width="13.6640625" style="727" customWidth="1"/>
    <col min="13067" max="13312" width="9.6640625" style="727"/>
    <col min="13313" max="13313" width="7.6640625" style="727" customWidth="1"/>
    <col min="13314" max="13314" width="32.88671875" style="727" customWidth="1"/>
    <col min="13315" max="13315" width="9.21875" style="727" customWidth="1"/>
    <col min="13316" max="13316" width="6.5546875" style="727" customWidth="1"/>
    <col min="13317" max="13317" width="7.88671875" style="727" customWidth="1"/>
    <col min="13318" max="13318" width="8.109375" style="727" customWidth="1"/>
    <col min="13319" max="13319" width="9" style="727" customWidth="1"/>
    <col min="13320" max="13320" width="11.5546875" style="727" customWidth="1"/>
    <col min="13321" max="13321" width="12.6640625" style="727" customWidth="1"/>
    <col min="13322" max="13322" width="13.6640625" style="727" customWidth="1"/>
    <col min="13323" max="13568" width="9.6640625" style="727"/>
    <col min="13569" max="13569" width="7.6640625" style="727" customWidth="1"/>
    <col min="13570" max="13570" width="32.88671875" style="727" customWidth="1"/>
    <col min="13571" max="13571" width="9.21875" style="727" customWidth="1"/>
    <col min="13572" max="13572" width="6.5546875" style="727" customWidth="1"/>
    <col min="13573" max="13573" width="7.88671875" style="727" customWidth="1"/>
    <col min="13574" max="13574" width="8.109375" style="727" customWidth="1"/>
    <col min="13575" max="13575" width="9" style="727" customWidth="1"/>
    <col min="13576" max="13576" width="11.5546875" style="727" customWidth="1"/>
    <col min="13577" max="13577" width="12.6640625" style="727" customWidth="1"/>
    <col min="13578" max="13578" width="13.6640625" style="727" customWidth="1"/>
    <col min="13579" max="13824" width="9.6640625" style="727"/>
    <col min="13825" max="13825" width="7.6640625" style="727" customWidth="1"/>
    <col min="13826" max="13826" width="32.88671875" style="727" customWidth="1"/>
    <col min="13827" max="13827" width="9.21875" style="727" customWidth="1"/>
    <col min="13828" max="13828" width="6.5546875" style="727" customWidth="1"/>
    <col min="13829" max="13829" width="7.88671875" style="727" customWidth="1"/>
    <col min="13830" max="13830" width="8.109375" style="727" customWidth="1"/>
    <col min="13831" max="13831" width="9" style="727" customWidth="1"/>
    <col min="13832" max="13832" width="11.5546875" style="727" customWidth="1"/>
    <col min="13833" max="13833" width="12.6640625" style="727" customWidth="1"/>
    <col min="13834" max="13834" width="13.6640625" style="727" customWidth="1"/>
    <col min="13835" max="14080" width="9.6640625" style="727"/>
    <col min="14081" max="14081" width="7.6640625" style="727" customWidth="1"/>
    <col min="14082" max="14082" width="32.88671875" style="727" customWidth="1"/>
    <col min="14083" max="14083" width="9.21875" style="727" customWidth="1"/>
    <col min="14084" max="14084" width="6.5546875" style="727" customWidth="1"/>
    <col min="14085" max="14085" width="7.88671875" style="727" customWidth="1"/>
    <col min="14086" max="14086" width="8.109375" style="727" customWidth="1"/>
    <col min="14087" max="14087" width="9" style="727" customWidth="1"/>
    <col min="14088" max="14088" width="11.5546875" style="727" customWidth="1"/>
    <col min="14089" max="14089" width="12.6640625" style="727" customWidth="1"/>
    <col min="14090" max="14090" width="13.6640625" style="727" customWidth="1"/>
    <col min="14091" max="14336" width="9.6640625" style="727"/>
    <col min="14337" max="14337" width="7.6640625" style="727" customWidth="1"/>
    <col min="14338" max="14338" width="32.88671875" style="727" customWidth="1"/>
    <col min="14339" max="14339" width="9.21875" style="727" customWidth="1"/>
    <col min="14340" max="14340" width="6.5546875" style="727" customWidth="1"/>
    <col min="14341" max="14341" width="7.88671875" style="727" customWidth="1"/>
    <col min="14342" max="14342" width="8.109375" style="727" customWidth="1"/>
    <col min="14343" max="14343" width="9" style="727" customWidth="1"/>
    <col min="14344" max="14344" width="11.5546875" style="727" customWidth="1"/>
    <col min="14345" max="14345" width="12.6640625" style="727" customWidth="1"/>
    <col min="14346" max="14346" width="13.6640625" style="727" customWidth="1"/>
    <col min="14347" max="14592" width="9.6640625" style="727"/>
    <col min="14593" max="14593" width="7.6640625" style="727" customWidth="1"/>
    <col min="14594" max="14594" width="32.88671875" style="727" customWidth="1"/>
    <col min="14595" max="14595" width="9.21875" style="727" customWidth="1"/>
    <col min="14596" max="14596" width="6.5546875" style="727" customWidth="1"/>
    <col min="14597" max="14597" width="7.88671875" style="727" customWidth="1"/>
    <col min="14598" max="14598" width="8.109375" style="727" customWidth="1"/>
    <col min="14599" max="14599" width="9" style="727" customWidth="1"/>
    <col min="14600" max="14600" width="11.5546875" style="727" customWidth="1"/>
    <col min="14601" max="14601" width="12.6640625" style="727" customWidth="1"/>
    <col min="14602" max="14602" width="13.6640625" style="727" customWidth="1"/>
    <col min="14603" max="14848" width="9.6640625" style="727"/>
    <col min="14849" max="14849" width="7.6640625" style="727" customWidth="1"/>
    <col min="14850" max="14850" width="32.88671875" style="727" customWidth="1"/>
    <col min="14851" max="14851" width="9.21875" style="727" customWidth="1"/>
    <col min="14852" max="14852" width="6.5546875" style="727" customWidth="1"/>
    <col min="14853" max="14853" width="7.88671875" style="727" customWidth="1"/>
    <col min="14854" max="14854" width="8.109375" style="727" customWidth="1"/>
    <col min="14855" max="14855" width="9" style="727" customWidth="1"/>
    <col min="14856" max="14856" width="11.5546875" style="727" customWidth="1"/>
    <col min="14857" max="14857" width="12.6640625" style="727" customWidth="1"/>
    <col min="14858" max="14858" width="13.6640625" style="727" customWidth="1"/>
    <col min="14859" max="15104" width="9.6640625" style="727"/>
    <col min="15105" max="15105" width="7.6640625" style="727" customWidth="1"/>
    <col min="15106" max="15106" width="32.88671875" style="727" customWidth="1"/>
    <col min="15107" max="15107" width="9.21875" style="727" customWidth="1"/>
    <col min="15108" max="15108" width="6.5546875" style="727" customWidth="1"/>
    <col min="15109" max="15109" width="7.88671875" style="727" customWidth="1"/>
    <col min="15110" max="15110" width="8.109375" style="727" customWidth="1"/>
    <col min="15111" max="15111" width="9" style="727" customWidth="1"/>
    <col min="15112" max="15112" width="11.5546875" style="727" customWidth="1"/>
    <col min="15113" max="15113" width="12.6640625" style="727" customWidth="1"/>
    <col min="15114" max="15114" width="13.6640625" style="727" customWidth="1"/>
    <col min="15115" max="15360" width="9.6640625" style="727"/>
    <col min="15361" max="15361" width="7.6640625" style="727" customWidth="1"/>
    <col min="15362" max="15362" width="32.88671875" style="727" customWidth="1"/>
    <col min="15363" max="15363" width="9.21875" style="727" customWidth="1"/>
    <col min="15364" max="15364" width="6.5546875" style="727" customWidth="1"/>
    <col min="15365" max="15365" width="7.88671875" style="727" customWidth="1"/>
    <col min="15366" max="15366" width="8.109375" style="727" customWidth="1"/>
    <col min="15367" max="15367" width="9" style="727" customWidth="1"/>
    <col min="15368" max="15368" width="11.5546875" style="727" customWidth="1"/>
    <col min="15369" max="15369" width="12.6640625" style="727" customWidth="1"/>
    <col min="15370" max="15370" width="13.6640625" style="727" customWidth="1"/>
    <col min="15371" max="15616" width="9.6640625" style="727"/>
    <col min="15617" max="15617" width="7.6640625" style="727" customWidth="1"/>
    <col min="15618" max="15618" width="32.88671875" style="727" customWidth="1"/>
    <col min="15619" max="15619" width="9.21875" style="727" customWidth="1"/>
    <col min="15620" max="15620" width="6.5546875" style="727" customWidth="1"/>
    <col min="15621" max="15621" width="7.88671875" style="727" customWidth="1"/>
    <col min="15622" max="15622" width="8.109375" style="727" customWidth="1"/>
    <col min="15623" max="15623" width="9" style="727" customWidth="1"/>
    <col min="15624" max="15624" width="11.5546875" style="727" customWidth="1"/>
    <col min="15625" max="15625" width="12.6640625" style="727" customWidth="1"/>
    <col min="15626" max="15626" width="13.6640625" style="727" customWidth="1"/>
    <col min="15627" max="15872" width="9.6640625" style="727"/>
    <col min="15873" max="15873" width="7.6640625" style="727" customWidth="1"/>
    <col min="15874" max="15874" width="32.88671875" style="727" customWidth="1"/>
    <col min="15875" max="15875" width="9.21875" style="727" customWidth="1"/>
    <col min="15876" max="15876" width="6.5546875" style="727" customWidth="1"/>
    <col min="15877" max="15877" width="7.88671875" style="727" customWidth="1"/>
    <col min="15878" max="15878" width="8.109375" style="727" customWidth="1"/>
    <col min="15879" max="15879" width="9" style="727" customWidth="1"/>
    <col min="15880" max="15880" width="11.5546875" style="727" customWidth="1"/>
    <col min="15881" max="15881" width="12.6640625" style="727" customWidth="1"/>
    <col min="15882" max="15882" width="13.6640625" style="727" customWidth="1"/>
    <col min="15883" max="16128" width="9.6640625" style="727"/>
    <col min="16129" max="16129" width="7.6640625" style="727" customWidth="1"/>
    <col min="16130" max="16130" width="32.88671875" style="727" customWidth="1"/>
    <col min="16131" max="16131" width="9.21875" style="727" customWidth="1"/>
    <col min="16132" max="16132" width="6.5546875" style="727" customWidth="1"/>
    <col min="16133" max="16133" width="7.88671875" style="727" customWidth="1"/>
    <col min="16134" max="16134" width="8.109375" style="727" customWidth="1"/>
    <col min="16135" max="16135" width="9" style="727" customWidth="1"/>
    <col min="16136" max="16136" width="11.5546875" style="727" customWidth="1"/>
    <col min="16137" max="16137" width="12.6640625" style="727" customWidth="1"/>
    <col min="16138" max="16138" width="13.6640625" style="727" customWidth="1"/>
    <col min="16139" max="16384" width="9.6640625" style="727"/>
  </cols>
  <sheetData>
    <row r="1" spans="1:10">
      <c r="A1" s="1006" t="s">
        <v>490</v>
      </c>
      <c r="B1" s="1006"/>
      <c r="C1" s="1006"/>
      <c r="D1" s="1006"/>
      <c r="E1" s="1006"/>
      <c r="F1" s="1006"/>
      <c r="G1" s="1006"/>
      <c r="H1" s="1006"/>
    </row>
    <row r="2" spans="1:10">
      <c r="A2" s="1035" t="s">
        <v>240</v>
      </c>
      <c r="B2" s="1035"/>
      <c r="C2" s="1035"/>
      <c r="D2" s="1035"/>
      <c r="E2" s="1035"/>
      <c r="F2" s="1035"/>
      <c r="G2" s="1035"/>
      <c r="H2" s="1035"/>
    </row>
    <row r="3" spans="1:10">
      <c r="A3" s="1036" t="str">
        <f>+'Attachment H-30A'!D5</f>
        <v>Transource Maryland, LLC</v>
      </c>
      <c r="B3" s="1036"/>
      <c r="C3" s="1036"/>
      <c r="D3" s="1036"/>
      <c r="E3" s="1036"/>
      <c r="F3" s="1036"/>
      <c r="G3" s="1036"/>
      <c r="H3" s="1036"/>
    </row>
    <row r="4" spans="1:10">
      <c r="H4" s="728"/>
    </row>
    <row r="5" spans="1:10">
      <c r="H5" s="728"/>
    </row>
    <row r="7" spans="1:10">
      <c r="A7" s="1034"/>
      <c r="B7" s="1034"/>
      <c r="C7" s="1034"/>
      <c r="D7" s="1034"/>
      <c r="E7" s="1034"/>
      <c r="F7" s="1034"/>
      <c r="G7" s="1034"/>
      <c r="H7" s="1034"/>
    </row>
    <row r="8" spans="1:10">
      <c r="A8" s="1034" t="s">
        <v>415</v>
      </c>
      <c r="B8" s="1034"/>
      <c r="C8" s="1034"/>
      <c r="D8" s="1034"/>
      <c r="E8" s="1034"/>
      <c r="F8" s="1034"/>
      <c r="G8" s="1034"/>
      <c r="H8" s="1034"/>
    </row>
    <row r="9" spans="1:10">
      <c r="A9" s="1034" t="s">
        <v>416</v>
      </c>
      <c r="B9" s="1034"/>
      <c r="C9" s="1034"/>
      <c r="D9" s="1034"/>
      <c r="E9" s="1034"/>
      <c r="F9" s="1034"/>
      <c r="G9" s="1034"/>
      <c r="H9" s="1034"/>
    </row>
    <row r="10" spans="1:10">
      <c r="A10" s="1034" t="s">
        <v>641</v>
      </c>
      <c r="B10" s="1034"/>
      <c r="C10" s="1034"/>
      <c r="D10" s="1034"/>
      <c r="E10" s="1034"/>
      <c r="F10" s="1034"/>
      <c r="G10" s="1034"/>
      <c r="H10" s="1034"/>
    </row>
    <row r="11" spans="1:10">
      <c r="A11" s="729"/>
    </row>
    <row r="12" spans="1:10" ht="73.5" customHeight="1">
      <c r="C12" s="730" t="s">
        <v>335</v>
      </c>
      <c r="D12" s="730" t="s">
        <v>336</v>
      </c>
      <c r="E12" s="730" t="s">
        <v>337</v>
      </c>
      <c r="F12" s="730" t="s">
        <v>338</v>
      </c>
      <c r="G12" s="730" t="s">
        <v>339</v>
      </c>
      <c r="H12" s="730" t="s">
        <v>643</v>
      </c>
    </row>
    <row r="13" spans="1:10">
      <c r="A13" s="731" t="s">
        <v>340</v>
      </c>
    </row>
    <row r="14" spans="1:10">
      <c r="A14" s="731"/>
    </row>
    <row r="15" spans="1:10">
      <c r="A15" s="732" t="s">
        <v>417</v>
      </c>
      <c r="B15" s="727" t="s">
        <v>418</v>
      </c>
      <c r="C15" s="733">
        <v>15</v>
      </c>
      <c r="D15" s="734" t="s">
        <v>359</v>
      </c>
      <c r="E15" s="735">
        <v>0.05</v>
      </c>
      <c r="F15" s="735">
        <v>0.05</v>
      </c>
      <c r="G15" s="735">
        <f>E15-F15</f>
        <v>0</v>
      </c>
      <c r="H15" s="736">
        <f>(1-G15)/C15</f>
        <v>6.6666666666666666E-2</v>
      </c>
    </row>
    <row r="16" spans="1:10">
      <c r="A16" s="727" t="s">
        <v>342</v>
      </c>
      <c r="B16" s="727" t="s">
        <v>343</v>
      </c>
      <c r="C16" s="733">
        <v>62</v>
      </c>
      <c r="D16" s="734" t="s">
        <v>341</v>
      </c>
      <c r="E16" s="735">
        <v>0.05</v>
      </c>
      <c r="F16" s="735">
        <v>0.15</v>
      </c>
      <c r="G16" s="735">
        <f t="shared" ref="G16:G22" si="0">E16-F16</f>
        <v>-9.9999999999999992E-2</v>
      </c>
      <c r="H16" s="736">
        <f t="shared" ref="H16:H22" si="1">(1-G16)/C16</f>
        <v>1.7741935483870968E-2</v>
      </c>
      <c r="I16" s="737"/>
      <c r="J16" s="738"/>
    </row>
    <row r="17" spans="1:10">
      <c r="A17" s="727" t="s">
        <v>344</v>
      </c>
      <c r="B17" s="727" t="s">
        <v>345</v>
      </c>
      <c r="C17" s="733">
        <v>45</v>
      </c>
      <c r="D17" s="739" t="s">
        <v>419</v>
      </c>
      <c r="E17" s="735">
        <v>0.28000000000000003</v>
      </c>
      <c r="F17" s="735">
        <v>0.13</v>
      </c>
      <c r="G17" s="735">
        <f t="shared" si="0"/>
        <v>0.15000000000000002</v>
      </c>
      <c r="H17" s="736">
        <f t="shared" si="1"/>
        <v>1.8888888888888889E-2</v>
      </c>
      <c r="I17" s="737"/>
      <c r="J17" s="738"/>
    </row>
    <row r="18" spans="1:10">
      <c r="A18" s="727" t="s">
        <v>347</v>
      </c>
      <c r="B18" s="727" t="s">
        <v>348</v>
      </c>
      <c r="C18" s="733">
        <v>68</v>
      </c>
      <c r="D18" s="734" t="s">
        <v>353</v>
      </c>
      <c r="E18" s="735">
        <v>0.25</v>
      </c>
      <c r="F18" s="735">
        <v>0.35</v>
      </c>
      <c r="G18" s="735">
        <f t="shared" si="0"/>
        <v>-9.9999999999999978E-2</v>
      </c>
      <c r="H18" s="736">
        <f t="shared" si="1"/>
        <v>1.6176470588235296E-2</v>
      </c>
      <c r="I18" s="737"/>
      <c r="J18" s="738"/>
    </row>
    <row r="19" spans="1:10">
      <c r="A19" s="727" t="s">
        <v>349</v>
      </c>
      <c r="B19" s="727" t="s">
        <v>350</v>
      </c>
      <c r="C19" s="733">
        <v>42</v>
      </c>
      <c r="D19" s="739" t="s">
        <v>420</v>
      </c>
      <c r="E19" s="735">
        <v>0.05</v>
      </c>
      <c r="F19" s="735">
        <v>0.2</v>
      </c>
      <c r="G19" s="735">
        <f t="shared" si="0"/>
        <v>-0.15000000000000002</v>
      </c>
      <c r="H19" s="736">
        <f t="shared" si="1"/>
        <v>2.7380952380952377E-2</v>
      </c>
      <c r="I19" s="737"/>
      <c r="J19" s="738"/>
    </row>
    <row r="20" spans="1:10">
      <c r="A20" s="727" t="s">
        <v>351</v>
      </c>
      <c r="B20" s="727" t="s">
        <v>352</v>
      </c>
      <c r="C20" s="733">
        <v>64</v>
      </c>
      <c r="D20" s="739" t="s">
        <v>353</v>
      </c>
      <c r="E20" s="735">
        <v>0.3</v>
      </c>
      <c r="F20" s="735">
        <v>0.18</v>
      </c>
      <c r="G20" s="735">
        <f t="shared" si="0"/>
        <v>0.12</v>
      </c>
      <c r="H20" s="736">
        <f t="shared" si="1"/>
        <v>1.375E-2</v>
      </c>
      <c r="I20" s="737"/>
      <c r="J20" s="738"/>
    </row>
    <row r="21" spans="1:10">
      <c r="A21" s="740" t="s">
        <v>421</v>
      </c>
      <c r="B21" s="727" t="s">
        <v>422</v>
      </c>
      <c r="C21" s="733">
        <v>50</v>
      </c>
      <c r="D21" s="739" t="s">
        <v>346</v>
      </c>
      <c r="E21" s="735">
        <v>0</v>
      </c>
      <c r="F21" s="735">
        <v>0</v>
      </c>
      <c r="G21" s="735">
        <f t="shared" si="0"/>
        <v>0</v>
      </c>
      <c r="H21" s="736">
        <f t="shared" si="1"/>
        <v>0.02</v>
      </c>
      <c r="I21" s="737"/>
      <c r="J21" s="738"/>
    </row>
    <row r="22" spans="1:10">
      <c r="A22" s="741">
        <v>358</v>
      </c>
      <c r="B22" s="727" t="s">
        <v>354</v>
      </c>
      <c r="C22" s="733">
        <v>20</v>
      </c>
      <c r="D22" s="739" t="s">
        <v>423</v>
      </c>
      <c r="E22" s="735">
        <v>0</v>
      </c>
      <c r="F22" s="735">
        <v>0</v>
      </c>
      <c r="G22" s="735">
        <f t="shared" si="0"/>
        <v>0</v>
      </c>
      <c r="H22" s="736">
        <f t="shared" si="1"/>
        <v>0.05</v>
      </c>
      <c r="I22" s="737"/>
      <c r="J22" s="738"/>
    </row>
    <row r="23" spans="1:10">
      <c r="C23" s="733"/>
      <c r="D23" s="736"/>
      <c r="E23" s="735"/>
      <c r="F23" s="735"/>
      <c r="G23" s="735"/>
      <c r="H23" s="739"/>
      <c r="I23" s="742"/>
      <c r="J23" s="728"/>
    </row>
    <row r="24" spans="1:10" s="743" customFormat="1">
      <c r="A24" s="731" t="s">
        <v>355</v>
      </c>
      <c r="C24" s="744"/>
      <c r="D24" s="745"/>
      <c r="E24" s="746"/>
      <c r="F24" s="746"/>
      <c r="G24" s="746"/>
      <c r="H24" s="747"/>
    </row>
    <row r="25" spans="1:10" s="743" customFormat="1">
      <c r="A25" s="731"/>
      <c r="C25" s="744"/>
      <c r="D25" s="745"/>
      <c r="E25" s="746"/>
      <c r="F25" s="746"/>
      <c r="G25" s="746"/>
      <c r="H25" s="747"/>
    </row>
    <row r="26" spans="1:10">
      <c r="A26" s="727" t="s">
        <v>356</v>
      </c>
      <c r="B26" s="727" t="s">
        <v>343</v>
      </c>
      <c r="C26" s="733">
        <v>42</v>
      </c>
      <c r="D26" s="739" t="s">
        <v>359</v>
      </c>
      <c r="E26" s="735">
        <v>0.36</v>
      </c>
      <c r="F26" s="735">
        <v>0.11</v>
      </c>
      <c r="G26" s="735">
        <f t="shared" ref="G26:G34" si="2">E26-F26</f>
        <v>0.25</v>
      </c>
      <c r="H26" s="736">
        <f t="shared" ref="H26:H34" si="3">(1-G26)/C26</f>
        <v>1.7857142857142856E-2</v>
      </c>
      <c r="I26" s="737"/>
      <c r="J26" s="738"/>
    </row>
    <row r="27" spans="1:10">
      <c r="A27" s="727" t="s">
        <v>357</v>
      </c>
      <c r="B27" s="727" t="s">
        <v>358</v>
      </c>
      <c r="C27" s="733">
        <v>30</v>
      </c>
      <c r="D27" s="739" t="s">
        <v>359</v>
      </c>
      <c r="E27" s="735">
        <v>0</v>
      </c>
      <c r="F27" s="735">
        <v>0</v>
      </c>
      <c r="G27" s="735">
        <f t="shared" si="2"/>
        <v>0</v>
      </c>
      <c r="H27" s="736">
        <f t="shared" si="3"/>
        <v>3.3333333333333333E-2</v>
      </c>
      <c r="I27" s="737"/>
      <c r="J27" s="738"/>
    </row>
    <row r="28" spans="1:10">
      <c r="A28" s="748" t="s">
        <v>360</v>
      </c>
      <c r="B28" s="727" t="s">
        <v>361</v>
      </c>
      <c r="C28" s="733">
        <v>27</v>
      </c>
      <c r="D28" s="734" t="s">
        <v>359</v>
      </c>
      <c r="E28" s="735">
        <v>0</v>
      </c>
      <c r="F28" s="735">
        <v>0</v>
      </c>
      <c r="G28" s="735">
        <f t="shared" si="2"/>
        <v>0</v>
      </c>
      <c r="H28" s="736">
        <f t="shared" si="3"/>
        <v>3.7037037037037035E-2</v>
      </c>
      <c r="I28" s="737"/>
      <c r="J28" s="738"/>
    </row>
    <row r="29" spans="1:10">
      <c r="A29" s="727" t="s">
        <v>362</v>
      </c>
      <c r="B29" s="727" t="s">
        <v>363</v>
      </c>
      <c r="C29" s="733">
        <v>55</v>
      </c>
      <c r="D29" s="734" t="s">
        <v>359</v>
      </c>
      <c r="E29" s="735">
        <v>0</v>
      </c>
      <c r="F29" s="735">
        <v>0</v>
      </c>
      <c r="G29" s="735">
        <f t="shared" si="2"/>
        <v>0</v>
      </c>
      <c r="H29" s="736">
        <f t="shared" si="3"/>
        <v>1.8181818181818181E-2</v>
      </c>
      <c r="I29" s="737"/>
      <c r="J29" s="738"/>
    </row>
    <row r="30" spans="1:10">
      <c r="A30" s="727" t="s">
        <v>364</v>
      </c>
      <c r="B30" s="727" t="s">
        <v>365</v>
      </c>
      <c r="C30" s="733">
        <v>43</v>
      </c>
      <c r="D30" s="734" t="s">
        <v>359</v>
      </c>
      <c r="E30" s="735">
        <v>0</v>
      </c>
      <c r="F30" s="735">
        <v>0.1</v>
      </c>
      <c r="G30" s="735">
        <f t="shared" si="2"/>
        <v>-0.1</v>
      </c>
      <c r="H30" s="736">
        <f t="shared" si="3"/>
        <v>2.5581395348837212E-2</v>
      </c>
      <c r="I30" s="737"/>
      <c r="J30" s="738"/>
    </row>
    <row r="31" spans="1:10">
      <c r="A31" s="727" t="s">
        <v>366</v>
      </c>
      <c r="B31" s="727" t="s">
        <v>367</v>
      </c>
      <c r="C31" s="733">
        <v>37</v>
      </c>
      <c r="D31" s="734" t="s">
        <v>359</v>
      </c>
      <c r="E31" s="735">
        <v>0</v>
      </c>
      <c r="F31" s="735">
        <v>0</v>
      </c>
      <c r="G31" s="735">
        <f t="shared" si="2"/>
        <v>0</v>
      </c>
      <c r="H31" s="736">
        <f t="shared" si="3"/>
        <v>2.7027027027027029E-2</v>
      </c>
      <c r="I31" s="737"/>
      <c r="J31" s="738"/>
    </row>
    <row r="32" spans="1:10">
      <c r="A32" s="748" t="s">
        <v>368</v>
      </c>
      <c r="B32" s="727" t="s">
        <v>369</v>
      </c>
      <c r="C32" s="733">
        <v>25</v>
      </c>
      <c r="D32" s="734" t="s">
        <v>359</v>
      </c>
      <c r="E32" s="735">
        <v>0</v>
      </c>
      <c r="F32" s="735">
        <v>0</v>
      </c>
      <c r="G32" s="735">
        <f t="shared" si="2"/>
        <v>0</v>
      </c>
      <c r="H32" s="736">
        <f t="shared" si="3"/>
        <v>0.04</v>
      </c>
      <c r="I32" s="737"/>
      <c r="J32" s="738"/>
    </row>
    <row r="33" spans="1:10">
      <c r="A33" s="727" t="s">
        <v>370</v>
      </c>
      <c r="B33" s="727" t="s">
        <v>371</v>
      </c>
      <c r="C33" s="733">
        <v>24</v>
      </c>
      <c r="D33" s="734" t="s">
        <v>359</v>
      </c>
      <c r="E33" s="735">
        <v>0</v>
      </c>
      <c r="F33" s="735">
        <v>0.01</v>
      </c>
      <c r="G33" s="735">
        <f t="shared" si="2"/>
        <v>-0.01</v>
      </c>
      <c r="H33" s="736">
        <f t="shared" si="3"/>
        <v>4.2083333333333334E-2</v>
      </c>
      <c r="I33" s="737"/>
      <c r="J33" s="738"/>
    </row>
    <row r="34" spans="1:10">
      <c r="A34" s="727" t="s">
        <v>372</v>
      </c>
      <c r="B34" s="727" t="s">
        <v>373</v>
      </c>
      <c r="C34" s="733">
        <v>35</v>
      </c>
      <c r="D34" s="734" t="s">
        <v>359</v>
      </c>
      <c r="E34" s="735">
        <v>0</v>
      </c>
      <c r="F34" s="735">
        <v>0</v>
      </c>
      <c r="G34" s="735">
        <f t="shared" si="2"/>
        <v>0</v>
      </c>
      <c r="H34" s="736">
        <f t="shared" si="3"/>
        <v>2.8571428571428571E-2</v>
      </c>
      <c r="I34" s="737"/>
      <c r="J34" s="738"/>
    </row>
    <row r="35" spans="1:10">
      <c r="C35" s="749"/>
      <c r="E35" s="750"/>
      <c r="F35" s="750"/>
      <c r="G35" s="750"/>
    </row>
    <row r="36" spans="1:10">
      <c r="A36" s="731" t="s">
        <v>661</v>
      </c>
      <c r="C36" s="749"/>
      <c r="E36" s="750"/>
      <c r="F36" s="750"/>
      <c r="G36" s="750"/>
    </row>
    <row r="37" spans="1:10">
      <c r="A37" s="795">
        <v>303</v>
      </c>
      <c r="B37" s="727" t="s">
        <v>662</v>
      </c>
      <c r="C37" s="733">
        <v>5</v>
      </c>
      <c r="D37" s="751"/>
      <c r="E37" s="750"/>
      <c r="F37" s="750"/>
      <c r="G37" s="750"/>
      <c r="H37" s="736">
        <v>0.2</v>
      </c>
    </row>
    <row r="38" spans="1:10">
      <c r="C38" s="749"/>
      <c r="E38" s="750"/>
      <c r="F38" s="750"/>
      <c r="G38" s="750"/>
    </row>
    <row r="39" spans="1:10">
      <c r="A39" s="752" t="s">
        <v>525</v>
      </c>
      <c r="C39" s="749"/>
      <c r="E39" s="750"/>
      <c r="F39" s="750"/>
      <c r="G39" s="750"/>
    </row>
    <row r="40" spans="1:10" ht="39" customHeight="1">
      <c r="A40" s="753" t="s">
        <v>62</v>
      </c>
      <c r="B40" s="1033" t="s">
        <v>731</v>
      </c>
      <c r="C40" s="1033"/>
      <c r="D40" s="1033"/>
      <c r="E40" s="1033"/>
      <c r="F40" s="1033"/>
      <c r="G40" s="1033"/>
      <c r="H40" s="1033"/>
    </row>
    <row r="41" spans="1:10">
      <c r="A41" s="754" t="s">
        <v>63</v>
      </c>
      <c r="B41" s="755" t="s">
        <v>642</v>
      </c>
      <c r="C41" s="705"/>
      <c r="D41" s="705"/>
      <c r="E41" s="705"/>
      <c r="F41" s="705"/>
      <c r="G41" s="705"/>
      <c r="H41" s="705"/>
    </row>
    <row r="42" spans="1:10">
      <c r="A42" s="705"/>
      <c r="B42" s="705"/>
      <c r="C42" s="705"/>
      <c r="D42" s="705"/>
      <c r="E42" s="705"/>
      <c r="F42" s="705"/>
      <c r="G42" s="705"/>
      <c r="H42" s="705"/>
    </row>
    <row r="43" spans="1:10">
      <c r="C43" s="756"/>
      <c r="E43" s="750"/>
      <c r="F43" s="750"/>
      <c r="G43" s="750"/>
    </row>
    <row r="44" spans="1:10">
      <c r="C44" s="756"/>
      <c r="E44" s="750"/>
      <c r="F44" s="750"/>
      <c r="G44" s="750"/>
    </row>
    <row r="45" spans="1:10">
      <c r="C45" s="756"/>
      <c r="E45" s="750"/>
      <c r="F45" s="750"/>
      <c r="G45" s="750"/>
    </row>
    <row r="46" spans="1:10">
      <c r="C46" s="756"/>
      <c r="E46" s="750"/>
      <c r="F46" s="750"/>
      <c r="G46" s="750"/>
    </row>
    <row r="47" spans="1:10">
      <c r="C47" s="756"/>
      <c r="E47" s="750"/>
      <c r="F47" s="750"/>
      <c r="G47" s="750"/>
    </row>
    <row r="48" spans="1:10">
      <c r="C48" s="756"/>
      <c r="E48" s="750"/>
      <c r="F48" s="750"/>
      <c r="G48" s="750"/>
    </row>
    <row r="49" spans="3:7">
      <c r="C49" s="756"/>
      <c r="E49" s="750"/>
      <c r="F49" s="750"/>
      <c r="G49" s="750"/>
    </row>
    <row r="50" spans="3:7">
      <c r="C50" s="756"/>
      <c r="E50" s="750"/>
      <c r="F50" s="750"/>
      <c r="G50" s="750"/>
    </row>
    <row r="51" spans="3:7">
      <c r="C51" s="756"/>
      <c r="E51" s="750"/>
      <c r="F51" s="750"/>
      <c r="G51" s="750"/>
    </row>
    <row r="52" spans="3:7">
      <c r="E52" s="750"/>
      <c r="F52" s="750"/>
      <c r="G52" s="750"/>
    </row>
    <row r="53" spans="3:7">
      <c r="E53" s="750"/>
      <c r="F53" s="750"/>
      <c r="G53" s="750"/>
    </row>
    <row r="54" spans="3:7">
      <c r="E54" s="750"/>
      <c r="F54" s="750"/>
      <c r="G54" s="750"/>
    </row>
    <row r="55" spans="3:7">
      <c r="E55" s="750"/>
      <c r="F55" s="750"/>
      <c r="G55" s="750"/>
    </row>
    <row r="56" spans="3:7">
      <c r="E56" s="750"/>
      <c r="F56" s="750"/>
      <c r="G56" s="750"/>
    </row>
    <row r="57" spans="3:7">
      <c r="E57" s="750"/>
      <c r="F57" s="750"/>
      <c r="G57" s="750"/>
    </row>
    <row r="58" spans="3:7">
      <c r="E58" s="750"/>
      <c r="F58" s="750"/>
      <c r="G58" s="750"/>
    </row>
    <row r="59" spans="3:7">
      <c r="E59" s="750"/>
      <c r="F59" s="750"/>
      <c r="G59" s="750"/>
    </row>
    <row r="60" spans="3:7">
      <c r="E60" s="750"/>
      <c r="F60" s="750"/>
      <c r="G60" s="750"/>
    </row>
    <row r="61" spans="3:7">
      <c r="E61" s="750"/>
      <c r="F61" s="750"/>
      <c r="G61" s="750"/>
    </row>
    <row r="62" spans="3:7">
      <c r="E62" s="750"/>
      <c r="F62" s="750"/>
      <c r="G62" s="750"/>
    </row>
    <row r="63" spans="3:7">
      <c r="E63" s="750"/>
      <c r="F63" s="750"/>
      <c r="G63" s="750"/>
    </row>
    <row r="64" spans="3:7">
      <c r="E64" s="750"/>
      <c r="F64" s="750"/>
      <c r="G64" s="750"/>
    </row>
    <row r="65" spans="5:7">
      <c r="E65" s="750"/>
      <c r="F65" s="750"/>
      <c r="G65" s="750"/>
    </row>
    <row r="66" spans="5:7">
      <c r="E66" s="750"/>
      <c r="F66" s="750"/>
      <c r="G66" s="750"/>
    </row>
    <row r="67" spans="5:7">
      <c r="E67" s="750"/>
      <c r="F67" s="750"/>
      <c r="G67" s="750"/>
    </row>
    <row r="68" spans="5:7">
      <c r="E68" s="750"/>
      <c r="F68" s="750"/>
      <c r="G68" s="750"/>
    </row>
    <row r="69" spans="5:7">
      <c r="E69" s="750"/>
      <c r="F69" s="750"/>
      <c r="G69" s="750"/>
    </row>
    <row r="70" spans="5:7">
      <c r="E70" s="750"/>
      <c r="F70" s="750"/>
      <c r="G70" s="750"/>
    </row>
    <row r="71" spans="5:7">
      <c r="E71" s="750"/>
      <c r="F71" s="750"/>
      <c r="G71" s="750"/>
    </row>
    <row r="72" spans="5:7">
      <c r="E72" s="750"/>
      <c r="F72" s="750"/>
      <c r="G72" s="750"/>
    </row>
    <row r="73" spans="5:7">
      <c r="E73" s="750"/>
      <c r="F73" s="750"/>
      <c r="G73" s="750"/>
    </row>
    <row r="74" spans="5:7">
      <c r="E74" s="750"/>
      <c r="F74" s="750"/>
      <c r="G74" s="750"/>
    </row>
    <row r="75" spans="5:7">
      <c r="E75" s="750"/>
      <c r="F75" s="750"/>
      <c r="G75" s="750"/>
    </row>
    <row r="76" spans="5:7">
      <c r="E76" s="750"/>
      <c r="F76" s="750"/>
      <c r="G76" s="750"/>
    </row>
    <row r="77" spans="5:7">
      <c r="E77" s="750"/>
      <c r="F77" s="750"/>
      <c r="G77" s="750"/>
    </row>
    <row r="78" spans="5:7">
      <c r="E78" s="750"/>
      <c r="F78" s="750"/>
      <c r="G78" s="750"/>
    </row>
    <row r="79" spans="5:7">
      <c r="E79" s="750"/>
      <c r="F79" s="750"/>
      <c r="G79" s="750"/>
    </row>
    <row r="80" spans="5:7">
      <c r="E80" s="750"/>
      <c r="F80" s="750"/>
      <c r="G80" s="750"/>
    </row>
    <row r="81" spans="5:7">
      <c r="E81" s="750"/>
      <c r="F81" s="750"/>
      <c r="G81" s="750"/>
    </row>
    <row r="82" spans="5:7">
      <c r="E82" s="750"/>
      <c r="F82" s="750"/>
      <c r="G82" s="750"/>
    </row>
    <row r="83" spans="5:7">
      <c r="E83" s="750"/>
      <c r="F83" s="750"/>
      <c r="G83" s="750"/>
    </row>
    <row r="84" spans="5:7">
      <c r="E84" s="750"/>
      <c r="F84" s="750"/>
      <c r="G84" s="750"/>
    </row>
    <row r="85" spans="5:7">
      <c r="E85" s="750"/>
      <c r="F85" s="750"/>
      <c r="G85" s="750"/>
    </row>
    <row r="86" spans="5:7">
      <c r="E86" s="750"/>
      <c r="F86" s="750"/>
      <c r="G86" s="750"/>
    </row>
    <row r="87" spans="5:7">
      <c r="E87" s="750"/>
      <c r="F87" s="750"/>
      <c r="G87" s="750"/>
    </row>
    <row r="88" spans="5:7">
      <c r="E88" s="750"/>
      <c r="F88" s="750"/>
      <c r="G88" s="750"/>
    </row>
    <row r="89" spans="5:7">
      <c r="E89" s="750"/>
      <c r="F89" s="750"/>
      <c r="G89" s="750"/>
    </row>
    <row r="90" spans="5:7">
      <c r="E90" s="750"/>
      <c r="F90" s="750"/>
      <c r="G90" s="750"/>
    </row>
    <row r="91" spans="5:7">
      <c r="E91" s="750"/>
      <c r="F91" s="750"/>
      <c r="G91" s="750"/>
    </row>
    <row r="92" spans="5:7">
      <c r="E92" s="750"/>
      <c r="F92" s="750"/>
      <c r="G92" s="750"/>
    </row>
    <row r="93" spans="5:7">
      <c r="E93" s="750"/>
      <c r="F93" s="750"/>
      <c r="G93" s="750"/>
    </row>
    <row r="94" spans="5:7">
      <c r="E94" s="750"/>
      <c r="F94" s="750"/>
      <c r="G94" s="750"/>
    </row>
    <row r="95" spans="5:7">
      <c r="E95" s="750"/>
      <c r="F95" s="750"/>
      <c r="G95" s="750"/>
    </row>
    <row r="96" spans="5:7">
      <c r="E96" s="750"/>
      <c r="F96" s="750"/>
      <c r="G96" s="750"/>
    </row>
    <row r="97" spans="5:7">
      <c r="E97" s="750"/>
      <c r="F97" s="750"/>
      <c r="G97" s="750"/>
    </row>
    <row r="98" spans="5:7">
      <c r="E98" s="750"/>
      <c r="F98" s="750"/>
      <c r="G98" s="750"/>
    </row>
    <row r="99" spans="5:7">
      <c r="E99" s="750"/>
      <c r="F99" s="750"/>
      <c r="G99" s="750"/>
    </row>
    <row r="100" spans="5:7">
      <c r="E100" s="750"/>
      <c r="F100" s="750"/>
      <c r="G100" s="750"/>
    </row>
    <row r="101" spans="5:7">
      <c r="E101" s="750"/>
      <c r="F101" s="750"/>
      <c r="G101" s="750"/>
    </row>
    <row r="102" spans="5:7">
      <c r="E102" s="750"/>
      <c r="F102" s="750"/>
      <c r="G102" s="750"/>
    </row>
    <row r="103" spans="5:7">
      <c r="E103" s="750"/>
      <c r="F103" s="750"/>
      <c r="G103" s="750"/>
    </row>
    <row r="104" spans="5:7">
      <c r="E104" s="750"/>
      <c r="F104" s="750"/>
      <c r="G104" s="750"/>
    </row>
    <row r="105" spans="5:7">
      <c r="E105" s="750"/>
      <c r="F105" s="750"/>
      <c r="G105" s="750"/>
    </row>
    <row r="106" spans="5:7">
      <c r="E106" s="750"/>
      <c r="F106" s="750"/>
      <c r="G106" s="750"/>
    </row>
    <row r="107" spans="5:7">
      <c r="E107" s="750"/>
      <c r="F107" s="750"/>
      <c r="G107" s="750"/>
    </row>
    <row r="108" spans="5:7">
      <c r="E108" s="750"/>
      <c r="F108" s="750"/>
      <c r="G108" s="750"/>
    </row>
    <row r="109" spans="5:7">
      <c r="E109" s="750"/>
      <c r="F109" s="750"/>
      <c r="G109" s="750"/>
    </row>
    <row r="110" spans="5:7">
      <c r="E110" s="750"/>
      <c r="F110" s="750"/>
      <c r="G110" s="750"/>
    </row>
    <row r="111" spans="5:7">
      <c r="E111" s="750"/>
      <c r="F111" s="750"/>
      <c r="G111" s="750"/>
    </row>
    <row r="112" spans="5:7">
      <c r="E112" s="750"/>
      <c r="F112" s="750"/>
      <c r="G112" s="750"/>
    </row>
    <row r="113" spans="5:7">
      <c r="E113" s="750"/>
      <c r="F113" s="750"/>
      <c r="G113" s="750"/>
    </row>
    <row r="114" spans="5:7">
      <c r="E114" s="750"/>
      <c r="F114" s="750"/>
      <c r="G114" s="750"/>
    </row>
    <row r="115" spans="5:7">
      <c r="E115" s="750"/>
      <c r="F115" s="750"/>
      <c r="G115" s="750"/>
    </row>
    <row r="116" spans="5:7">
      <c r="E116" s="750"/>
      <c r="F116" s="750"/>
      <c r="G116" s="750"/>
    </row>
    <row r="117" spans="5:7">
      <c r="E117" s="750"/>
      <c r="F117" s="750"/>
      <c r="G117" s="750"/>
    </row>
    <row r="118" spans="5:7">
      <c r="E118" s="750"/>
      <c r="F118" s="750"/>
      <c r="G118" s="750"/>
    </row>
    <row r="119" spans="5:7">
      <c r="E119" s="750"/>
      <c r="F119" s="750"/>
      <c r="G119" s="750"/>
    </row>
    <row r="120" spans="5:7">
      <c r="E120" s="750"/>
      <c r="F120" s="750"/>
      <c r="G120" s="750"/>
    </row>
    <row r="121" spans="5:7">
      <c r="E121" s="750"/>
      <c r="F121" s="750"/>
      <c r="G121" s="750"/>
    </row>
    <row r="122" spans="5:7">
      <c r="E122" s="750"/>
      <c r="F122" s="750"/>
      <c r="G122" s="750"/>
    </row>
    <row r="123" spans="5:7">
      <c r="E123" s="750"/>
      <c r="F123" s="750"/>
      <c r="G123" s="750"/>
    </row>
    <row r="124" spans="5:7">
      <c r="E124" s="750"/>
      <c r="F124" s="750"/>
      <c r="G124" s="750"/>
    </row>
    <row r="125" spans="5:7">
      <c r="E125" s="750"/>
      <c r="F125" s="750"/>
      <c r="G125" s="750"/>
    </row>
    <row r="126" spans="5:7">
      <c r="E126" s="750"/>
      <c r="F126" s="750"/>
      <c r="G126" s="750"/>
    </row>
    <row r="127" spans="5:7">
      <c r="E127" s="750"/>
      <c r="F127" s="750"/>
      <c r="G127" s="750"/>
    </row>
    <row r="128" spans="5:7">
      <c r="E128" s="750"/>
      <c r="F128" s="750"/>
      <c r="G128" s="750"/>
    </row>
    <row r="129" spans="5:7">
      <c r="E129" s="750"/>
      <c r="F129" s="750"/>
      <c r="G129" s="750"/>
    </row>
    <row r="130" spans="5:7">
      <c r="E130" s="750"/>
      <c r="F130" s="750"/>
      <c r="G130" s="750"/>
    </row>
    <row r="131" spans="5:7">
      <c r="E131" s="750"/>
      <c r="F131" s="750"/>
      <c r="G131" s="750"/>
    </row>
    <row r="132" spans="5:7">
      <c r="E132" s="750"/>
      <c r="F132" s="750"/>
      <c r="G132" s="750"/>
    </row>
    <row r="133" spans="5:7">
      <c r="E133" s="750"/>
      <c r="F133" s="750"/>
      <c r="G133" s="750"/>
    </row>
    <row r="134" spans="5:7">
      <c r="E134" s="750"/>
      <c r="F134" s="750"/>
      <c r="G134" s="750"/>
    </row>
    <row r="135" spans="5:7">
      <c r="E135" s="750"/>
      <c r="F135" s="750"/>
      <c r="G135" s="750"/>
    </row>
    <row r="136" spans="5:7">
      <c r="E136" s="750"/>
      <c r="F136" s="750"/>
      <c r="G136" s="750"/>
    </row>
    <row r="137" spans="5:7">
      <c r="E137" s="750"/>
      <c r="F137" s="750"/>
      <c r="G137" s="750"/>
    </row>
    <row r="138" spans="5:7">
      <c r="E138" s="750"/>
      <c r="F138" s="750"/>
      <c r="G138" s="750"/>
    </row>
    <row r="139" spans="5:7">
      <c r="E139" s="750"/>
      <c r="F139" s="750"/>
      <c r="G139" s="750"/>
    </row>
    <row r="140" spans="5:7">
      <c r="E140" s="750"/>
      <c r="F140" s="750"/>
      <c r="G140" s="750"/>
    </row>
    <row r="141" spans="5:7">
      <c r="E141" s="750"/>
      <c r="F141" s="750"/>
      <c r="G141" s="750"/>
    </row>
    <row r="142" spans="5:7">
      <c r="E142" s="750"/>
      <c r="F142" s="750"/>
      <c r="G142" s="750"/>
    </row>
    <row r="143" spans="5:7">
      <c r="E143" s="750"/>
      <c r="F143" s="750"/>
      <c r="G143" s="750"/>
    </row>
    <row r="144" spans="5:7">
      <c r="E144" s="750"/>
      <c r="F144" s="750"/>
      <c r="G144" s="750"/>
    </row>
    <row r="145" spans="5:7">
      <c r="E145" s="750"/>
      <c r="F145" s="750"/>
      <c r="G145" s="750"/>
    </row>
    <row r="146" spans="5:7">
      <c r="E146" s="750"/>
      <c r="F146" s="750"/>
      <c r="G146" s="750"/>
    </row>
    <row r="147" spans="5:7">
      <c r="E147" s="750"/>
      <c r="F147" s="750"/>
      <c r="G147" s="750"/>
    </row>
    <row r="148" spans="5:7">
      <c r="E148" s="750"/>
      <c r="F148" s="750"/>
      <c r="G148" s="750"/>
    </row>
    <row r="149" spans="5:7">
      <c r="E149" s="750"/>
      <c r="F149" s="750"/>
      <c r="G149" s="750"/>
    </row>
    <row r="150" spans="5:7">
      <c r="E150" s="750"/>
      <c r="F150" s="750"/>
      <c r="G150" s="750"/>
    </row>
    <row r="151" spans="5:7">
      <c r="E151" s="750"/>
      <c r="F151" s="750"/>
      <c r="G151" s="750"/>
    </row>
    <row r="152" spans="5:7">
      <c r="E152" s="750"/>
      <c r="F152" s="750"/>
      <c r="G152" s="750"/>
    </row>
    <row r="153" spans="5:7">
      <c r="E153" s="750"/>
      <c r="F153" s="750"/>
      <c r="G153" s="750"/>
    </row>
    <row r="154" spans="5:7">
      <c r="E154" s="750"/>
      <c r="F154" s="750"/>
      <c r="G154" s="750"/>
    </row>
    <row r="155" spans="5:7">
      <c r="E155" s="750"/>
      <c r="F155" s="750"/>
      <c r="G155" s="750"/>
    </row>
    <row r="156" spans="5:7">
      <c r="E156" s="750"/>
      <c r="F156" s="750"/>
      <c r="G156" s="750"/>
    </row>
    <row r="157" spans="5:7">
      <c r="E157" s="750"/>
      <c r="F157" s="750"/>
      <c r="G157" s="750"/>
    </row>
    <row r="158" spans="5:7">
      <c r="E158" s="750"/>
      <c r="F158" s="750"/>
      <c r="G158" s="750"/>
    </row>
    <row r="159" spans="5:7">
      <c r="E159" s="750"/>
      <c r="F159" s="750"/>
      <c r="G159" s="750"/>
    </row>
    <row r="160" spans="5:7">
      <c r="E160" s="750"/>
      <c r="F160" s="750"/>
      <c r="G160" s="750"/>
    </row>
    <row r="161" spans="5:7">
      <c r="E161" s="750"/>
      <c r="F161" s="750"/>
      <c r="G161" s="750"/>
    </row>
    <row r="162" spans="5:7">
      <c r="E162" s="750"/>
      <c r="F162" s="750"/>
      <c r="G162" s="750"/>
    </row>
    <row r="163" spans="5:7">
      <c r="E163" s="750"/>
      <c r="F163" s="750"/>
      <c r="G163" s="750"/>
    </row>
    <row r="164" spans="5:7">
      <c r="E164" s="750"/>
      <c r="F164" s="750"/>
      <c r="G164" s="750"/>
    </row>
    <row r="165" spans="5:7">
      <c r="E165" s="750"/>
      <c r="F165" s="750"/>
      <c r="G165" s="750"/>
    </row>
    <row r="166" spans="5:7">
      <c r="E166" s="750"/>
      <c r="F166" s="750"/>
      <c r="G166" s="750"/>
    </row>
    <row r="167" spans="5:7">
      <c r="E167" s="750"/>
      <c r="F167" s="750"/>
      <c r="G167" s="750"/>
    </row>
    <row r="168" spans="5:7">
      <c r="E168" s="750"/>
      <c r="F168" s="750"/>
      <c r="G168" s="750"/>
    </row>
    <row r="169" spans="5:7">
      <c r="E169" s="750"/>
      <c r="F169" s="750"/>
      <c r="G169" s="750"/>
    </row>
    <row r="170" spans="5:7">
      <c r="E170" s="750"/>
      <c r="F170" s="750"/>
      <c r="G170" s="750"/>
    </row>
    <row r="171" spans="5:7">
      <c r="E171" s="750"/>
      <c r="F171" s="750"/>
      <c r="G171" s="750"/>
    </row>
    <row r="172" spans="5:7">
      <c r="E172" s="750"/>
      <c r="F172" s="750"/>
      <c r="G172" s="750"/>
    </row>
    <row r="173" spans="5:7">
      <c r="E173" s="750"/>
      <c r="F173" s="750"/>
      <c r="G173" s="750"/>
    </row>
    <row r="174" spans="5:7">
      <c r="E174" s="750"/>
      <c r="F174" s="750"/>
      <c r="G174" s="750"/>
    </row>
    <row r="175" spans="5:7">
      <c r="E175" s="750"/>
      <c r="F175" s="750"/>
      <c r="G175" s="750"/>
    </row>
    <row r="176" spans="5:7">
      <c r="E176" s="750"/>
      <c r="F176" s="750"/>
      <c r="G176" s="750"/>
    </row>
    <row r="177" spans="5:7">
      <c r="E177" s="750"/>
      <c r="F177" s="750"/>
      <c r="G177" s="750"/>
    </row>
    <row r="178" spans="5:7">
      <c r="E178" s="750"/>
      <c r="F178" s="750"/>
      <c r="G178" s="750"/>
    </row>
    <row r="179" spans="5:7">
      <c r="E179" s="750"/>
      <c r="F179" s="750"/>
      <c r="G179" s="750"/>
    </row>
    <row r="180" spans="5:7">
      <c r="E180" s="750"/>
      <c r="F180" s="750"/>
      <c r="G180" s="750"/>
    </row>
    <row r="181" spans="5:7">
      <c r="E181" s="750"/>
      <c r="F181" s="750"/>
      <c r="G181" s="750"/>
    </row>
    <row r="182" spans="5:7">
      <c r="E182" s="750"/>
      <c r="F182" s="750"/>
      <c r="G182" s="750"/>
    </row>
    <row r="183" spans="5:7">
      <c r="E183" s="750"/>
      <c r="F183" s="750"/>
      <c r="G183" s="750"/>
    </row>
    <row r="184" spans="5:7">
      <c r="E184" s="750"/>
      <c r="F184" s="750"/>
      <c r="G184" s="750"/>
    </row>
    <row r="185" spans="5:7">
      <c r="E185" s="750"/>
      <c r="F185" s="750"/>
      <c r="G185" s="750"/>
    </row>
    <row r="186" spans="5:7">
      <c r="E186" s="750"/>
      <c r="F186" s="750"/>
      <c r="G186" s="750"/>
    </row>
    <row r="187" spans="5:7">
      <c r="E187" s="750"/>
      <c r="F187" s="750"/>
      <c r="G187" s="750"/>
    </row>
    <row r="188" spans="5:7">
      <c r="E188" s="750"/>
      <c r="F188" s="750"/>
      <c r="G188" s="750"/>
    </row>
    <row r="189" spans="5:7">
      <c r="E189" s="750"/>
      <c r="F189" s="750"/>
      <c r="G189" s="750"/>
    </row>
    <row r="190" spans="5:7">
      <c r="E190" s="750"/>
      <c r="F190" s="750"/>
      <c r="G190" s="750"/>
    </row>
    <row r="191" spans="5:7">
      <c r="E191" s="750"/>
      <c r="F191" s="750"/>
      <c r="G191" s="750"/>
    </row>
    <row r="192" spans="5:7">
      <c r="E192" s="750"/>
      <c r="F192" s="750"/>
      <c r="G192" s="750"/>
    </row>
    <row r="193" spans="5:7">
      <c r="E193" s="750"/>
      <c r="F193" s="750"/>
      <c r="G193" s="750"/>
    </row>
    <row r="194" spans="5:7">
      <c r="E194" s="750"/>
      <c r="F194" s="750"/>
      <c r="G194" s="750"/>
    </row>
    <row r="195" spans="5:7">
      <c r="E195" s="750"/>
      <c r="F195" s="750"/>
      <c r="G195" s="750"/>
    </row>
    <row r="196" spans="5:7">
      <c r="E196" s="750"/>
      <c r="F196" s="750"/>
      <c r="G196" s="750"/>
    </row>
    <row r="197" spans="5:7">
      <c r="E197" s="750"/>
      <c r="F197" s="750"/>
      <c r="G197" s="750"/>
    </row>
    <row r="198" spans="5:7">
      <c r="E198" s="750"/>
      <c r="F198" s="750"/>
      <c r="G198" s="750"/>
    </row>
    <row r="199" spans="5:7">
      <c r="E199" s="750"/>
      <c r="F199" s="750"/>
      <c r="G199" s="750"/>
    </row>
    <row r="200" spans="5:7">
      <c r="E200" s="750"/>
      <c r="F200" s="750"/>
      <c r="G200" s="750"/>
    </row>
    <row r="201" spans="5:7">
      <c r="E201" s="750"/>
      <c r="F201" s="750"/>
      <c r="G201" s="750"/>
    </row>
    <row r="202" spans="5:7">
      <c r="E202" s="750"/>
      <c r="F202" s="750"/>
      <c r="G202" s="750"/>
    </row>
    <row r="203" spans="5:7">
      <c r="E203" s="750"/>
      <c r="F203" s="750"/>
      <c r="G203" s="750"/>
    </row>
    <row r="204" spans="5:7">
      <c r="E204" s="750"/>
      <c r="F204" s="750"/>
      <c r="G204" s="750"/>
    </row>
    <row r="205" spans="5:7">
      <c r="E205" s="750"/>
      <c r="F205" s="750"/>
      <c r="G205" s="750"/>
    </row>
    <row r="206" spans="5:7">
      <c r="E206" s="750"/>
      <c r="F206" s="750"/>
      <c r="G206" s="750"/>
    </row>
    <row r="207" spans="5:7">
      <c r="E207" s="750"/>
      <c r="F207" s="750"/>
      <c r="G207" s="750"/>
    </row>
    <row r="208" spans="5:7">
      <c r="E208" s="750"/>
      <c r="F208" s="750"/>
      <c r="G208" s="750"/>
    </row>
    <row r="209" spans="5:7">
      <c r="E209" s="750"/>
      <c r="F209" s="750"/>
      <c r="G209" s="750"/>
    </row>
    <row r="210" spans="5:7">
      <c r="E210" s="750"/>
      <c r="F210" s="750"/>
      <c r="G210" s="750"/>
    </row>
    <row r="211" spans="5:7">
      <c r="E211" s="750"/>
      <c r="F211" s="750"/>
      <c r="G211" s="750"/>
    </row>
    <row r="212" spans="5:7">
      <c r="E212" s="750"/>
      <c r="F212" s="750"/>
      <c r="G212" s="750"/>
    </row>
    <row r="213" spans="5:7">
      <c r="E213" s="750"/>
      <c r="F213" s="750"/>
      <c r="G213" s="750"/>
    </row>
    <row r="214" spans="5:7">
      <c r="E214" s="750"/>
      <c r="F214" s="750"/>
      <c r="G214" s="750"/>
    </row>
    <row r="215" spans="5:7">
      <c r="E215" s="750"/>
      <c r="F215" s="750"/>
      <c r="G215" s="750"/>
    </row>
    <row r="216" spans="5:7">
      <c r="E216" s="750"/>
      <c r="F216" s="750"/>
      <c r="G216" s="750"/>
    </row>
    <row r="217" spans="5:7">
      <c r="E217" s="750"/>
      <c r="F217" s="750"/>
      <c r="G217" s="750"/>
    </row>
    <row r="218" spans="5:7">
      <c r="E218" s="750"/>
      <c r="F218" s="750"/>
      <c r="G218" s="750"/>
    </row>
    <row r="219" spans="5:7">
      <c r="E219" s="750"/>
      <c r="F219" s="750"/>
      <c r="G219" s="750"/>
    </row>
    <row r="220" spans="5:7">
      <c r="E220" s="750"/>
      <c r="F220" s="750"/>
      <c r="G220" s="750"/>
    </row>
    <row r="221" spans="5:7">
      <c r="E221" s="750"/>
      <c r="F221" s="750"/>
      <c r="G221" s="750"/>
    </row>
    <row r="222" spans="5:7">
      <c r="E222" s="750"/>
      <c r="F222" s="750"/>
      <c r="G222" s="750"/>
    </row>
    <row r="223" spans="5:7">
      <c r="E223" s="750"/>
      <c r="F223" s="750"/>
      <c r="G223" s="750"/>
    </row>
    <row r="224" spans="5:7">
      <c r="E224" s="750"/>
      <c r="F224" s="750"/>
      <c r="G224" s="750"/>
    </row>
    <row r="225" spans="5:7">
      <c r="E225" s="750"/>
      <c r="F225" s="750"/>
      <c r="G225" s="750"/>
    </row>
    <row r="226" spans="5:7">
      <c r="E226" s="750"/>
      <c r="F226" s="750"/>
      <c r="G226" s="750"/>
    </row>
    <row r="227" spans="5:7">
      <c r="E227" s="750"/>
      <c r="F227" s="750"/>
      <c r="G227" s="750"/>
    </row>
    <row r="228" spans="5:7">
      <c r="E228" s="750"/>
      <c r="F228" s="750"/>
      <c r="G228" s="750"/>
    </row>
    <row r="229" spans="5:7">
      <c r="E229" s="750"/>
      <c r="F229" s="750"/>
      <c r="G229" s="750"/>
    </row>
    <row r="230" spans="5:7">
      <c r="E230" s="750"/>
      <c r="F230" s="750"/>
      <c r="G230" s="750"/>
    </row>
    <row r="231" spans="5:7">
      <c r="E231" s="750"/>
      <c r="F231" s="750"/>
      <c r="G231" s="750"/>
    </row>
    <row r="232" spans="5:7">
      <c r="E232" s="750"/>
      <c r="F232" s="750"/>
      <c r="G232" s="750"/>
    </row>
    <row r="233" spans="5:7">
      <c r="E233" s="750"/>
      <c r="F233" s="750"/>
      <c r="G233" s="750"/>
    </row>
    <row r="234" spans="5:7">
      <c r="E234" s="750"/>
      <c r="F234" s="750"/>
      <c r="G234" s="750"/>
    </row>
    <row r="235" spans="5:7">
      <c r="E235" s="750"/>
      <c r="F235" s="750"/>
      <c r="G235" s="750"/>
    </row>
    <row r="236" spans="5:7">
      <c r="E236" s="750"/>
      <c r="F236" s="750"/>
      <c r="G236" s="750"/>
    </row>
    <row r="237" spans="5:7">
      <c r="E237" s="750"/>
      <c r="F237" s="750"/>
      <c r="G237" s="750"/>
    </row>
    <row r="238" spans="5:7">
      <c r="E238" s="750"/>
      <c r="F238" s="750"/>
      <c r="G238" s="750"/>
    </row>
    <row r="239" spans="5:7">
      <c r="E239" s="750"/>
      <c r="F239" s="750"/>
      <c r="G239" s="750"/>
    </row>
    <row r="240" spans="5:7">
      <c r="E240" s="750"/>
      <c r="F240" s="750"/>
      <c r="G240" s="750"/>
    </row>
    <row r="241" spans="5:7">
      <c r="E241" s="750"/>
      <c r="F241" s="750"/>
      <c r="G241" s="750"/>
    </row>
    <row r="242" spans="5:7">
      <c r="E242" s="750"/>
      <c r="F242" s="750"/>
      <c r="G242" s="750"/>
    </row>
    <row r="243" spans="5:7">
      <c r="E243" s="750"/>
      <c r="F243" s="750"/>
      <c r="G243" s="750"/>
    </row>
    <row r="244" spans="5:7">
      <c r="E244" s="750"/>
      <c r="F244" s="750"/>
      <c r="G244" s="750"/>
    </row>
    <row r="245" spans="5:7">
      <c r="E245" s="750"/>
      <c r="F245" s="750"/>
      <c r="G245" s="750"/>
    </row>
    <row r="246" spans="5:7">
      <c r="E246" s="750"/>
      <c r="F246" s="750"/>
      <c r="G246" s="750"/>
    </row>
    <row r="247" spans="5:7">
      <c r="E247" s="750"/>
      <c r="F247" s="750"/>
      <c r="G247" s="750"/>
    </row>
    <row r="248" spans="5:7">
      <c r="E248" s="750"/>
      <c r="F248" s="750"/>
      <c r="G248" s="750"/>
    </row>
    <row r="249" spans="5:7">
      <c r="E249" s="750"/>
      <c r="F249" s="750"/>
      <c r="G249" s="750"/>
    </row>
    <row r="250" spans="5:7">
      <c r="E250" s="750"/>
      <c r="F250" s="750"/>
      <c r="G250" s="750"/>
    </row>
    <row r="251" spans="5:7">
      <c r="E251" s="750"/>
      <c r="F251" s="750"/>
      <c r="G251" s="750"/>
    </row>
    <row r="252" spans="5:7">
      <c r="E252" s="750"/>
      <c r="F252" s="750"/>
      <c r="G252" s="750"/>
    </row>
    <row r="253" spans="5:7">
      <c r="E253" s="750"/>
      <c r="F253" s="750"/>
      <c r="G253" s="750"/>
    </row>
    <row r="254" spans="5:7">
      <c r="E254" s="750"/>
      <c r="F254" s="750"/>
      <c r="G254" s="750"/>
    </row>
    <row r="255" spans="5:7">
      <c r="E255" s="750"/>
      <c r="F255" s="750"/>
      <c r="G255" s="750"/>
    </row>
    <row r="256" spans="5:7">
      <c r="E256" s="750"/>
      <c r="F256" s="750"/>
      <c r="G256" s="750"/>
    </row>
    <row r="257" spans="5:7">
      <c r="E257" s="750"/>
      <c r="F257" s="750"/>
      <c r="G257" s="750"/>
    </row>
    <row r="258" spans="5:7">
      <c r="E258" s="750"/>
      <c r="F258" s="750"/>
      <c r="G258" s="750"/>
    </row>
    <row r="259" spans="5:7">
      <c r="E259" s="750"/>
      <c r="F259" s="750"/>
      <c r="G259" s="750"/>
    </row>
    <row r="260" spans="5:7">
      <c r="E260" s="750"/>
      <c r="F260" s="750"/>
      <c r="G260" s="750"/>
    </row>
    <row r="261" spans="5:7">
      <c r="E261" s="750"/>
      <c r="F261" s="750"/>
      <c r="G261" s="750"/>
    </row>
    <row r="262" spans="5:7">
      <c r="E262" s="750"/>
      <c r="F262" s="750"/>
      <c r="G262" s="750"/>
    </row>
    <row r="263" spans="5:7">
      <c r="E263" s="750"/>
      <c r="F263" s="750"/>
      <c r="G263" s="750"/>
    </row>
    <row r="264" spans="5:7">
      <c r="E264" s="750"/>
      <c r="F264" s="750"/>
      <c r="G264" s="750"/>
    </row>
    <row r="265" spans="5:7">
      <c r="E265" s="750"/>
      <c r="F265" s="750"/>
      <c r="G265" s="750"/>
    </row>
    <row r="266" spans="5:7">
      <c r="E266" s="750"/>
      <c r="F266" s="750"/>
      <c r="G266" s="750"/>
    </row>
    <row r="267" spans="5:7">
      <c r="E267" s="750"/>
      <c r="F267" s="750"/>
      <c r="G267" s="750"/>
    </row>
    <row r="268" spans="5:7">
      <c r="E268" s="750"/>
      <c r="F268" s="750"/>
      <c r="G268" s="750"/>
    </row>
    <row r="269" spans="5:7">
      <c r="E269" s="750"/>
      <c r="F269" s="750"/>
      <c r="G269" s="750"/>
    </row>
    <row r="270" spans="5:7">
      <c r="E270" s="750"/>
      <c r="F270" s="750"/>
      <c r="G270" s="750"/>
    </row>
    <row r="271" spans="5:7">
      <c r="E271" s="750"/>
      <c r="F271" s="750"/>
      <c r="G271" s="750"/>
    </row>
    <row r="272" spans="5:7">
      <c r="E272" s="750"/>
      <c r="F272" s="750"/>
      <c r="G272" s="750"/>
    </row>
    <row r="273" spans="5:7">
      <c r="E273" s="750"/>
      <c r="F273" s="750"/>
      <c r="G273" s="750"/>
    </row>
    <row r="274" spans="5:7">
      <c r="E274" s="750"/>
      <c r="F274" s="750"/>
      <c r="G274" s="750"/>
    </row>
    <row r="275" spans="5:7">
      <c r="E275" s="750"/>
      <c r="F275" s="750"/>
      <c r="G275" s="750"/>
    </row>
    <row r="276" spans="5:7">
      <c r="E276" s="750"/>
      <c r="F276" s="750"/>
      <c r="G276" s="750"/>
    </row>
    <row r="277" spans="5:7">
      <c r="E277" s="750"/>
      <c r="F277" s="750"/>
      <c r="G277" s="750"/>
    </row>
    <row r="278" spans="5:7">
      <c r="E278" s="750"/>
      <c r="F278" s="750"/>
      <c r="G278" s="750"/>
    </row>
    <row r="279" spans="5:7">
      <c r="E279" s="750"/>
      <c r="F279" s="750"/>
      <c r="G279" s="750"/>
    </row>
    <row r="280" spans="5:7">
      <c r="E280" s="750"/>
      <c r="F280" s="750"/>
      <c r="G280" s="750"/>
    </row>
    <row r="281" spans="5:7">
      <c r="E281" s="750"/>
      <c r="F281" s="750"/>
      <c r="G281" s="750"/>
    </row>
    <row r="282" spans="5:7">
      <c r="E282" s="750"/>
      <c r="F282" s="750"/>
      <c r="G282" s="750"/>
    </row>
    <row r="283" spans="5:7">
      <c r="E283" s="750"/>
      <c r="F283" s="750"/>
      <c r="G283" s="750"/>
    </row>
    <row r="284" spans="5:7">
      <c r="E284" s="750"/>
      <c r="F284" s="750"/>
      <c r="G284" s="750"/>
    </row>
    <row r="285" spans="5:7">
      <c r="E285" s="750"/>
      <c r="F285" s="750"/>
      <c r="G285" s="750"/>
    </row>
    <row r="286" spans="5:7">
      <c r="E286" s="750"/>
      <c r="F286" s="750"/>
      <c r="G286" s="750"/>
    </row>
    <row r="287" spans="5:7">
      <c r="E287" s="750"/>
      <c r="F287" s="750"/>
      <c r="G287" s="750"/>
    </row>
    <row r="288" spans="5:7">
      <c r="E288" s="750"/>
      <c r="F288" s="750"/>
      <c r="G288" s="750"/>
    </row>
    <row r="289" spans="5:7">
      <c r="E289" s="750"/>
      <c r="F289" s="750"/>
      <c r="G289" s="750"/>
    </row>
    <row r="290" spans="5:7">
      <c r="E290" s="750"/>
      <c r="F290" s="750"/>
      <c r="G290" s="750"/>
    </row>
    <row r="291" spans="5:7">
      <c r="E291" s="750"/>
      <c r="F291" s="750"/>
      <c r="G291" s="750"/>
    </row>
    <row r="292" spans="5:7">
      <c r="E292" s="750"/>
      <c r="F292" s="750"/>
      <c r="G292" s="750"/>
    </row>
    <row r="293" spans="5:7">
      <c r="E293" s="750"/>
      <c r="F293" s="750"/>
      <c r="G293" s="750"/>
    </row>
    <row r="294" spans="5:7">
      <c r="E294" s="750"/>
      <c r="F294" s="750"/>
      <c r="G294" s="750"/>
    </row>
    <row r="295" spans="5:7">
      <c r="E295" s="750"/>
      <c r="F295" s="750"/>
      <c r="G295" s="750"/>
    </row>
    <row r="296" spans="5:7">
      <c r="E296" s="750"/>
      <c r="F296" s="750"/>
      <c r="G296" s="750"/>
    </row>
    <row r="297" spans="5:7">
      <c r="E297" s="750"/>
      <c r="F297" s="750"/>
      <c r="G297" s="750"/>
    </row>
    <row r="298" spans="5:7">
      <c r="E298" s="750"/>
      <c r="F298" s="750"/>
      <c r="G298" s="750"/>
    </row>
    <row r="299" spans="5:7">
      <c r="E299" s="750"/>
      <c r="F299" s="750"/>
      <c r="G299" s="750"/>
    </row>
    <row r="300" spans="5:7">
      <c r="E300" s="750"/>
      <c r="F300" s="750"/>
      <c r="G300" s="750"/>
    </row>
    <row r="301" spans="5:7">
      <c r="E301" s="750"/>
      <c r="F301" s="750"/>
      <c r="G301" s="750"/>
    </row>
    <row r="302" spans="5:7">
      <c r="E302" s="750"/>
      <c r="F302" s="750"/>
      <c r="G302" s="750"/>
    </row>
    <row r="303" spans="5:7">
      <c r="E303" s="750"/>
      <c r="F303" s="750"/>
      <c r="G303" s="750"/>
    </row>
    <row r="304" spans="5:7">
      <c r="E304" s="750"/>
      <c r="F304" s="750"/>
      <c r="G304" s="750"/>
    </row>
    <row r="305" spans="5:7">
      <c r="E305" s="750"/>
      <c r="F305" s="750"/>
      <c r="G305" s="750"/>
    </row>
    <row r="306" spans="5:7">
      <c r="E306" s="750"/>
      <c r="F306" s="750"/>
      <c r="G306" s="750"/>
    </row>
    <row r="307" spans="5:7">
      <c r="E307" s="750"/>
      <c r="F307" s="750"/>
      <c r="G307" s="750"/>
    </row>
    <row r="308" spans="5:7">
      <c r="E308" s="750"/>
      <c r="F308" s="750"/>
      <c r="G308" s="750"/>
    </row>
    <row r="309" spans="5:7">
      <c r="E309" s="750"/>
      <c r="F309" s="750"/>
      <c r="G309" s="750"/>
    </row>
    <row r="310" spans="5:7">
      <c r="E310" s="750"/>
      <c r="F310" s="750"/>
      <c r="G310" s="750"/>
    </row>
    <row r="311" spans="5:7">
      <c r="E311" s="750"/>
      <c r="F311" s="750"/>
      <c r="G311" s="750"/>
    </row>
    <row r="312" spans="5:7">
      <c r="E312" s="750"/>
      <c r="F312" s="750"/>
      <c r="G312" s="750"/>
    </row>
    <row r="313" spans="5:7">
      <c r="E313" s="750"/>
      <c r="F313" s="750"/>
      <c r="G313" s="750"/>
    </row>
    <row r="314" spans="5:7">
      <c r="E314" s="750"/>
      <c r="F314" s="750"/>
      <c r="G314" s="750"/>
    </row>
    <row r="315" spans="5:7">
      <c r="E315" s="750"/>
      <c r="F315" s="750"/>
      <c r="G315" s="750"/>
    </row>
    <row r="316" spans="5:7">
      <c r="E316" s="750"/>
      <c r="F316" s="750"/>
      <c r="G316" s="750"/>
    </row>
    <row r="317" spans="5:7">
      <c r="E317" s="750"/>
      <c r="F317" s="750"/>
      <c r="G317" s="750"/>
    </row>
    <row r="318" spans="5:7">
      <c r="E318" s="750"/>
      <c r="F318" s="750"/>
      <c r="G318" s="750"/>
    </row>
    <row r="319" spans="5:7">
      <c r="E319" s="750"/>
      <c r="F319" s="750"/>
      <c r="G319" s="750"/>
    </row>
    <row r="320" spans="5:7">
      <c r="E320" s="750"/>
      <c r="F320" s="750"/>
      <c r="G320" s="750"/>
    </row>
    <row r="321" spans="5:7">
      <c r="E321" s="750"/>
      <c r="F321" s="750"/>
      <c r="G321" s="750"/>
    </row>
    <row r="322" spans="5:7">
      <c r="E322" s="750"/>
      <c r="F322" s="750"/>
      <c r="G322" s="750"/>
    </row>
    <row r="323" spans="5:7">
      <c r="E323" s="750"/>
      <c r="F323" s="750"/>
      <c r="G323" s="750"/>
    </row>
    <row r="324" spans="5:7">
      <c r="E324" s="750"/>
      <c r="F324" s="750"/>
      <c r="G324" s="750"/>
    </row>
    <row r="325" spans="5:7">
      <c r="E325" s="750"/>
      <c r="F325" s="750"/>
      <c r="G325" s="750"/>
    </row>
    <row r="326" spans="5:7">
      <c r="E326" s="750"/>
      <c r="F326" s="750"/>
      <c r="G326" s="750"/>
    </row>
    <row r="327" spans="5:7">
      <c r="E327" s="750"/>
      <c r="F327" s="750"/>
      <c r="G327" s="750"/>
    </row>
    <row r="328" spans="5:7">
      <c r="E328" s="750"/>
      <c r="F328" s="750"/>
      <c r="G328" s="750"/>
    </row>
    <row r="329" spans="5:7">
      <c r="E329" s="750"/>
      <c r="F329" s="750"/>
      <c r="G329" s="750"/>
    </row>
    <row r="330" spans="5:7">
      <c r="E330" s="750"/>
      <c r="F330" s="750"/>
      <c r="G330" s="750"/>
    </row>
    <row r="331" spans="5:7">
      <c r="E331" s="750"/>
      <c r="F331" s="750"/>
      <c r="G331" s="750"/>
    </row>
    <row r="332" spans="5:7">
      <c r="E332" s="750"/>
      <c r="F332" s="750"/>
      <c r="G332" s="750"/>
    </row>
    <row r="333" spans="5:7">
      <c r="E333" s="750"/>
      <c r="F333" s="750"/>
      <c r="G333" s="750"/>
    </row>
    <row r="334" spans="5:7">
      <c r="E334" s="750"/>
      <c r="F334" s="750"/>
      <c r="G334" s="750"/>
    </row>
    <row r="335" spans="5:7">
      <c r="E335" s="750"/>
      <c r="F335" s="750"/>
      <c r="G335" s="750"/>
    </row>
    <row r="336" spans="5:7">
      <c r="E336" s="750"/>
      <c r="F336" s="750"/>
      <c r="G336" s="750"/>
    </row>
    <row r="337" spans="5:7">
      <c r="E337" s="750"/>
      <c r="F337" s="750"/>
      <c r="G337" s="750"/>
    </row>
    <row r="338" spans="5:7">
      <c r="E338" s="750"/>
      <c r="F338" s="750"/>
      <c r="G338" s="750"/>
    </row>
    <row r="339" spans="5:7">
      <c r="E339" s="750"/>
      <c r="F339" s="750"/>
      <c r="G339" s="750"/>
    </row>
    <row r="340" spans="5:7">
      <c r="E340" s="750"/>
      <c r="F340" s="750"/>
      <c r="G340" s="750"/>
    </row>
    <row r="341" spans="5:7">
      <c r="E341" s="750"/>
      <c r="F341" s="750"/>
      <c r="G341" s="750"/>
    </row>
    <row r="342" spans="5:7">
      <c r="E342" s="750"/>
      <c r="F342" s="750"/>
      <c r="G342" s="750"/>
    </row>
    <row r="343" spans="5:7">
      <c r="E343" s="750"/>
      <c r="F343" s="750"/>
      <c r="G343" s="750"/>
    </row>
    <row r="344" spans="5:7">
      <c r="E344" s="750"/>
      <c r="F344" s="750"/>
      <c r="G344" s="750"/>
    </row>
    <row r="345" spans="5:7">
      <c r="E345" s="750"/>
      <c r="F345" s="750"/>
      <c r="G345" s="750"/>
    </row>
    <row r="346" spans="5:7">
      <c r="E346" s="750"/>
      <c r="F346" s="750"/>
      <c r="G346" s="750"/>
    </row>
    <row r="347" spans="5:7">
      <c r="E347" s="750"/>
      <c r="F347" s="750"/>
      <c r="G347" s="750"/>
    </row>
    <row r="348" spans="5:7">
      <c r="E348" s="750"/>
      <c r="F348" s="750"/>
      <c r="G348" s="750"/>
    </row>
    <row r="349" spans="5:7">
      <c r="E349" s="750"/>
      <c r="F349" s="750"/>
      <c r="G349" s="750"/>
    </row>
    <row r="350" spans="5:7">
      <c r="E350" s="750"/>
      <c r="F350" s="750"/>
      <c r="G350" s="750"/>
    </row>
    <row r="351" spans="5:7">
      <c r="E351" s="750"/>
      <c r="F351" s="750"/>
      <c r="G351" s="750"/>
    </row>
    <row r="352" spans="5:7">
      <c r="E352" s="750"/>
      <c r="F352" s="750"/>
      <c r="G352" s="750"/>
    </row>
    <row r="353" spans="5:7">
      <c r="E353" s="750"/>
      <c r="F353" s="750"/>
      <c r="G353" s="750"/>
    </row>
    <row r="354" spans="5:7">
      <c r="E354" s="750"/>
      <c r="F354" s="750"/>
      <c r="G354" s="750"/>
    </row>
    <row r="355" spans="5:7">
      <c r="E355" s="750"/>
      <c r="F355" s="750"/>
      <c r="G355" s="750"/>
    </row>
    <row r="356" spans="5:7">
      <c r="E356" s="750"/>
      <c r="F356" s="750"/>
      <c r="G356" s="750"/>
    </row>
    <row r="357" spans="5:7">
      <c r="E357" s="750"/>
      <c r="F357" s="750"/>
      <c r="G357" s="750"/>
    </row>
    <row r="358" spans="5:7">
      <c r="E358" s="750"/>
      <c r="F358" s="750"/>
      <c r="G358" s="750"/>
    </row>
    <row r="359" spans="5:7">
      <c r="E359" s="750"/>
      <c r="F359" s="750"/>
      <c r="G359" s="750"/>
    </row>
    <row r="360" spans="5:7">
      <c r="E360" s="750"/>
      <c r="F360" s="750"/>
      <c r="G360" s="750"/>
    </row>
    <row r="361" spans="5:7">
      <c r="E361" s="750"/>
      <c r="F361" s="750"/>
      <c r="G361" s="750"/>
    </row>
    <row r="362" spans="5:7">
      <c r="E362" s="750"/>
      <c r="F362" s="750"/>
      <c r="G362" s="750"/>
    </row>
    <row r="363" spans="5:7">
      <c r="E363" s="750"/>
      <c r="F363" s="750"/>
      <c r="G363" s="750"/>
    </row>
    <row r="364" spans="5:7">
      <c r="E364" s="750"/>
      <c r="F364" s="750"/>
      <c r="G364" s="750"/>
    </row>
    <row r="365" spans="5:7">
      <c r="E365" s="750"/>
      <c r="F365" s="750"/>
      <c r="G365" s="750"/>
    </row>
    <row r="366" spans="5:7">
      <c r="E366" s="750"/>
      <c r="F366" s="750"/>
      <c r="G366" s="750"/>
    </row>
    <row r="367" spans="5:7">
      <c r="E367" s="750"/>
      <c r="F367" s="750"/>
      <c r="G367" s="750"/>
    </row>
    <row r="368" spans="5:7">
      <c r="E368" s="750"/>
      <c r="F368" s="750"/>
      <c r="G368" s="750"/>
    </row>
    <row r="369" spans="5:7">
      <c r="E369" s="750"/>
      <c r="F369" s="750"/>
      <c r="G369" s="750"/>
    </row>
    <row r="370" spans="5:7">
      <c r="E370" s="750"/>
      <c r="F370" s="750"/>
      <c r="G370" s="750"/>
    </row>
    <row r="371" spans="5:7">
      <c r="E371" s="750"/>
      <c r="F371" s="750"/>
      <c r="G371" s="750"/>
    </row>
    <row r="372" spans="5:7">
      <c r="E372" s="750"/>
      <c r="F372" s="750"/>
      <c r="G372" s="750"/>
    </row>
    <row r="373" spans="5:7">
      <c r="E373" s="750"/>
      <c r="F373" s="750"/>
      <c r="G373" s="750"/>
    </row>
    <row r="374" spans="5:7">
      <c r="E374" s="750"/>
      <c r="F374" s="750"/>
      <c r="G374" s="750"/>
    </row>
    <row r="375" spans="5:7">
      <c r="E375" s="750"/>
      <c r="F375" s="750"/>
      <c r="G375" s="750"/>
    </row>
    <row r="376" spans="5:7">
      <c r="E376" s="750"/>
      <c r="F376" s="750"/>
      <c r="G376" s="750"/>
    </row>
    <row r="377" spans="5:7">
      <c r="E377" s="750"/>
      <c r="F377" s="750"/>
      <c r="G377" s="750"/>
    </row>
    <row r="378" spans="5:7">
      <c r="E378" s="750"/>
      <c r="F378" s="750"/>
      <c r="G378" s="750"/>
    </row>
    <row r="379" spans="5:7">
      <c r="E379" s="750"/>
      <c r="F379" s="750"/>
      <c r="G379" s="750"/>
    </row>
    <row r="380" spans="5:7">
      <c r="E380" s="750"/>
      <c r="F380" s="750"/>
      <c r="G380" s="750"/>
    </row>
    <row r="381" spans="5:7">
      <c r="E381" s="750"/>
      <c r="F381" s="750"/>
      <c r="G381" s="750"/>
    </row>
    <row r="382" spans="5:7">
      <c r="E382" s="750"/>
      <c r="F382" s="750"/>
      <c r="G382" s="750"/>
    </row>
    <row r="383" spans="5:7">
      <c r="E383" s="750"/>
      <c r="F383" s="750"/>
      <c r="G383" s="750"/>
    </row>
    <row r="384" spans="5:7">
      <c r="E384" s="750"/>
      <c r="F384" s="750"/>
      <c r="G384" s="750"/>
    </row>
    <row r="385" spans="5:7">
      <c r="E385" s="750"/>
      <c r="F385" s="750"/>
      <c r="G385" s="750"/>
    </row>
    <row r="386" spans="5:7">
      <c r="E386" s="750"/>
      <c r="F386" s="750"/>
      <c r="G386" s="750"/>
    </row>
    <row r="387" spans="5:7">
      <c r="E387" s="750"/>
      <c r="F387" s="750"/>
      <c r="G387" s="750"/>
    </row>
    <row r="388" spans="5:7">
      <c r="E388" s="750"/>
      <c r="F388" s="750"/>
      <c r="G388" s="750"/>
    </row>
    <row r="389" spans="5:7">
      <c r="E389" s="750"/>
      <c r="F389" s="750"/>
      <c r="G389" s="750"/>
    </row>
    <row r="390" spans="5:7">
      <c r="E390" s="750"/>
      <c r="F390" s="750"/>
      <c r="G390" s="750"/>
    </row>
    <row r="391" spans="5:7">
      <c r="E391" s="750"/>
      <c r="F391" s="750"/>
      <c r="G391" s="750"/>
    </row>
    <row r="392" spans="5:7">
      <c r="E392" s="750"/>
      <c r="F392" s="750"/>
      <c r="G392" s="750"/>
    </row>
    <row r="393" spans="5:7">
      <c r="E393" s="750"/>
      <c r="F393" s="750"/>
      <c r="G393" s="750"/>
    </row>
    <row r="394" spans="5:7">
      <c r="E394" s="750"/>
      <c r="F394" s="750"/>
      <c r="G394" s="750"/>
    </row>
    <row r="395" spans="5:7">
      <c r="E395" s="750"/>
      <c r="F395" s="750"/>
      <c r="G395" s="750"/>
    </row>
    <row r="396" spans="5:7">
      <c r="E396" s="750"/>
      <c r="F396" s="750"/>
      <c r="G396" s="750"/>
    </row>
    <row r="397" spans="5:7">
      <c r="E397" s="750"/>
      <c r="F397" s="750"/>
      <c r="G397" s="750"/>
    </row>
    <row r="398" spans="5:7">
      <c r="E398" s="750"/>
      <c r="F398" s="750"/>
      <c r="G398" s="750"/>
    </row>
    <row r="399" spans="5:7">
      <c r="E399" s="750"/>
      <c r="F399" s="750"/>
      <c r="G399" s="750"/>
    </row>
    <row r="400" spans="5:7">
      <c r="E400" s="750"/>
      <c r="F400" s="750"/>
      <c r="G400" s="750"/>
    </row>
    <row r="401" spans="5:7">
      <c r="E401" s="750"/>
      <c r="F401" s="750"/>
      <c r="G401" s="750"/>
    </row>
    <row r="402" spans="5:7">
      <c r="E402" s="750"/>
      <c r="F402" s="750"/>
      <c r="G402" s="750"/>
    </row>
    <row r="403" spans="5:7">
      <c r="E403" s="750"/>
      <c r="F403" s="750"/>
      <c r="G403" s="750"/>
    </row>
    <row r="404" spans="5:7">
      <c r="E404" s="750"/>
      <c r="F404" s="750"/>
      <c r="G404" s="750"/>
    </row>
    <row r="405" spans="5:7">
      <c r="E405" s="750"/>
      <c r="F405" s="750"/>
      <c r="G405" s="750"/>
    </row>
    <row r="406" spans="5:7">
      <c r="E406" s="750"/>
      <c r="F406" s="750"/>
      <c r="G406" s="750"/>
    </row>
    <row r="407" spans="5:7">
      <c r="E407" s="750"/>
      <c r="F407" s="750"/>
      <c r="G407" s="750"/>
    </row>
    <row r="408" spans="5:7">
      <c r="E408" s="750"/>
      <c r="F408" s="750"/>
      <c r="G408" s="750"/>
    </row>
    <row r="409" spans="5:7">
      <c r="E409" s="750"/>
      <c r="F409" s="750"/>
      <c r="G409" s="750"/>
    </row>
    <row r="410" spans="5:7">
      <c r="E410" s="750"/>
      <c r="F410" s="750"/>
      <c r="G410" s="750"/>
    </row>
    <row r="411" spans="5:7">
      <c r="E411" s="750"/>
      <c r="F411" s="750"/>
      <c r="G411" s="750"/>
    </row>
    <row r="412" spans="5:7">
      <c r="E412" s="750"/>
      <c r="F412" s="750"/>
      <c r="G412" s="750"/>
    </row>
    <row r="413" spans="5:7">
      <c r="E413" s="750"/>
      <c r="F413" s="750"/>
      <c r="G413" s="750"/>
    </row>
    <row r="414" spans="5:7">
      <c r="E414" s="750"/>
      <c r="F414" s="750"/>
      <c r="G414" s="750"/>
    </row>
    <row r="415" spans="5:7">
      <c r="E415" s="750"/>
      <c r="F415" s="750"/>
      <c r="G415" s="750"/>
    </row>
    <row r="416" spans="5:7">
      <c r="E416" s="750"/>
      <c r="F416" s="750"/>
      <c r="G416" s="750"/>
    </row>
    <row r="417" spans="5:7">
      <c r="E417" s="750"/>
      <c r="F417" s="750"/>
      <c r="G417" s="750"/>
    </row>
    <row r="418" spans="5:7">
      <c r="E418" s="750"/>
      <c r="F418" s="750"/>
      <c r="G418" s="750"/>
    </row>
    <row r="419" spans="5:7">
      <c r="E419" s="750"/>
      <c r="F419" s="750"/>
      <c r="G419" s="750"/>
    </row>
    <row r="420" spans="5:7">
      <c r="E420" s="750"/>
      <c r="F420" s="750"/>
      <c r="G420" s="750"/>
    </row>
    <row r="421" spans="5:7">
      <c r="E421" s="750"/>
      <c r="F421" s="750"/>
      <c r="G421" s="750"/>
    </row>
    <row r="422" spans="5:7">
      <c r="E422" s="750"/>
      <c r="F422" s="750"/>
      <c r="G422" s="750"/>
    </row>
    <row r="423" spans="5:7">
      <c r="E423" s="750"/>
      <c r="F423" s="750"/>
      <c r="G423" s="750"/>
    </row>
    <row r="424" spans="5:7">
      <c r="E424" s="750"/>
      <c r="F424" s="750"/>
      <c r="G424" s="750"/>
    </row>
    <row r="425" spans="5:7">
      <c r="E425" s="750"/>
      <c r="F425" s="750"/>
      <c r="G425" s="750"/>
    </row>
    <row r="426" spans="5:7">
      <c r="E426" s="750"/>
      <c r="F426" s="750"/>
      <c r="G426" s="750"/>
    </row>
    <row r="427" spans="5:7">
      <c r="E427" s="750"/>
      <c r="F427" s="750"/>
      <c r="G427" s="750"/>
    </row>
    <row r="428" spans="5:7">
      <c r="E428" s="750"/>
      <c r="F428" s="750"/>
      <c r="G428" s="750"/>
    </row>
    <row r="429" spans="5:7">
      <c r="E429" s="750"/>
      <c r="F429" s="750"/>
      <c r="G429" s="750"/>
    </row>
    <row r="430" spans="5:7">
      <c r="E430" s="750"/>
      <c r="F430" s="750"/>
      <c r="G430" s="750"/>
    </row>
    <row r="431" spans="5:7">
      <c r="E431" s="750"/>
      <c r="F431" s="750"/>
      <c r="G431" s="750"/>
    </row>
    <row r="432" spans="5:7">
      <c r="E432" s="750"/>
      <c r="F432" s="750"/>
      <c r="G432" s="750"/>
    </row>
    <row r="433" spans="5:7">
      <c r="E433" s="750"/>
      <c r="F433" s="750"/>
      <c r="G433" s="750"/>
    </row>
    <row r="434" spans="5:7">
      <c r="E434" s="750"/>
      <c r="F434" s="750"/>
      <c r="G434" s="750"/>
    </row>
    <row r="435" spans="5:7">
      <c r="E435" s="750"/>
      <c r="F435" s="750"/>
      <c r="G435" s="750"/>
    </row>
    <row r="436" spans="5:7">
      <c r="E436" s="750"/>
      <c r="F436" s="750"/>
      <c r="G436" s="750"/>
    </row>
    <row r="437" spans="5:7">
      <c r="E437" s="750"/>
      <c r="F437" s="750"/>
      <c r="G437" s="750"/>
    </row>
    <row r="438" spans="5:7">
      <c r="E438" s="750"/>
      <c r="F438" s="750"/>
      <c r="G438" s="750"/>
    </row>
    <row r="439" spans="5:7">
      <c r="E439" s="750"/>
      <c r="F439" s="750"/>
      <c r="G439" s="750"/>
    </row>
    <row r="440" spans="5:7">
      <c r="E440" s="750"/>
      <c r="F440" s="750"/>
      <c r="G440" s="750"/>
    </row>
    <row r="441" spans="5:7">
      <c r="E441" s="750"/>
      <c r="F441" s="750"/>
      <c r="G441" s="750"/>
    </row>
    <row r="442" spans="5:7">
      <c r="E442" s="750"/>
      <c r="F442" s="750"/>
      <c r="G442" s="750"/>
    </row>
    <row r="443" spans="5:7">
      <c r="E443" s="750"/>
      <c r="F443" s="750"/>
      <c r="G443" s="750"/>
    </row>
    <row r="444" spans="5:7">
      <c r="E444" s="750"/>
      <c r="F444" s="750"/>
      <c r="G444" s="750"/>
    </row>
    <row r="445" spans="5:7">
      <c r="E445" s="750"/>
      <c r="F445" s="750"/>
      <c r="G445" s="750"/>
    </row>
    <row r="446" spans="5:7">
      <c r="E446" s="750"/>
      <c r="F446" s="750"/>
      <c r="G446" s="750"/>
    </row>
    <row r="447" spans="5:7">
      <c r="E447" s="750"/>
      <c r="F447" s="750"/>
      <c r="G447" s="750"/>
    </row>
    <row r="448" spans="5:7">
      <c r="E448" s="750"/>
      <c r="F448" s="750"/>
      <c r="G448" s="750"/>
    </row>
    <row r="449" spans="5:7">
      <c r="E449" s="750"/>
      <c r="F449" s="750"/>
      <c r="G449" s="750"/>
    </row>
    <row r="450" spans="5:7">
      <c r="E450" s="750"/>
      <c r="F450" s="750"/>
      <c r="G450" s="750"/>
    </row>
  </sheetData>
  <customSheetViews>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1"/>
      <headerFooter alignWithMargins="0"/>
    </customSheetView>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4" firstPageNumber="28" orientation="landscape" useFirstPageNumber="1" horizontalDpi="4294967292" verticalDpi="4294967292" r:id="rId3"/>
  <headerFooter alignWithMargins="0"/>
  <rowBreaks count="1" manualBreakCount="1">
    <brk id="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activeCell="I57" sqref="I57"/>
    </sheetView>
  </sheetViews>
  <sheetFormatPr defaultColWidth="8.77734375" defaultRowHeight="15.75"/>
  <cols>
    <col min="1" max="1" width="8.77734375" style="225"/>
    <col min="2" max="2" width="51.77734375" style="225" customWidth="1"/>
    <col min="3" max="3" width="15.6640625" style="225" customWidth="1"/>
    <col min="4" max="4" width="14.77734375" style="225" bestFit="1" customWidth="1"/>
    <col min="5" max="5" width="1.6640625" style="225" customWidth="1"/>
    <col min="6" max="6" width="15.88671875" style="225" customWidth="1"/>
    <col min="7" max="7" width="1.44140625" style="225" customWidth="1"/>
    <col min="8" max="8" width="8.77734375" style="225"/>
    <col min="9" max="9" width="35.33203125" style="225" customWidth="1"/>
    <col min="10" max="10" width="16.109375" style="225" customWidth="1"/>
    <col min="11" max="11" width="9.109375" style="225" bestFit="1" customWidth="1"/>
    <col min="12" max="12" width="10.109375" style="225" bestFit="1" customWidth="1"/>
    <col min="13" max="13" width="10.77734375" style="225" customWidth="1"/>
    <col min="14" max="257" width="8.77734375" style="225"/>
    <col min="258" max="258" width="35.21875" style="225" customWidth="1"/>
    <col min="259" max="259" width="15.6640625" style="225" customWidth="1"/>
    <col min="260" max="260" width="14.77734375" style="225" bestFit="1" customWidth="1"/>
    <col min="261" max="261" width="1.6640625" style="225" customWidth="1"/>
    <col min="262" max="262" width="15.88671875" style="225" customWidth="1"/>
    <col min="263" max="263" width="1.44140625" style="225" customWidth="1"/>
    <col min="264" max="264" width="8.77734375" style="225"/>
    <col min="265" max="265" width="35.33203125" style="225" customWidth="1"/>
    <col min="266" max="266" width="16.109375" style="225" customWidth="1"/>
    <col min="267" max="267" width="9.109375" style="225" bestFit="1" customWidth="1"/>
    <col min="268" max="268" width="10.109375" style="225" bestFit="1" customWidth="1"/>
    <col min="269" max="269" width="10.77734375" style="225" customWidth="1"/>
    <col min="270" max="513" width="8.77734375" style="225"/>
    <col min="514" max="514" width="35.21875" style="225" customWidth="1"/>
    <col min="515" max="515" width="15.6640625" style="225" customWidth="1"/>
    <col min="516" max="516" width="14.77734375" style="225" bestFit="1" customWidth="1"/>
    <col min="517" max="517" width="1.6640625" style="225" customWidth="1"/>
    <col min="518" max="518" width="15.88671875" style="225" customWidth="1"/>
    <col min="519" max="519" width="1.44140625" style="225" customWidth="1"/>
    <col min="520" max="520" width="8.77734375" style="225"/>
    <col min="521" max="521" width="35.33203125" style="225" customWidth="1"/>
    <col min="522" max="522" width="16.109375" style="225" customWidth="1"/>
    <col min="523" max="523" width="9.109375" style="225" bestFit="1" customWidth="1"/>
    <col min="524" max="524" width="10.109375" style="225" bestFit="1" customWidth="1"/>
    <col min="525" max="525" width="10.77734375" style="225" customWidth="1"/>
    <col min="526" max="769" width="8.77734375" style="225"/>
    <col min="770" max="770" width="35.21875" style="225" customWidth="1"/>
    <col min="771" max="771" width="15.6640625" style="225" customWidth="1"/>
    <col min="772" max="772" width="14.77734375" style="225" bestFit="1" customWidth="1"/>
    <col min="773" max="773" width="1.6640625" style="225" customWidth="1"/>
    <col min="774" max="774" width="15.88671875" style="225" customWidth="1"/>
    <col min="775" max="775" width="1.44140625" style="225" customWidth="1"/>
    <col min="776" max="776" width="8.77734375" style="225"/>
    <col min="777" max="777" width="35.33203125" style="225" customWidth="1"/>
    <col min="778" max="778" width="16.109375" style="225" customWidth="1"/>
    <col min="779" max="779" width="9.109375" style="225" bestFit="1" customWidth="1"/>
    <col min="780" max="780" width="10.109375" style="225" bestFit="1" customWidth="1"/>
    <col min="781" max="781" width="10.77734375" style="225" customWidth="1"/>
    <col min="782" max="1025" width="8.77734375" style="225"/>
    <col min="1026" max="1026" width="35.21875" style="225" customWidth="1"/>
    <col min="1027" max="1027" width="15.6640625" style="225" customWidth="1"/>
    <col min="1028" max="1028" width="14.77734375" style="225" bestFit="1" customWidth="1"/>
    <col min="1029" max="1029" width="1.6640625" style="225" customWidth="1"/>
    <col min="1030" max="1030" width="15.88671875" style="225" customWidth="1"/>
    <col min="1031" max="1031" width="1.44140625" style="225" customWidth="1"/>
    <col min="1032" max="1032" width="8.77734375" style="225"/>
    <col min="1033" max="1033" width="35.33203125" style="225" customWidth="1"/>
    <col min="1034" max="1034" width="16.109375" style="225" customWidth="1"/>
    <col min="1035" max="1035" width="9.109375" style="225" bestFit="1" customWidth="1"/>
    <col min="1036" max="1036" width="10.109375" style="225" bestFit="1" customWidth="1"/>
    <col min="1037" max="1037" width="10.77734375" style="225" customWidth="1"/>
    <col min="1038" max="1281" width="8.77734375" style="225"/>
    <col min="1282" max="1282" width="35.21875" style="225" customWidth="1"/>
    <col min="1283" max="1283" width="15.6640625" style="225" customWidth="1"/>
    <col min="1284" max="1284" width="14.77734375" style="225" bestFit="1" customWidth="1"/>
    <col min="1285" max="1285" width="1.6640625" style="225" customWidth="1"/>
    <col min="1286" max="1286" width="15.88671875" style="225" customWidth="1"/>
    <col min="1287" max="1287" width="1.44140625" style="225" customWidth="1"/>
    <col min="1288" max="1288" width="8.77734375" style="225"/>
    <col min="1289" max="1289" width="35.33203125" style="225" customWidth="1"/>
    <col min="1290" max="1290" width="16.109375" style="225" customWidth="1"/>
    <col min="1291" max="1291" width="9.109375" style="225" bestFit="1" customWidth="1"/>
    <col min="1292" max="1292" width="10.109375" style="225" bestFit="1" customWidth="1"/>
    <col min="1293" max="1293" width="10.77734375" style="225" customWidth="1"/>
    <col min="1294" max="1537" width="8.77734375" style="225"/>
    <col min="1538" max="1538" width="35.21875" style="225" customWidth="1"/>
    <col min="1539" max="1539" width="15.6640625" style="225" customWidth="1"/>
    <col min="1540" max="1540" width="14.77734375" style="225" bestFit="1" customWidth="1"/>
    <col min="1541" max="1541" width="1.6640625" style="225" customWidth="1"/>
    <col min="1542" max="1542" width="15.88671875" style="225" customWidth="1"/>
    <col min="1543" max="1543" width="1.44140625" style="225" customWidth="1"/>
    <col min="1544" max="1544" width="8.77734375" style="225"/>
    <col min="1545" max="1545" width="35.33203125" style="225" customWidth="1"/>
    <col min="1546" max="1546" width="16.109375" style="225" customWidth="1"/>
    <col min="1547" max="1547" width="9.109375" style="225" bestFit="1" customWidth="1"/>
    <col min="1548" max="1548" width="10.109375" style="225" bestFit="1" customWidth="1"/>
    <col min="1549" max="1549" width="10.77734375" style="225" customWidth="1"/>
    <col min="1550" max="1793" width="8.77734375" style="225"/>
    <col min="1794" max="1794" width="35.21875" style="225" customWidth="1"/>
    <col min="1795" max="1795" width="15.6640625" style="225" customWidth="1"/>
    <col min="1796" max="1796" width="14.77734375" style="225" bestFit="1" customWidth="1"/>
    <col min="1797" max="1797" width="1.6640625" style="225" customWidth="1"/>
    <col min="1798" max="1798" width="15.88671875" style="225" customWidth="1"/>
    <col min="1799" max="1799" width="1.44140625" style="225" customWidth="1"/>
    <col min="1800" max="1800" width="8.77734375" style="225"/>
    <col min="1801" max="1801" width="35.33203125" style="225" customWidth="1"/>
    <col min="1802" max="1802" width="16.109375" style="225" customWidth="1"/>
    <col min="1803" max="1803" width="9.109375" style="225" bestFit="1" customWidth="1"/>
    <col min="1804" max="1804" width="10.109375" style="225" bestFit="1" customWidth="1"/>
    <col min="1805" max="1805" width="10.77734375" style="225" customWidth="1"/>
    <col min="1806" max="2049" width="8.77734375" style="225"/>
    <col min="2050" max="2050" width="35.21875" style="225" customWidth="1"/>
    <col min="2051" max="2051" width="15.6640625" style="225" customWidth="1"/>
    <col min="2052" max="2052" width="14.77734375" style="225" bestFit="1" customWidth="1"/>
    <col min="2053" max="2053" width="1.6640625" style="225" customWidth="1"/>
    <col min="2054" max="2054" width="15.88671875" style="225" customWidth="1"/>
    <col min="2055" max="2055" width="1.44140625" style="225" customWidth="1"/>
    <col min="2056" max="2056" width="8.77734375" style="225"/>
    <col min="2057" max="2057" width="35.33203125" style="225" customWidth="1"/>
    <col min="2058" max="2058" width="16.109375" style="225" customWidth="1"/>
    <col min="2059" max="2059" width="9.109375" style="225" bestFit="1" customWidth="1"/>
    <col min="2060" max="2060" width="10.109375" style="225" bestFit="1" customWidth="1"/>
    <col min="2061" max="2061" width="10.77734375" style="225" customWidth="1"/>
    <col min="2062" max="2305" width="8.77734375" style="225"/>
    <col min="2306" max="2306" width="35.21875" style="225" customWidth="1"/>
    <col min="2307" max="2307" width="15.6640625" style="225" customWidth="1"/>
    <col min="2308" max="2308" width="14.77734375" style="225" bestFit="1" customWidth="1"/>
    <col min="2309" max="2309" width="1.6640625" style="225" customWidth="1"/>
    <col min="2310" max="2310" width="15.88671875" style="225" customWidth="1"/>
    <col min="2311" max="2311" width="1.44140625" style="225" customWidth="1"/>
    <col min="2312" max="2312" width="8.77734375" style="225"/>
    <col min="2313" max="2313" width="35.33203125" style="225" customWidth="1"/>
    <col min="2314" max="2314" width="16.109375" style="225" customWidth="1"/>
    <col min="2315" max="2315" width="9.109375" style="225" bestFit="1" customWidth="1"/>
    <col min="2316" max="2316" width="10.109375" style="225" bestFit="1" customWidth="1"/>
    <col min="2317" max="2317" width="10.77734375" style="225" customWidth="1"/>
    <col min="2318" max="2561" width="8.77734375" style="225"/>
    <col min="2562" max="2562" width="35.21875" style="225" customWidth="1"/>
    <col min="2563" max="2563" width="15.6640625" style="225" customWidth="1"/>
    <col min="2564" max="2564" width="14.77734375" style="225" bestFit="1" customWidth="1"/>
    <col min="2565" max="2565" width="1.6640625" style="225" customWidth="1"/>
    <col min="2566" max="2566" width="15.88671875" style="225" customWidth="1"/>
    <col min="2567" max="2567" width="1.44140625" style="225" customWidth="1"/>
    <col min="2568" max="2568" width="8.77734375" style="225"/>
    <col min="2569" max="2569" width="35.33203125" style="225" customWidth="1"/>
    <col min="2570" max="2570" width="16.109375" style="225" customWidth="1"/>
    <col min="2571" max="2571" width="9.109375" style="225" bestFit="1" customWidth="1"/>
    <col min="2572" max="2572" width="10.109375" style="225" bestFit="1" customWidth="1"/>
    <col min="2573" max="2573" width="10.77734375" style="225" customWidth="1"/>
    <col min="2574" max="2817" width="8.77734375" style="225"/>
    <col min="2818" max="2818" width="35.21875" style="225" customWidth="1"/>
    <col min="2819" max="2819" width="15.6640625" style="225" customWidth="1"/>
    <col min="2820" max="2820" width="14.77734375" style="225" bestFit="1" customWidth="1"/>
    <col min="2821" max="2821" width="1.6640625" style="225" customWidth="1"/>
    <col min="2822" max="2822" width="15.88671875" style="225" customWidth="1"/>
    <col min="2823" max="2823" width="1.44140625" style="225" customWidth="1"/>
    <col min="2824" max="2824" width="8.77734375" style="225"/>
    <col min="2825" max="2825" width="35.33203125" style="225" customWidth="1"/>
    <col min="2826" max="2826" width="16.109375" style="225" customWidth="1"/>
    <col min="2827" max="2827" width="9.109375" style="225" bestFit="1" customWidth="1"/>
    <col min="2828" max="2828" width="10.109375" style="225" bestFit="1" customWidth="1"/>
    <col min="2829" max="2829" width="10.77734375" style="225" customWidth="1"/>
    <col min="2830" max="3073" width="8.77734375" style="225"/>
    <col min="3074" max="3074" width="35.21875" style="225" customWidth="1"/>
    <col min="3075" max="3075" width="15.6640625" style="225" customWidth="1"/>
    <col min="3076" max="3076" width="14.77734375" style="225" bestFit="1" customWidth="1"/>
    <col min="3077" max="3077" width="1.6640625" style="225" customWidth="1"/>
    <col min="3078" max="3078" width="15.88671875" style="225" customWidth="1"/>
    <col min="3079" max="3079" width="1.44140625" style="225" customWidth="1"/>
    <col min="3080" max="3080" width="8.77734375" style="225"/>
    <col min="3081" max="3081" width="35.33203125" style="225" customWidth="1"/>
    <col min="3082" max="3082" width="16.109375" style="225" customWidth="1"/>
    <col min="3083" max="3083" width="9.109375" style="225" bestFit="1" customWidth="1"/>
    <col min="3084" max="3084" width="10.109375" style="225" bestFit="1" customWidth="1"/>
    <col min="3085" max="3085" width="10.77734375" style="225" customWidth="1"/>
    <col min="3086" max="3329" width="8.77734375" style="225"/>
    <col min="3330" max="3330" width="35.21875" style="225" customWidth="1"/>
    <col min="3331" max="3331" width="15.6640625" style="225" customWidth="1"/>
    <col min="3332" max="3332" width="14.77734375" style="225" bestFit="1" customWidth="1"/>
    <col min="3333" max="3333" width="1.6640625" style="225" customWidth="1"/>
    <col min="3334" max="3334" width="15.88671875" style="225" customWidth="1"/>
    <col min="3335" max="3335" width="1.44140625" style="225" customWidth="1"/>
    <col min="3336" max="3336" width="8.77734375" style="225"/>
    <col min="3337" max="3337" width="35.33203125" style="225" customWidth="1"/>
    <col min="3338" max="3338" width="16.109375" style="225" customWidth="1"/>
    <col min="3339" max="3339" width="9.109375" style="225" bestFit="1" customWidth="1"/>
    <col min="3340" max="3340" width="10.109375" style="225" bestFit="1" customWidth="1"/>
    <col min="3341" max="3341" width="10.77734375" style="225" customWidth="1"/>
    <col min="3342" max="3585" width="8.77734375" style="225"/>
    <col min="3586" max="3586" width="35.21875" style="225" customWidth="1"/>
    <col min="3587" max="3587" width="15.6640625" style="225" customWidth="1"/>
    <col min="3588" max="3588" width="14.77734375" style="225" bestFit="1" customWidth="1"/>
    <col min="3589" max="3589" width="1.6640625" style="225" customWidth="1"/>
    <col min="3590" max="3590" width="15.88671875" style="225" customWidth="1"/>
    <col min="3591" max="3591" width="1.44140625" style="225" customWidth="1"/>
    <col min="3592" max="3592" width="8.77734375" style="225"/>
    <col min="3593" max="3593" width="35.33203125" style="225" customWidth="1"/>
    <col min="3594" max="3594" width="16.109375" style="225" customWidth="1"/>
    <col min="3595" max="3595" width="9.109375" style="225" bestFit="1" customWidth="1"/>
    <col min="3596" max="3596" width="10.109375" style="225" bestFit="1" customWidth="1"/>
    <col min="3597" max="3597" width="10.77734375" style="225" customWidth="1"/>
    <col min="3598" max="3841" width="8.77734375" style="225"/>
    <col min="3842" max="3842" width="35.21875" style="225" customWidth="1"/>
    <col min="3843" max="3843" width="15.6640625" style="225" customWidth="1"/>
    <col min="3844" max="3844" width="14.77734375" style="225" bestFit="1" customWidth="1"/>
    <col min="3845" max="3845" width="1.6640625" style="225" customWidth="1"/>
    <col min="3846" max="3846" width="15.88671875" style="225" customWidth="1"/>
    <col min="3847" max="3847" width="1.44140625" style="225" customWidth="1"/>
    <col min="3848" max="3848" width="8.77734375" style="225"/>
    <col min="3849" max="3849" width="35.33203125" style="225" customWidth="1"/>
    <col min="3850" max="3850" width="16.109375" style="225" customWidth="1"/>
    <col min="3851" max="3851" width="9.109375" style="225" bestFit="1" customWidth="1"/>
    <col min="3852" max="3852" width="10.109375" style="225" bestFit="1" customWidth="1"/>
    <col min="3853" max="3853" width="10.77734375" style="225" customWidth="1"/>
    <col min="3854" max="4097" width="8.77734375" style="225"/>
    <col min="4098" max="4098" width="35.21875" style="225" customWidth="1"/>
    <col min="4099" max="4099" width="15.6640625" style="225" customWidth="1"/>
    <col min="4100" max="4100" width="14.77734375" style="225" bestFit="1" customWidth="1"/>
    <col min="4101" max="4101" width="1.6640625" style="225" customWidth="1"/>
    <col min="4102" max="4102" width="15.88671875" style="225" customWidth="1"/>
    <col min="4103" max="4103" width="1.44140625" style="225" customWidth="1"/>
    <col min="4104" max="4104" width="8.77734375" style="225"/>
    <col min="4105" max="4105" width="35.33203125" style="225" customWidth="1"/>
    <col min="4106" max="4106" width="16.109375" style="225" customWidth="1"/>
    <col min="4107" max="4107" width="9.109375" style="225" bestFit="1" customWidth="1"/>
    <col min="4108" max="4108" width="10.109375" style="225" bestFit="1" customWidth="1"/>
    <col min="4109" max="4109" width="10.77734375" style="225" customWidth="1"/>
    <col min="4110" max="4353" width="8.77734375" style="225"/>
    <col min="4354" max="4354" width="35.21875" style="225" customWidth="1"/>
    <col min="4355" max="4355" width="15.6640625" style="225" customWidth="1"/>
    <col min="4356" max="4356" width="14.77734375" style="225" bestFit="1" customWidth="1"/>
    <col min="4357" max="4357" width="1.6640625" style="225" customWidth="1"/>
    <col min="4358" max="4358" width="15.88671875" style="225" customWidth="1"/>
    <col min="4359" max="4359" width="1.44140625" style="225" customWidth="1"/>
    <col min="4360" max="4360" width="8.77734375" style="225"/>
    <col min="4361" max="4361" width="35.33203125" style="225" customWidth="1"/>
    <col min="4362" max="4362" width="16.109375" style="225" customWidth="1"/>
    <col min="4363" max="4363" width="9.109375" style="225" bestFit="1" customWidth="1"/>
    <col min="4364" max="4364" width="10.109375" style="225" bestFit="1" customWidth="1"/>
    <col min="4365" max="4365" width="10.77734375" style="225" customWidth="1"/>
    <col min="4366" max="4609" width="8.77734375" style="225"/>
    <col min="4610" max="4610" width="35.21875" style="225" customWidth="1"/>
    <col min="4611" max="4611" width="15.6640625" style="225" customWidth="1"/>
    <col min="4612" max="4612" width="14.77734375" style="225" bestFit="1" customWidth="1"/>
    <col min="4613" max="4613" width="1.6640625" style="225" customWidth="1"/>
    <col min="4614" max="4614" width="15.88671875" style="225" customWidth="1"/>
    <col min="4615" max="4615" width="1.44140625" style="225" customWidth="1"/>
    <col min="4616" max="4616" width="8.77734375" style="225"/>
    <col min="4617" max="4617" width="35.33203125" style="225" customWidth="1"/>
    <col min="4618" max="4618" width="16.109375" style="225" customWidth="1"/>
    <col min="4619" max="4619" width="9.109375" style="225" bestFit="1" customWidth="1"/>
    <col min="4620" max="4620" width="10.109375" style="225" bestFit="1" customWidth="1"/>
    <col min="4621" max="4621" width="10.77734375" style="225" customWidth="1"/>
    <col min="4622" max="4865" width="8.77734375" style="225"/>
    <col min="4866" max="4866" width="35.21875" style="225" customWidth="1"/>
    <col min="4867" max="4867" width="15.6640625" style="225" customWidth="1"/>
    <col min="4868" max="4868" width="14.77734375" style="225" bestFit="1" customWidth="1"/>
    <col min="4869" max="4869" width="1.6640625" style="225" customWidth="1"/>
    <col min="4870" max="4870" width="15.88671875" style="225" customWidth="1"/>
    <col min="4871" max="4871" width="1.44140625" style="225" customWidth="1"/>
    <col min="4872" max="4872" width="8.77734375" style="225"/>
    <col min="4873" max="4873" width="35.33203125" style="225" customWidth="1"/>
    <col min="4874" max="4874" width="16.109375" style="225" customWidth="1"/>
    <col min="4875" max="4875" width="9.109375" style="225" bestFit="1" customWidth="1"/>
    <col min="4876" max="4876" width="10.109375" style="225" bestFit="1" customWidth="1"/>
    <col min="4877" max="4877" width="10.77734375" style="225" customWidth="1"/>
    <col min="4878" max="5121" width="8.77734375" style="225"/>
    <col min="5122" max="5122" width="35.21875" style="225" customWidth="1"/>
    <col min="5123" max="5123" width="15.6640625" style="225" customWidth="1"/>
    <col min="5124" max="5124" width="14.77734375" style="225" bestFit="1" customWidth="1"/>
    <col min="5125" max="5125" width="1.6640625" style="225" customWidth="1"/>
    <col min="5126" max="5126" width="15.88671875" style="225" customWidth="1"/>
    <col min="5127" max="5127" width="1.44140625" style="225" customWidth="1"/>
    <col min="5128" max="5128" width="8.77734375" style="225"/>
    <col min="5129" max="5129" width="35.33203125" style="225" customWidth="1"/>
    <col min="5130" max="5130" width="16.109375" style="225" customWidth="1"/>
    <col min="5131" max="5131" width="9.109375" style="225" bestFit="1" customWidth="1"/>
    <col min="5132" max="5132" width="10.109375" style="225" bestFit="1" customWidth="1"/>
    <col min="5133" max="5133" width="10.77734375" style="225" customWidth="1"/>
    <col min="5134" max="5377" width="8.77734375" style="225"/>
    <col min="5378" max="5378" width="35.21875" style="225" customWidth="1"/>
    <col min="5379" max="5379" width="15.6640625" style="225" customWidth="1"/>
    <col min="5380" max="5380" width="14.77734375" style="225" bestFit="1" customWidth="1"/>
    <col min="5381" max="5381" width="1.6640625" style="225" customWidth="1"/>
    <col min="5382" max="5382" width="15.88671875" style="225" customWidth="1"/>
    <col min="5383" max="5383" width="1.44140625" style="225" customWidth="1"/>
    <col min="5384" max="5384" width="8.77734375" style="225"/>
    <col min="5385" max="5385" width="35.33203125" style="225" customWidth="1"/>
    <col min="5386" max="5386" width="16.109375" style="225" customWidth="1"/>
    <col min="5387" max="5387" width="9.109375" style="225" bestFit="1" customWidth="1"/>
    <col min="5388" max="5388" width="10.109375" style="225" bestFit="1" customWidth="1"/>
    <col min="5389" max="5389" width="10.77734375" style="225" customWidth="1"/>
    <col min="5390" max="5633" width="8.77734375" style="225"/>
    <col min="5634" max="5634" width="35.21875" style="225" customWidth="1"/>
    <col min="5635" max="5635" width="15.6640625" style="225" customWidth="1"/>
    <col min="5636" max="5636" width="14.77734375" style="225" bestFit="1" customWidth="1"/>
    <col min="5637" max="5637" width="1.6640625" style="225" customWidth="1"/>
    <col min="5638" max="5638" width="15.88671875" style="225" customWidth="1"/>
    <col min="5639" max="5639" width="1.44140625" style="225" customWidth="1"/>
    <col min="5640" max="5640" width="8.77734375" style="225"/>
    <col min="5641" max="5641" width="35.33203125" style="225" customWidth="1"/>
    <col min="5642" max="5642" width="16.109375" style="225" customWidth="1"/>
    <col min="5643" max="5643" width="9.109375" style="225" bestFit="1" customWidth="1"/>
    <col min="5644" max="5644" width="10.109375" style="225" bestFit="1" customWidth="1"/>
    <col min="5645" max="5645" width="10.77734375" style="225" customWidth="1"/>
    <col min="5646" max="5889" width="8.77734375" style="225"/>
    <col min="5890" max="5890" width="35.21875" style="225" customWidth="1"/>
    <col min="5891" max="5891" width="15.6640625" style="225" customWidth="1"/>
    <col min="5892" max="5892" width="14.77734375" style="225" bestFit="1" customWidth="1"/>
    <col min="5893" max="5893" width="1.6640625" style="225" customWidth="1"/>
    <col min="5894" max="5894" width="15.88671875" style="225" customWidth="1"/>
    <col min="5895" max="5895" width="1.44140625" style="225" customWidth="1"/>
    <col min="5896" max="5896" width="8.77734375" style="225"/>
    <col min="5897" max="5897" width="35.33203125" style="225" customWidth="1"/>
    <col min="5898" max="5898" width="16.109375" style="225" customWidth="1"/>
    <col min="5899" max="5899" width="9.109375" style="225" bestFit="1" customWidth="1"/>
    <col min="5900" max="5900" width="10.109375" style="225" bestFit="1" customWidth="1"/>
    <col min="5901" max="5901" width="10.77734375" style="225" customWidth="1"/>
    <col min="5902" max="6145" width="8.77734375" style="225"/>
    <col min="6146" max="6146" width="35.21875" style="225" customWidth="1"/>
    <col min="6147" max="6147" width="15.6640625" style="225" customWidth="1"/>
    <col min="6148" max="6148" width="14.77734375" style="225" bestFit="1" customWidth="1"/>
    <col min="6149" max="6149" width="1.6640625" style="225" customWidth="1"/>
    <col min="6150" max="6150" width="15.88671875" style="225" customWidth="1"/>
    <col min="6151" max="6151" width="1.44140625" style="225" customWidth="1"/>
    <col min="6152" max="6152" width="8.77734375" style="225"/>
    <col min="6153" max="6153" width="35.33203125" style="225" customWidth="1"/>
    <col min="6154" max="6154" width="16.109375" style="225" customWidth="1"/>
    <col min="6155" max="6155" width="9.109375" style="225" bestFit="1" customWidth="1"/>
    <col min="6156" max="6156" width="10.109375" style="225" bestFit="1" customWidth="1"/>
    <col min="6157" max="6157" width="10.77734375" style="225" customWidth="1"/>
    <col min="6158" max="6401" width="8.77734375" style="225"/>
    <col min="6402" max="6402" width="35.21875" style="225" customWidth="1"/>
    <col min="6403" max="6403" width="15.6640625" style="225" customWidth="1"/>
    <col min="6404" max="6404" width="14.77734375" style="225" bestFit="1" customWidth="1"/>
    <col min="6405" max="6405" width="1.6640625" style="225" customWidth="1"/>
    <col min="6406" max="6406" width="15.88671875" style="225" customWidth="1"/>
    <col min="6407" max="6407" width="1.44140625" style="225" customWidth="1"/>
    <col min="6408" max="6408" width="8.77734375" style="225"/>
    <col min="6409" max="6409" width="35.33203125" style="225" customWidth="1"/>
    <col min="6410" max="6410" width="16.109375" style="225" customWidth="1"/>
    <col min="6411" max="6411" width="9.109375" style="225" bestFit="1" customWidth="1"/>
    <col min="6412" max="6412" width="10.109375" style="225" bestFit="1" customWidth="1"/>
    <col min="6413" max="6413" width="10.77734375" style="225" customWidth="1"/>
    <col min="6414" max="6657" width="8.77734375" style="225"/>
    <col min="6658" max="6658" width="35.21875" style="225" customWidth="1"/>
    <col min="6659" max="6659" width="15.6640625" style="225" customWidth="1"/>
    <col min="6660" max="6660" width="14.77734375" style="225" bestFit="1" customWidth="1"/>
    <col min="6661" max="6661" width="1.6640625" style="225" customWidth="1"/>
    <col min="6662" max="6662" width="15.88671875" style="225" customWidth="1"/>
    <col min="6663" max="6663" width="1.44140625" style="225" customWidth="1"/>
    <col min="6664" max="6664" width="8.77734375" style="225"/>
    <col min="6665" max="6665" width="35.33203125" style="225" customWidth="1"/>
    <col min="6666" max="6666" width="16.109375" style="225" customWidth="1"/>
    <col min="6667" max="6667" width="9.109375" style="225" bestFit="1" customWidth="1"/>
    <col min="6668" max="6668" width="10.109375" style="225" bestFit="1" customWidth="1"/>
    <col min="6669" max="6669" width="10.77734375" style="225" customWidth="1"/>
    <col min="6670" max="6913" width="8.77734375" style="225"/>
    <col min="6914" max="6914" width="35.21875" style="225" customWidth="1"/>
    <col min="6915" max="6915" width="15.6640625" style="225" customWidth="1"/>
    <col min="6916" max="6916" width="14.77734375" style="225" bestFit="1" customWidth="1"/>
    <col min="6917" max="6917" width="1.6640625" style="225" customWidth="1"/>
    <col min="6918" max="6918" width="15.88671875" style="225" customWidth="1"/>
    <col min="6919" max="6919" width="1.44140625" style="225" customWidth="1"/>
    <col min="6920" max="6920" width="8.77734375" style="225"/>
    <col min="6921" max="6921" width="35.33203125" style="225" customWidth="1"/>
    <col min="6922" max="6922" width="16.109375" style="225" customWidth="1"/>
    <col min="6923" max="6923" width="9.109375" style="225" bestFit="1" customWidth="1"/>
    <col min="6924" max="6924" width="10.109375" style="225" bestFit="1" customWidth="1"/>
    <col min="6925" max="6925" width="10.77734375" style="225" customWidth="1"/>
    <col min="6926" max="7169" width="8.77734375" style="225"/>
    <col min="7170" max="7170" width="35.21875" style="225" customWidth="1"/>
    <col min="7171" max="7171" width="15.6640625" style="225" customWidth="1"/>
    <col min="7172" max="7172" width="14.77734375" style="225" bestFit="1" customWidth="1"/>
    <col min="7173" max="7173" width="1.6640625" style="225" customWidth="1"/>
    <col min="7174" max="7174" width="15.88671875" style="225" customWidth="1"/>
    <col min="7175" max="7175" width="1.44140625" style="225" customWidth="1"/>
    <col min="7176" max="7176" width="8.77734375" style="225"/>
    <col min="7177" max="7177" width="35.33203125" style="225" customWidth="1"/>
    <col min="7178" max="7178" width="16.109375" style="225" customWidth="1"/>
    <col min="7179" max="7179" width="9.109375" style="225" bestFit="1" customWidth="1"/>
    <col min="7180" max="7180" width="10.109375" style="225" bestFit="1" customWidth="1"/>
    <col min="7181" max="7181" width="10.77734375" style="225" customWidth="1"/>
    <col min="7182" max="7425" width="8.77734375" style="225"/>
    <col min="7426" max="7426" width="35.21875" style="225" customWidth="1"/>
    <col min="7427" max="7427" width="15.6640625" style="225" customWidth="1"/>
    <col min="7428" max="7428" width="14.77734375" style="225" bestFit="1" customWidth="1"/>
    <col min="7429" max="7429" width="1.6640625" style="225" customWidth="1"/>
    <col min="7430" max="7430" width="15.88671875" style="225" customWidth="1"/>
    <col min="7431" max="7431" width="1.44140625" style="225" customWidth="1"/>
    <col min="7432" max="7432" width="8.77734375" style="225"/>
    <col min="7433" max="7433" width="35.33203125" style="225" customWidth="1"/>
    <col min="7434" max="7434" width="16.109375" style="225" customWidth="1"/>
    <col min="7435" max="7435" width="9.109375" style="225" bestFit="1" customWidth="1"/>
    <col min="7436" max="7436" width="10.109375" style="225" bestFit="1" customWidth="1"/>
    <col min="7437" max="7437" width="10.77734375" style="225" customWidth="1"/>
    <col min="7438" max="7681" width="8.77734375" style="225"/>
    <col min="7682" max="7682" width="35.21875" style="225" customWidth="1"/>
    <col min="7683" max="7683" width="15.6640625" style="225" customWidth="1"/>
    <col min="7684" max="7684" width="14.77734375" style="225" bestFit="1" customWidth="1"/>
    <col min="7685" max="7685" width="1.6640625" style="225" customWidth="1"/>
    <col min="7686" max="7686" width="15.88671875" style="225" customWidth="1"/>
    <col min="7687" max="7687" width="1.44140625" style="225" customWidth="1"/>
    <col min="7688" max="7688" width="8.77734375" style="225"/>
    <col min="7689" max="7689" width="35.33203125" style="225" customWidth="1"/>
    <col min="7690" max="7690" width="16.109375" style="225" customWidth="1"/>
    <col min="7691" max="7691" width="9.109375" style="225" bestFit="1" customWidth="1"/>
    <col min="7692" max="7692" width="10.109375" style="225" bestFit="1" customWidth="1"/>
    <col min="7693" max="7693" width="10.77734375" style="225" customWidth="1"/>
    <col min="7694" max="7937" width="8.77734375" style="225"/>
    <col min="7938" max="7938" width="35.21875" style="225" customWidth="1"/>
    <col min="7939" max="7939" width="15.6640625" style="225" customWidth="1"/>
    <col min="7940" max="7940" width="14.77734375" style="225" bestFit="1" customWidth="1"/>
    <col min="7941" max="7941" width="1.6640625" style="225" customWidth="1"/>
    <col min="7942" max="7942" width="15.88671875" style="225" customWidth="1"/>
    <col min="7943" max="7943" width="1.44140625" style="225" customWidth="1"/>
    <col min="7944" max="7944" width="8.77734375" style="225"/>
    <col min="7945" max="7945" width="35.33203125" style="225" customWidth="1"/>
    <col min="7946" max="7946" width="16.109375" style="225" customWidth="1"/>
    <col min="7947" max="7947" width="9.109375" style="225" bestFit="1" customWidth="1"/>
    <col min="7948" max="7948" width="10.109375" style="225" bestFit="1" customWidth="1"/>
    <col min="7949" max="7949" width="10.77734375" style="225" customWidth="1"/>
    <col min="7950" max="8193" width="8.77734375" style="225"/>
    <col min="8194" max="8194" width="35.21875" style="225" customWidth="1"/>
    <col min="8195" max="8195" width="15.6640625" style="225" customWidth="1"/>
    <col min="8196" max="8196" width="14.77734375" style="225" bestFit="1" customWidth="1"/>
    <col min="8197" max="8197" width="1.6640625" style="225" customWidth="1"/>
    <col min="8198" max="8198" width="15.88671875" style="225" customWidth="1"/>
    <col min="8199" max="8199" width="1.44140625" style="225" customWidth="1"/>
    <col min="8200" max="8200" width="8.77734375" style="225"/>
    <col min="8201" max="8201" width="35.33203125" style="225" customWidth="1"/>
    <col min="8202" max="8202" width="16.109375" style="225" customWidth="1"/>
    <col min="8203" max="8203" width="9.109375" style="225" bestFit="1" customWidth="1"/>
    <col min="8204" max="8204" width="10.109375" style="225" bestFit="1" customWidth="1"/>
    <col min="8205" max="8205" width="10.77734375" style="225" customWidth="1"/>
    <col min="8206" max="8449" width="8.77734375" style="225"/>
    <col min="8450" max="8450" width="35.21875" style="225" customWidth="1"/>
    <col min="8451" max="8451" width="15.6640625" style="225" customWidth="1"/>
    <col min="8452" max="8452" width="14.77734375" style="225" bestFit="1" customWidth="1"/>
    <col min="8453" max="8453" width="1.6640625" style="225" customWidth="1"/>
    <col min="8454" max="8454" width="15.88671875" style="225" customWidth="1"/>
    <col min="8455" max="8455" width="1.44140625" style="225" customWidth="1"/>
    <col min="8456" max="8456" width="8.77734375" style="225"/>
    <col min="8457" max="8457" width="35.33203125" style="225" customWidth="1"/>
    <col min="8458" max="8458" width="16.109375" style="225" customWidth="1"/>
    <col min="8459" max="8459" width="9.109375" style="225" bestFit="1" customWidth="1"/>
    <col min="8460" max="8460" width="10.109375" style="225" bestFit="1" customWidth="1"/>
    <col min="8461" max="8461" width="10.77734375" style="225" customWidth="1"/>
    <col min="8462" max="8705" width="8.77734375" style="225"/>
    <col min="8706" max="8706" width="35.21875" style="225" customWidth="1"/>
    <col min="8707" max="8707" width="15.6640625" style="225" customWidth="1"/>
    <col min="8708" max="8708" width="14.77734375" style="225" bestFit="1" customWidth="1"/>
    <col min="8709" max="8709" width="1.6640625" style="225" customWidth="1"/>
    <col min="8710" max="8710" width="15.88671875" style="225" customWidth="1"/>
    <col min="8711" max="8711" width="1.44140625" style="225" customWidth="1"/>
    <col min="8712" max="8712" width="8.77734375" style="225"/>
    <col min="8713" max="8713" width="35.33203125" style="225" customWidth="1"/>
    <col min="8714" max="8714" width="16.109375" style="225" customWidth="1"/>
    <col min="8715" max="8715" width="9.109375" style="225" bestFit="1" customWidth="1"/>
    <col min="8716" max="8716" width="10.109375" style="225" bestFit="1" customWidth="1"/>
    <col min="8717" max="8717" width="10.77734375" style="225" customWidth="1"/>
    <col min="8718" max="8961" width="8.77734375" style="225"/>
    <col min="8962" max="8962" width="35.21875" style="225" customWidth="1"/>
    <col min="8963" max="8963" width="15.6640625" style="225" customWidth="1"/>
    <col min="8964" max="8964" width="14.77734375" style="225" bestFit="1" customWidth="1"/>
    <col min="8965" max="8965" width="1.6640625" style="225" customWidth="1"/>
    <col min="8966" max="8966" width="15.88671875" style="225" customWidth="1"/>
    <col min="8967" max="8967" width="1.44140625" style="225" customWidth="1"/>
    <col min="8968" max="8968" width="8.77734375" style="225"/>
    <col min="8969" max="8969" width="35.33203125" style="225" customWidth="1"/>
    <col min="8970" max="8970" width="16.109375" style="225" customWidth="1"/>
    <col min="8971" max="8971" width="9.109375" style="225" bestFit="1" customWidth="1"/>
    <col min="8972" max="8972" width="10.109375" style="225" bestFit="1" customWidth="1"/>
    <col min="8973" max="8973" width="10.77734375" style="225" customWidth="1"/>
    <col min="8974" max="9217" width="8.77734375" style="225"/>
    <col min="9218" max="9218" width="35.21875" style="225" customWidth="1"/>
    <col min="9219" max="9219" width="15.6640625" style="225" customWidth="1"/>
    <col min="9220" max="9220" width="14.77734375" style="225" bestFit="1" customWidth="1"/>
    <col min="9221" max="9221" width="1.6640625" style="225" customWidth="1"/>
    <col min="9222" max="9222" width="15.88671875" style="225" customWidth="1"/>
    <col min="9223" max="9223" width="1.44140625" style="225" customWidth="1"/>
    <col min="9224" max="9224" width="8.77734375" style="225"/>
    <col min="9225" max="9225" width="35.33203125" style="225" customWidth="1"/>
    <col min="9226" max="9226" width="16.109375" style="225" customWidth="1"/>
    <col min="9227" max="9227" width="9.109375" style="225" bestFit="1" customWidth="1"/>
    <col min="9228" max="9228" width="10.109375" style="225" bestFit="1" customWidth="1"/>
    <col min="9229" max="9229" width="10.77734375" style="225" customWidth="1"/>
    <col min="9230" max="9473" width="8.77734375" style="225"/>
    <col min="9474" max="9474" width="35.21875" style="225" customWidth="1"/>
    <col min="9475" max="9475" width="15.6640625" style="225" customWidth="1"/>
    <col min="9476" max="9476" width="14.77734375" style="225" bestFit="1" customWidth="1"/>
    <col min="9477" max="9477" width="1.6640625" style="225" customWidth="1"/>
    <col min="9478" max="9478" width="15.88671875" style="225" customWidth="1"/>
    <col min="9479" max="9479" width="1.44140625" style="225" customWidth="1"/>
    <col min="9480" max="9480" width="8.77734375" style="225"/>
    <col min="9481" max="9481" width="35.33203125" style="225" customWidth="1"/>
    <col min="9482" max="9482" width="16.109375" style="225" customWidth="1"/>
    <col min="9483" max="9483" width="9.109375" style="225" bestFit="1" customWidth="1"/>
    <col min="9484" max="9484" width="10.109375" style="225" bestFit="1" customWidth="1"/>
    <col min="9485" max="9485" width="10.77734375" style="225" customWidth="1"/>
    <col min="9486" max="9729" width="8.77734375" style="225"/>
    <col min="9730" max="9730" width="35.21875" style="225" customWidth="1"/>
    <col min="9731" max="9731" width="15.6640625" style="225" customWidth="1"/>
    <col min="9732" max="9732" width="14.77734375" style="225" bestFit="1" customWidth="1"/>
    <col min="9733" max="9733" width="1.6640625" style="225" customWidth="1"/>
    <col min="9734" max="9734" width="15.88671875" style="225" customWidth="1"/>
    <col min="9735" max="9735" width="1.44140625" style="225" customWidth="1"/>
    <col min="9736" max="9736" width="8.77734375" style="225"/>
    <col min="9737" max="9737" width="35.33203125" style="225" customWidth="1"/>
    <col min="9738" max="9738" width="16.109375" style="225" customWidth="1"/>
    <col min="9739" max="9739" width="9.109375" style="225" bestFit="1" customWidth="1"/>
    <col min="9740" max="9740" width="10.109375" style="225" bestFit="1" customWidth="1"/>
    <col min="9741" max="9741" width="10.77734375" style="225" customWidth="1"/>
    <col min="9742" max="9985" width="8.77734375" style="225"/>
    <col min="9986" max="9986" width="35.21875" style="225" customWidth="1"/>
    <col min="9987" max="9987" width="15.6640625" style="225" customWidth="1"/>
    <col min="9988" max="9988" width="14.77734375" style="225" bestFit="1" customWidth="1"/>
    <col min="9989" max="9989" width="1.6640625" style="225" customWidth="1"/>
    <col min="9990" max="9990" width="15.88671875" style="225" customWidth="1"/>
    <col min="9991" max="9991" width="1.44140625" style="225" customWidth="1"/>
    <col min="9992" max="9992" width="8.77734375" style="225"/>
    <col min="9993" max="9993" width="35.33203125" style="225" customWidth="1"/>
    <col min="9994" max="9994" width="16.109375" style="225" customWidth="1"/>
    <col min="9995" max="9995" width="9.109375" style="225" bestFit="1" customWidth="1"/>
    <col min="9996" max="9996" width="10.109375" style="225" bestFit="1" customWidth="1"/>
    <col min="9997" max="9997" width="10.77734375" style="225" customWidth="1"/>
    <col min="9998" max="10241" width="8.77734375" style="225"/>
    <col min="10242" max="10242" width="35.21875" style="225" customWidth="1"/>
    <col min="10243" max="10243" width="15.6640625" style="225" customWidth="1"/>
    <col min="10244" max="10244" width="14.77734375" style="225" bestFit="1" customWidth="1"/>
    <col min="10245" max="10245" width="1.6640625" style="225" customWidth="1"/>
    <col min="10246" max="10246" width="15.88671875" style="225" customWidth="1"/>
    <col min="10247" max="10247" width="1.44140625" style="225" customWidth="1"/>
    <col min="10248" max="10248" width="8.77734375" style="225"/>
    <col min="10249" max="10249" width="35.33203125" style="225" customWidth="1"/>
    <col min="10250" max="10250" width="16.109375" style="225" customWidth="1"/>
    <col min="10251" max="10251" width="9.109375" style="225" bestFit="1" customWidth="1"/>
    <col min="10252" max="10252" width="10.109375" style="225" bestFit="1" customWidth="1"/>
    <col min="10253" max="10253" width="10.77734375" style="225" customWidth="1"/>
    <col min="10254" max="10497" width="8.77734375" style="225"/>
    <col min="10498" max="10498" width="35.21875" style="225" customWidth="1"/>
    <col min="10499" max="10499" width="15.6640625" style="225" customWidth="1"/>
    <col min="10500" max="10500" width="14.77734375" style="225" bestFit="1" customWidth="1"/>
    <col min="10501" max="10501" width="1.6640625" style="225" customWidth="1"/>
    <col min="10502" max="10502" width="15.88671875" style="225" customWidth="1"/>
    <col min="10503" max="10503" width="1.44140625" style="225" customWidth="1"/>
    <col min="10504" max="10504" width="8.77734375" style="225"/>
    <col min="10505" max="10505" width="35.33203125" style="225" customWidth="1"/>
    <col min="10506" max="10506" width="16.109375" style="225" customWidth="1"/>
    <col min="10507" max="10507" width="9.109375" style="225" bestFit="1" customWidth="1"/>
    <col min="10508" max="10508" width="10.109375" style="225" bestFit="1" customWidth="1"/>
    <col min="10509" max="10509" width="10.77734375" style="225" customWidth="1"/>
    <col min="10510" max="10753" width="8.77734375" style="225"/>
    <col min="10754" max="10754" width="35.21875" style="225" customWidth="1"/>
    <col min="10755" max="10755" width="15.6640625" style="225" customWidth="1"/>
    <col min="10756" max="10756" width="14.77734375" style="225" bestFit="1" customWidth="1"/>
    <col min="10757" max="10757" width="1.6640625" style="225" customWidth="1"/>
    <col min="10758" max="10758" width="15.88671875" style="225" customWidth="1"/>
    <col min="10759" max="10759" width="1.44140625" style="225" customWidth="1"/>
    <col min="10760" max="10760" width="8.77734375" style="225"/>
    <col min="10761" max="10761" width="35.33203125" style="225" customWidth="1"/>
    <col min="10762" max="10762" width="16.109375" style="225" customWidth="1"/>
    <col min="10763" max="10763" width="9.109375" style="225" bestFit="1" customWidth="1"/>
    <col min="10764" max="10764" width="10.109375" style="225" bestFit="1" customWidth="1"/>
    <col min="10765" max="10765" width="10.77734375" style="225" customWidth="1"/>
    <col min="10766" max="11009" width="8.77734375" style="225"/>
    <col min="11010" max="11010" width="35.21875" style="225" customWidth="1"/>
    <col min="11011" max="11011" width="15.6640625" style="225" customWidth="1"/>
    <col min="11012" max="11012" width="14.77734375" style="225" bestFit="1" customWidth="1"/>
    <col min="11013" max="11013" width="1.6640625" style="225" customWidth="1"/>
    <col min="11014" max="11014" width="15.88671875" style="225" customWidth="1"/>
    <col min="11015" max="11015" width="1.44140625" style="225" customWidth="1"/>
    <col min="11016" max="11016" width="8.77734375" style="225"/>
    <col min="11017" max="11017" width="35.33203125" style="225" customWidth="1"/>
    <col min="11018" max="11018" width="16.109375" style="225" customWidth="1"/>
    <col min="11019" max="11019" width="9.109375" style="225" bestFit="1" customWidth="1"/>
    <col min="11020" max="11020" width="10.109375" style="225" bestFit="1" customWidth="1"/>
    <col min="11021" max="11021" width="10.77734375" style="225" customWidth="1"/>
    <col min="11022" max="11265" width="8.77734375" style="225"/>
    <col min="11266" max="11266" width="35.21875" style="225" customWidth="1"/>
    <col min="11267" max="11267" width="15.6640625" style="225" customWidth="1"/>
    <col min="11268" max="11268" width="14.77734375" style="225" bestFit="1" customWidth="1"/>
    <col min="11269" max="11269" width="1.6640625" style="225" customWidth="1"/>
    <col min="11270" max="11270" width="15.88671875" style="225" customWidth="1"/>
    <col min="11271" max="11271" width="1.44140625" style="225" customWidth="1"/>
    <col min="11272" max="11272" width="8.77734375" style="225"/>
    <col min="11273" max="11273" width="35.33203125" style="225" customWidth="1"/>
    <col min="11274" max="11274" width="16.109375" style="225" customWidth="1"/>
    <col min="11275" max="11275" width="9.109375" style="225" bestFit="1" customWidth="1"/>
    <col min="11276" max="11276" width="10.109375" style="225" bestFit="1" customWidth="1"/>
    <col min="11277" max="11277" width="10.77734375" style="225" customWidth="1"/>
    <col min="11278" max="11521" width="8.77734375" style="225"/>
    <col min="11522" max="11522" width="35.21875" style="225" customWidth="1"/>
    <col min="11523" max="11523" width="15.6640625" style="225" customWidth="1"/>
    <col min="11524" max="11524" width="14.77734375" style="225" bestFit="1" customWidth="1"/>
    <col min="11525" max="11525" width="1.6640625" style="225" customWidth="1"/>
    <col min="11526" max="11526" width="15.88671875" style="225" customWidth="1"/>
    <col min="11527" max="11527" width="1.44140625" style="225" customWidth="1"/>
    <col min="11528" max="11528" width="8.77734375" style="225"/>
    <col min="11529" max="11529" width="35.33203125" style="225" customWidth="1"/>
    <col min="11530" max="11530" width="16.109375" style="225" customWidth="1"/>
    <col min="11531" max="11531" width="9.109375" style="225" bestFit="1" customWidth="1"/>
    <col min="11532" max="11532" width="10.109375" style="225" bestFit="1" customWidth="1"/>
    <col min="11533" max="11533" width="10.77734375" style="225" customWidth="1"/>
    <col min="11534" max="11777" width="8.77734375" style="225"/>
    <col min="11778" max="11778" width="35.21875" style="225" customWidth="1"/>
    <col min="11779" max="11779" width="15.6640625" style="225" customWidth="1"/>
    <col min="11780" max="11780" width="14.77734375" style="225" bestFit="1" customWidth="1"/>
    <col min="11781" max="11781" width="1.6640625" style="225" customWidth="1"/>
    <col min="11782" max="11782" width="15.88671875" style="225" customWidth="1"/>
    <col min="11783" max="11783" width="1.44140625" style="225" customWidth="1"/>
    <col min="11784" max="11784" width="8.77734375" style="225"/>
    <col min="11785" max="11785" width="35.33203125" style="225" customWidth="1"/>
    <col min="11786" max="11786" width="16.109375" style="225" customWidth="1"/>
    <col min="11787" max="11787" width="9.109375" style="225" bestFit="1" customWidth="1"/>
    <col min="11788" max="11788" width="10.109375" style="225" bestFit="1" customWidth="1"/>
    <col min="11789" max="11789" width="10.77734375" style="225" customWidth="1"/>
    <col min="11790" max="12033" width="8.77734375" style="225"/>
    <col min="12034" max="12034" width="35.21875" style="225" customWidth="1"/>
    <col min="12035" max="12035" width="15.6640625" style="225" customWidth="1"/>
    <col min="12036" max="12036" width="14.77734375" style="225" bestFit="1" customWidth="1"/>
    <col min="12037" max="12037" width="1.6640625" style="225" customWidth="1"/>
    <col min="12038" max="12038" width="15.88671875" style="225" customWidth="1"/>
    <col min="12039" max="12039" width="1.44140625" style="225" customWidth="1"/>
    <col min="12040" max="12040" width="8.77734375" style="225"/>
    <col min="12041" max="12041" width="35.33203125" style="225" customWidth="1"/>
    <col min="12042" max="12042" width="16.109375" style="225" customWidth="1"/>
    <col min="12043" max="12043" width="9.109375" style="225" bestFit="1" customWidth="1"/>
    <col min="12044" max="12044" width="10.109375" style="225" bestFit="1" customWidth="1"/>
    <col min="12045" max="12045" width="10.77734375" style="225" customWidth="1"/>
    <col min="12046" max="12289" width="8.77734375" style="225"/>
    <col min="12290" max="12290" width="35.21875" style="225" customWidth="1"/>
    <col min="12291" max="12291" width="15.6640625" style="225" customWidth="1"/>
    <col min="12292" max="12292" width="14.77734375" style="225" bestFit="1" customWidth="1"/>
    <col min="12293" max="12293" width="1.6640625" style="225" customWidth="1"/>
    <col min="12294" max="12294" width="15.88671875" style="225" customWidth="1"/>
    <col min="12295" max="12295" width="1.44140625" style="225" customWidth="1"/>
    <col min="12296" max="12296" width="8.77734375" style="225"/>
    <col min="12297" max="12297" width="35.33203125" style="225" customWidth="1"/>
    <col min="12298" max="12298" width="16.109375" style="225" customWidth="1"/>
    <col min="12299" max="12299" width="9.109375" style="225" bestFit="1" customWidth="1"/>
    <col min="12300" max="12300" width="10.109375" style="225" bestFit="1" customWidth="1"/>
    <col min="12301" max="12301" width="10.77734375" style="225" customWidth="1"/>
    <col min="12302" max="12545" width="8.77734375" style="225"/>
    <col min="12546" max="12546" width="35.21875" style="225" customWidth="1"/>
    <col min="12547" max="12547" width="15.6640625" style="225" customWidth="1"/>
    <col min="12548" max="12548" width="14.77734375" style="225" bestFit="1" customWidth="1"/>
    <col min="12549" max="12549" width="1.6640625" style="225" customWidth="1"/>
    <col min="12550" max="12550" width="15.88671875" style="225" customWidth="1"/>
    <col min="12551" max="12551" width="1.44140625" style="225" customWidth="1"/>
    <col min="12552" max="12552" width="8.77734375" style="225"/>
    <col min="12553" max="12553" width="35.33203125" style="225" customWidth="1"/>
    <col min="12554" max="12554" width="16.109375" style="225" customWidth="1"/>
    <col min="12555" max="12555" width="9.109375" style="225" bestFit="1" customWidth="1"/>
    <col min="12556" max="12556" width="10.109375" style="225" bestFit="1" customWidth="1"/>
    <col min="12557" max="12557" width="10.77734375" style="225" customWidth="1"/>
    <col min="12558" max="12801" width="8.77734375" style="225"/>
    <col min="12802" max="12802" width="35.21875" style="225" customWidth="1"/>
    <col min="12803" max="12803" width="15.6640625" style="225" customWidth="1"/>
    <col min="12804" max="12804" width="14.77734375" style="225" bestFit="1" customWidth="1"/>
    <col min="12805" max="12805" width="1.6640625" style="225" customWidth="1"/>
    <col min="12806" max="12806" width="15.88671875" style="225" customWidth="1"/>
    <col min="12807" max="12807" width="1.44140625" style="225" customWidth="1"/>
    <col min="12808" max="12808" width="8.77734375" style="225"/>
    <col min="12809" max="12809" width="35.33203125" style="225" customWidth="1"/>
    <col min="12810" max="12810" width="16.109375" style="225" customWidth="1"/>
    <col min="12811" max="12811" width="9.109375" style="225" bestFit="1" customWidth="1"/>
    <col min="12812" max="12812" width="10.109375" style="225" bestFit="1" customWidth="1"/>
    <col min="12813" max="12813" width="10.77734375" style="225" customWidth="1"/>
    <col min="12814" max="13057" width="8.77734375" style="225"/>
    <col min="13058" max="13058" width="35.21875" style="225" customWidth="1"/>
    <col min="13059" max="13059" width="15.6640625" style="225" customWidth="1"/>
    <col min="13060" max="13060" width="14.77734375" style="225" bestFit="1" customWidth="1"/>
    <col min="13061" max="13061" width="1.6640625" style="225" customWidth="1"/>
    <col min="13062" max="13062" width="15.88671875" style="225" customWidth="1"/>
    <col min="13063" max="13063" width="1.44140625" style="225" customWidth="1"/>
    <col min="13064" max="13064" width="8.77734375" style="225"/>
    <col min="13065" max="13065" width="35.33203125" style="225" customWidth="1"/>
    <col min="13066" max="13066" width="16.109375" style="225" customWidth="1"/>
    <col min="13067" max="13067" width="9.109375" style="225" bestFit="1" customWidth="1"/>
    <col min="13068" max="13068" width="10.109375" style="225" bestFit="1" customWidth="1"/>
    <col min="13069" max="13069" width="10.77734375" style="225" customWidth="1"/>
    <col min="13070" max="13313" width="8.77734375" style="225"/>
    <col min="13314" max="13314" width="35.21875" style="225" customWidth="1"/>
    <col min="13315" max="13315" width="15.6640625" style="225" customWidth="1"/>
    <col min="13316" max="13316" width="14.77734375" style="225" bestFit="1" customWidth="1"/>
    <col min="13317" max="13317" width="1.6640625" style="225" customWidth="1"/>
    <col min="13318" max="13318" width="15.88671875" style="225" customWidth="1"/>
    <col min="13319" max="13319" width="1.44140625" style="225" customWidth="1"/>
    <col min="13320" max="13320" width="8.77734375" style="225"/>
    <col min="13321" max="13321" width="35.33203125" style="225" customWidth="1"/>
    <col min="13322" max="13322" width="16.109375" style="225" customWidth="1"/>
    <col min="13323" max="13323" width="9.109375" style="225" bestFit="1" customWidth="1"/>
    <col min="13324" max="13324" width="10.109375" style="225" bestFit="1" customWidth="1"/>
    <col min="13325" max="13325" width="10.77734375" style="225" customWidth="1"/>
    <col min="13326" max="13569" width="8.77734375" style="225"/>
    <col min="13570" max="13570" width="35.21875" style="225" customWidth="1"/>
    <col min="13571" max="13571" width="15.6640625" style="225" customWidth="1"/>
    <col min="13572" max="13572" width="14.77734375" style="225" bestFit="1" customWidth="1"/>
    <col min="13573" max="13573" width="1.6640625" style="225" customWidth="1"/>
    <col min="13574" max="13574" width="15.88671875" style="225" customWidth="1"/>
    <col min="13575" max="13575" width="1.44140625" style="225" customWidth="1"/>
    <col min="13576" max="13576" width="8.77734375" style="225"/>
    <col min="13577" max="13577" width="35.33203125" style="225" customWidth="1"/>
    <col min="13578" max="13578" width="16.109375" style="225" customWidth="1"/>
    <col min="13579" max="13579" width="9.109375" style="225" bestFit="1" customWidth="1"/>
    <col min="13580" max="13580" width="10.109375" style="225" bestFit="1" customWidth="1"/>
    <col min="13581" max="13581" width="10.77734375" style="225" customWidth="1"/>
    <col min="13582" max="13825" width="8.77734375" style="225"/>
    <col min="13826" max="13826" width="35.21875" style="225" customWidth="1"/>
    <col min="13827" max="13827" width="15.6640625" style="225" customWidth="1"/>
    <col min="13828" max="13828" width="14.77734375" style="225" bestFit="1" customWidth="1"/>
    <col min="13829" max="13829" width="1.6640625" style="225" customWidth="1"/>
    <col min="13830" max="13830" width="15.88671875" style="225" customWidth="1"/>
    <col min="13831" max="13831" width="1.44140625" style="225" customWidth="1"/>
    <col min="13832" max="13832" width="8.77734375" style="225"/>
    <col min="13833" max="13833" width="35.33203125" style="225" customWidth="1"/>
    <col min="13834" max="13834" width="16.109375" style="225" customWidth="1"/>
    <col min="13835" max="13835" width="9.109375" style="225" bestFit="1" customWidth="1"/>
    <col min="13836" max="13836" width="10.109375" style="225" bestFit="1" customWidth="1"/>
    <col min="13837" max="13837" width="10.77734375" style="225" customWidth="1"/>
    <col min="13838" max="14081" width="8.77734375" style="225"/>
    <col min="14082" max="14082" width="35.21875" style="225" customWidth="1"/>
    <col min="14083" max="14083" width="15.6640625" style="225" customWidth="1"/>
    <col min="14084" max="14084" width="14.77734375" style="225" bestFit="1" customWidth="1"/>
    <col min="14085" max="14085" width="1.6640625" style="225" customWidth="1"/>
    <col min="14086" max="14086" width="15.88671875" style="225" customWidth="1"/>
    <col min="14087" max="14087" width="1.44140625" style="225" customWidth="1"/>
    <col min="14088" max="14088" width="8.77734375" style="225"/>
    <col min="14089" max="14089" width="35.33203125" style="225" customWidth="1"/>
    <col min="14090" max="14090" width="16.109375" style="225" customWidth="1"/>
    <col min="14091" max="14091" width="9.109375" style="225" bestFit="1" customWidth="1"/>
    <col min="14092" max="14092" width="10.109375" style="225" bestFit="1" customWidth="1"/>
    <col min="14093" max="14093" width="10.77734375" style="225" customWidth="1"/>
    <col min="14094" max="14337" width="8.77734375" style="225"/>
    <col min="14338" max="14338" width="35.21875" style="225" customWidth="1"/>
    <col min="14339" max="14339" width="15.6640625" style="225" customWidth="1"/>
    <col min="14340" max="14340" width="14.77734375" style="225" bestFit="1" customWidth="1"/>
    <col min="14341" max="14341" width="1.6640625" style="225" customWidth="1"/>
    <col min="14342" max="14342" width="15.88671875" style="225" customWidth="1"/>
    <col min="14343" max="14343" width="1.44140625" style="225" customWidth="1"/>
    <col min="14344" max="14344" width="8.77734375" style="225"/>
    <col min="14345" max="14345" width="35.33203125" style="225" customWidth="1"/>
    <col min="14346" max="14346" width="16.109375" style="225" customWidth="1"/>
    <col min="14347" max="14347" width="9.109375" style="225" bestFit="1" customWidth="1"/>
    <col min="14348" max="14348" width="10.109375" style="225" bestFit="1" customWidth="1"/>
    <col min="14349" max="14349" width="10.77734375" style="225" customWidth="1"/>
    <col min="14350" max="14593" width="8.77734375" style="225"/>
    <col min="14594" max="14594" width="35.21875" style="225" customWidth="1"/>
    <col min="14595" max="14595" width="15.6640625" style="225" customWidth="1"/>
    <col min="14596" max="14596" width="14.77734375" style="225" bestFit="1" customWidth="1"/>
    <col min="14597" max="14597" width="1.6640625" style="225" customWidth="1"/>
    <col min="14598" max="14598" width="15.88671875" style="225" customWidth="1"/>
    <col min="14599" max="14599" width="1.44140625" style="225" customWidth="1"/>
    <col min="14600" max="14600" width="8.77734375" style="225"/>
    <col min="14601" max="14601" width="35.33203125" style="225" customWidth="1"/>
    <col min="14602" max="14602" width="16.109375" style="225" customWidth="1"/>
    <col min="14603" max="14603" width="9.109375" style="225" bestFit="1" customWidth="1"/>
    <col min="14604" max="14604" width="10.109375" style="225" bestFit="1" customWidth="1"/>
    <col min="14605" max="14605" width="10.77734375" style="225" customWidth="1"/>
    <col min="14606" max="14849" width="8.77734375" style="225"/>
    <col min="14850" max="14850" width="35.21875" style="225" customWidth="1"/>
    <col min="14851" max="14851" width="15.6640625" style="225" customWidth="1"/>
    <col min="14852" max="14852" width="14.77734375" style="225" bestFit="1" customWidth="1"/>
    <col min="14853" max="14853" width="1.6640625" style="225" customWidth="1"/>
    <col min="14854" max="14854" width="15.88671875" style="225" customWidth="1"/>
    <col min="14855" max="14855" width="1.44140625" style="225" customWidth="1"/>
    <col min="14856" max="14856" width="8.77734375" style="225"/>
    <col min="14857" max="14857" width="35.33203125" style="225" customWidth="1"/>
    <col min="14858" max="14858" width="16.109375" style="225" customWidth="1"/>
    <col min="14859" max="14859" width="9.109375" style="225" bestFit="1" customWidth="1"/>
    <col min="14860" max="14860" width="10.109375" style="225" bestFit="1" customWidth="1"/>
    <col min="14861" max="14861" width="10.77734375" style="225" customWidth="1"/>
    <col min="14862" max="15105" width="8.77734375" style="225"/>
    <col min="15106" max="15106" width="35.21875" style="225" customWidth="1"/>
    <col min="15107" max="15107" width="15.6640625" style="225" customWidth="1"/>
    <col min="15108" max="15108" width="14.77734375" style="225" bestFit="1" customWidth="1"/>
    <col min="15109" max="15109" width="1.6640625" style="225" customWidth="1"/>
    <col min="15110" max="15110" width="15.88671875" style="225" customWidth="1"/>
    <col min="15111" max="15111" width="1.44140625" style="225" customWidth="1"/>
    <col min="15112" max="15112" width="8.77734375" style="225"/>
    <col min="15113" max="15113" width="35.33203125" style="225" customWidth="1"/>
    <col min="15114" max="15114" width="16.109375" style="225" customWidth="1"/>
    <col min="15115" max="15115" width="9.109375" style="225" bestFit="1" customWidth="1"/>
    <col min="15116" max="15116" width="10.109375" style="225" bestFit="1" customWidth="1"/>
    <col min="15117" max="15117" width="10.77734375" style="225" customWidth="1"/>
    <col min="15118" max="15361" width="8.77734375" style="225"/>
    <col min="15362" max="15362" width="35.21875" style="225" customWidth="1"/>
    <col min="15363" max="15363" width="15.6640625" style="225" customWidth="1"/>
    <col min="15364" max="15364" width="14.77734375" style="225" bestFit="1" customWidth="1"/>
    <col min="15365" max="15365" width="1.6640625" style="225" customWidth="1"/>
    <col min="15366" max="15366" width="15.88671875" style="225" customWidth="1"/>
    <col min="15367" max="15367" width="1.44140625" style="225" customWidth="1"/>
    <col min="15368" max="15368" width="8.77734375" style="225"/>
    <col min="15369" max="15369" width="35.33203125" style="225" customWidth="1"/>
    <col min="15370" max="15370" width="16.109375" style="225" customWidth="1"/>
    <col min="15371" max="15371" width="9.109375" style="225" bestFit="1" customWidth="1"/>
    <col min="15372" max="15372" width="10.109375" style="225" bestFit="1" customWidth="1"/>
    <col min="15373" max="15373" width="10.77734375" style="225" customWidth="1"/>
    <col min="15374" max="15617" width="8.77734375" style="225"/>
    <col min="15618" max="15618" width="35.21875" style="225" customWidth="1"/>
    <col min="15619" max="15619" width="15.6640625" style="225" customWidth="1"/>
    <col min="15620" max="15620" width="14.77734375" style="225" bestFit="1" customWidth="1"/>
    <col min="15621" max="15621" width="1.6640625" style="225" customWidth="1"/>
    <col min="15622" max="15622" width="15.88671875" style="225" customWidth="1"/>
    <col min="15623" max="15623" width="1.44140625" style="225" customWidth="1"/>
    <col min="15624" max="15624" width="8.77734375" style="225"/>
    <col min="15625" max="15625" width="35.33203125" style="225" customWidth="1"/>
    <col min="15626" max="15626" width="16.109375" style="225" customWidth="1"/>
    <col min="15627" max="15627" width="9.109375" style="225" bestFit="1" customWidth="1"/>
    <col min="15628" max="15628" width="10.109375" style="225" bestFit="1" customWidth="1"/>
    <col min="15629" max="15629" width="10.77734375" style="225" customWidth="1"/>
    <col min="15630" max="15873" width="8.77734375" style="225"/>
    <col min="15874" max="15874" width="35.21875" style="225" customWidth="1"/>
    <col min="15875" max="15875" width="15.6640625" style="225" customWidth="1"/>
    <col min="15876" max="15876" width="14.77734375" style="225" bestFit="1" customWidth="1"/>
    <col min="15877" max="15877" width="1.6640625" style="225" customWidth="1"/>
    <col min="15878" max="15878" width="15.88671875" style="225" customWidth="1"/>
    <col min="15879" max="15879" width="1.44140625" style="225" customWidth="1"/>
    <col min="15880" max="15880" width="8.77734375" style="225"/>
    <col min="15881" max="15881" width="35.33203125" style="225" customWidth="1"/>
    <col min="15882" max="15882" width="16.109375" style="225" customWidth="1"/>
    <col min="15883" max="15883" width="9.109375" style="225" bestFit="1" customWidth="1"/>
    <col min="15884" max="15884" width="10.109375" style="225" bestFit="1" customWidth="1"/>
    <col min="15885" max="15885" width="10.77734375" style="225" customWidth="1"/>
    <col min="15886" max="16129" width="8.77734375" style="225"/>
    <col min="16130" max="16130" width="35.21875" style="225" customWidth="1"/>
    <col min="16131" max="16131" width="15.6640625" style="225" customWidth="1"/>
    <col min="16132" max="16132" width="14.77734375" style="225" bestFit="1" customWidth="1"/>
    <col min="16133" max="16133" width="1.6640625" style="225" customWidth="1"/>
    <col min="16134" max="16134" width="15.88671875" style="225" customWidth="1"/>
    <col min="16135" max="16135" width="1.44140625" style="225" customWidth="1"/>
    <col min="16136" max="16136" width="8.77734375" style="225"/>
    <col min="16137" max="16137" width="35.33203125" style="225" customWidth="1"/>
    <col min="16138" max="16138" width="16.109375" style="225" customWidth="1"/>
    <col min="16139" max="16139" width="9.109375" style="225" bestFit="1" customWidth="1"/>
    <col min="16140" max="16140" width="10.109375" style="225" bestFit="1" customWidth="1"/>
    <col min="16141" max="16141" width="10.77734375" style="225" customWidth="1"/>
    <col min="16142" max="16384" width="8.77734375" style="225"/>
  </cols>
  <sheetData>
    <row r="1" spans="1:8">
      <c r="A1" s="1006" t="s">
        <v>491</v>
      </c>
      <c r="B1" s="1006"/>
      <c r="C1" s="1006"/>
      <c r="D1" s="1006"/>
      <c r="E1" s="1006"/>
      <c r="F1" s="1006"/>
      <c r="G1" s="1006"/>
      <c r="H1" s="812"/>
    </row>
    <row r="2" spans="1:8">
      <c r="A2" s="1035" t="s">
        <v>734</v>
      </c>
      <c r="B2" s="1035"/>
      <c r="C2" s="1035"/>
      <c r="D2" s="1035"/>
      <c r="E2" s="1035"/>
      <c r="F2" s="1035"/>
      <c r="G2" s="1035"/>
      <c r="H2" s="814"/>
    </row>
    <row r="3" spans="1:8">
      <c r="A3" s="1036" t="str">
        <f>+'Attachment H-30A'!D5</f>
        <v>Transource Maryland, LLC</v>
      </c>
      <c r="B3" s="1036"/>
      <c r="C3" s="1036"/>
      <c r="D3" s="1036"/>
      <c r="E3" s="1036"/>
      <c r="F3" s="1036"/>
      <c r="G3" s="1036"/>
      <c r="H3" s="815"/>
    </row>
    <row r="4" spans="1:8">
      <c r="A4" s="675"/>
      <c r="F4" s="676"/>
    </row>
    <row r="5" spans="1:8">
      <c r="A5" s="675"/>
    </row>
    <row r="6" spans="1:8">
      <c r="A6" s="675"/>
    </row>
    <row r="7" spans="1:8">
      <c r="A7" s="677"/>
      <c r="B7" s="678"/>
      <c r="C7" s="677"/>
      <c r="D7" s="706" t="s">
        <v>190</v>
      </c>
      <c r="E7" s="677"/>
      <c r="F7" s="706" t="s">
        <v>191</v>
      </c>
      <c r="G7" s="677"/>
    </row>
    <row r="8" spans="1:8">
      <c r="F8" s="679" t="s">
        <v>487</v>
      </c>
      <c r="G8" s="680"/>
    </row>
    <row r="9" spans="1:8">
      <c r="D9" s="681" t="s">
        <v>282</v>
      </c>
      <c r="F9" s="757"/>
    </row>
    <row r="10" spans="1:8">
      <c r="A10" s="681" t="s">
        <v>8</v>
      </c>
      <c r="D10" s="681" t="s">
        <v>488</v>
      </c>
      <c r="F10" s="681" t="s">
        <v>282</v>
      </c>
    </row>
    <row r="11" spans="1:8">
      <c r="A11" s="682" t="s">
        <v>10</v>
      </c>
      <c r="B11" s="683" t="s">
        <v>474</v>
      </c>
      <c r="C11" s="682" t="s">
        <v>199</v>
      </c>
      <c r="D11" s="682" t="s">
        <v>478</v>
      </c>
      <c r="F11" s="682" t="s">
        <v>305</v>
      </c>
    </row>
    <row r="12" spans="1:8">
      <c r="F12" s="682"/>
    </row>
    <row r="13" spans="1:8">
      <c r="A13" s="684">
        <v>1</v>
      </c>
      <c r="B13" s="685" t="s">
        <v>492</v>
      </c>
      <c r="D13" s="260"/>
      <c r="E13" s="260"/>
      <c r="F13" s="686">
        <v>0</v>
      </c>
    </row>
    <row r="14" spans="1:8">
      <c r="A14" s="684">
        <f>+A13+1</f>
        <v>2</v>
      </c>
      <c r="B14" s="225" t="s">
        <v>645</v>
      </c>
      <c r="D14" s="260"/>
      <c r="E14" s="260"/>
      <c r="F14" s="686">
        <v>0</v>
      </c>
    </row>
    <row r="15" spans="1:8">
      <c r="A15" s="684">
        <f t="shared" ref="A15:A30" si="0">+A14+1</f>
        <v>3</v>
      </c>
      <c r="D15" s="687"/>
      <c r="E15" s="687"/>
      <c r="F15" s="687"/>
    </row>
    <row r="16" spans="1:8" ht="21.6" customHeight="1">
      <c r="A16" s="684">
        <f t="shared" si="0"/>
        <v>4</v>
      </c>
      <c r="B16" s="688" t="s">
        <v>493</v>
      </c>
      <c r="D16"/>
      <c r="E16" s="260"/>
      <c r="F16" s="689"/>
    </row>
    <row r="17" spans="1:14">
      <c r="A17" s="684">
        <f t="shared" si="0"/>
        <v>5</v>
      </c>
      <c r="B17" s="688" t="s">
        <v>494</v>
      </c>
      <c r="D17"/>
      <c r="E17" s="260"/>
      <c r="F17" s="686">
        <v>0</v>
      </c>
    </row>
    <row r="18" spans="1:14">
      <c r="A18" s="684">
        <f t="shared" si="0"/>
        <v>6</v>
      </c>
      <c r="D18"/>
      <c r="E18" s="260"/>
      <c r="F18" s="260"/>
    </row>
    <row r="19" spans="1:14">
      <c r="A19" s="684">
        <f t="shared" si="0"/>
        <v>7</v>
      </c>
      <c r="B19" s="225" t="s">
        <v>495</v>
      </c>
      <c r="C19" s="225" t="s">
        <v>647</v>
      </c>
      <c r="D19"/>
      <c r="E19" s="260"/>
      <c r="F19" s="690">
        <f>+F16+F17</f>
        <v>0</v>
      </c>
    </row>
    <row r="20" spans="1:14">
      <c r="A20" s="684">
        <f t="shared" si="0"/>
        <v>8</v>
      </c>
      <c r="D20" s="260"/>
      <c r="E20" s="260"/>
      <c r="F20" s="260"/>
      <c r="I20" s="691"/>
      <c r="J20" s="692"/>
      <c r="K20" s="692"/>
      <c r="L20" s="692"/>
      <c r="M20" s="692"/>
      <c r="N20" s="692"/>
    </row>
    <row r="21" spans="1:14">
      <c r="A21" s="684">
        <f t="shared" si="0"/>
        <v>9</v>
      </c>
      <c r="B21" s="225" t="s">
        <v>489</v>
      </c>
      <c r="C21" s="225" t="s">
        <v>648</v>
      </c>
      <c r="D21" s="260"/>
      <c r="E21" s="260"/>
      <c r="F21" s="260">
        <f>+F14+F19</f>
        <v>0</v>
      </c>
    </row>
    <row r="22" spans="1:14">
      <c r="A22" s="684">
        <f t="shared" si="0"/>
        <v>10</v>
      </c>
      <c r="D22" s="260"/>
      <c r="E22" s="260"/>
      <c r="F22" s="260"/>
    </row>
    <row r="23" spans="1:14">
      <c r="A23" s="684">
        <f t="shared" si="0"/>
        <v>11</v>
      </c>
      <c r="D23" s="260"/>
      <c r="E23" s="260"/>
      <c r="F23" s="260"/>
    </row>
    <row r="24" spans="1:14">
      <c r="A24" s="684">
        <f t="shared" si="0"/>
        <v>12</v>
      </c>
      <c r="B24" s="225" t="s">
        <v>495</v>
      </c>
      <c r="C24" s="225" t="s">
        <v>646</v>
      </c>
      <c r="D24" s="260"/>
      <c r="E24" s="260"/>
      <c r="F24" s="260">
        <f>+F19</f>
        <v>0</v>
      </c>
    </row>
    <row r="25" spans="1:14">
      <c r="A25" s="684">
        <f t="shared" si="0"/>
        <v>13</v>
      </c>
    </row>
    <row r="26" spans="1:14">
      <c r="A26" s="684">
        <f t="shared" si="0"/>
        <v>14</v>
      </c>
      <c r="B26" s="225" t="s">
        <v>654</v>
      </c>
      <c r="C26" s="225" t="s">
        <v>295</v>
      </c>
      <c r="F26" s="972">
        <v>2.5000000000000001E-3</v>
      </c>
    </row>
    <row r="27" spans="1:14">
      <c r="A27" s="684">
        <f t="shared" si="0"/>
        <v>15</v>
      </c>
      <c r="B27" s="225" t="s">
        <v>652</v>
      </c>
      <c r="C27" s="225" t="s">
        <v>296</v>
      </c>
      <c r="F27" s="971">
        <v>30</v>
      </c>
    </row>
    <row r="28" spans="1:14">
      <c r="A28" s="684">
        <f t="shared" si="0"/>
        <v>16</v>
      </c>
      <c r="B28" s="225" t="s">
        <v>496</v>
      </c>
      <c r="C28" s="225" t="s">
        <v>653</v>
      </c>
      <c r="F28" s="690">
        <f>+F24*F26*F27</f>
        <v>0</v>
      </c>
    </row>
    <row r="29" spans="1:14">
      <c r="A29" s="684">
        <f t="shared" si="0"/>
        <v>17</v>
      </c>
    </row>
    <row r="30" spans="1:14">
      <c r="A30" s="684">
        <f t="shared" si="0"/>
        <v>18</v>
      </c>
      <c r="B30" s="692" t="s">
        <v>649</v>
      </c>
      <c r="C30" s="692" t="s">
        <v>650</v>
      </c>
      <c r="D30" s="692"/>
      <c r="E30" s="692"/>
      <c r="F30" s="260">
        <f>+F24+F28</f>
        <v>0</v>
      </c>
      <c r="G30" s="692"/>
    </row>
    <row r="31" spans="1:14">
      <c r="A31" s="684"/>
      <c r="B31" s="692"/>
      <c r="C31" s="692"/>
      <c r="D31" s="692"/>
      <c r="E31" s="692"/>
      <c r="F31" s="692"/>
      <c r="G31" s="692"/>
    </row>
    <row r="33" spans="1:8">
      <c r="A33" s="708" t="s">
        <v>176</v>
      </c>
    </row>
    <row r="34" spans="1:8" ht="56.25" customHeight="1">
      <c r="A34" s="709" t="s">
        <v>62</v>
      </c>
      <c r="B34" s="1037" t="s">
        <v>644</v>
      </c>
      <c r="C34" s="1037"/>
      <c r="D34" s="1037"/>
      <c r="E34" s="1037"/>
      <c r="F34" s="1037"/>
      <c r="G34" s="804"/>
      <c r="H34" s="804"/>
    </row>
    <row r="35" spans="1:8" ht="86.25" customHeight="1">
      <c r="A35" s="709" t="s">
        <v>63</v>
      </c>
      <c r="B35" s="1037" t="s">
        <v>651</v>
      </c>
      <c r="C35" s="1037"/>
      <c r="D35" s="1037"/>
      <c r="E35" s="1037"/>
      <c r="F35" s="1037"/>
      <c r="G35" s="804"/>
      <c r="H35" s="804"/>
    </row>
    <row r="36" spans="1:8">
      <c r="A36" s="707"/>
    </row>
  </sheetData>
  <customSheetViews>
    <customSheetView guid="{63AFAF34-E340-4B5E-A289-FFB7051CA9B6}" scale="80" showPageBreaks="1" fitToPage="1" printArea="1">
      <selection activeCell="I26" sqref="I26"/>
      <pageMargins left="1" right="0.7" top="1" bottom="0.75" header="0.3" footer="0.3"/>
      <pageSetup scale="66" orientation="portrait" r:id="rId1"/>
    </customSheetView>
    <customSheetView guid="{F1DC5514-577A-46EB-866C-26F0BED2C286}" scale="70" showPageBreaks="1" fitToPage="1" printArea="1" view="pageBreakPreview">
      <selection sqref="A1:G1"/>
      <pageMargins left="1" right="0.7" top="1" bottom="0.75" header="0.3" footer="0.3"/>
      <pageSetup scale="74" orientation="landscape" r:id="rId2"/>
    </customSheetView>
  </customSheetViews>
  <mergeCells count="5">
    <mergeCell ref="B34:F34"/>
    <mergeCell ref="B35:F35"/>
    <mergeCell ref="A1:G1"/>
    <mergeCell ref="A2:G2"/>
    <mergeCell ref="A3:G3"/>
  </mergeCells>
  <pageMargins left="1" right="0.7" top="1" bottom="0.75" header="0.3" footer="0.3"/>
  <pageSetup scale="7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5"/>
  <sheetViews>
    <sheetView view="pageBreakPreview" zoomScaleNormal="100" zoomScaleSheetLayoutView="100" workbookViewId="0">
      <selection sqref="A1:G1"/>
    </sheetView>
  </sheetViews>
  <sheetFormatPr defaultColWidth="8.88671875" defaultRowHeight="15.75"/>
  <cols>
    <col min="1" max="1" width="7.33203125" style="347" customWidth="1"/>
    <col min="2" max="2" width="45.6640625" style="347" customWidth="1"/>
    <col min="3" max="3" width="17" style="347" customWidth="1"/>
    <col min="4" max="4" width="11.6640625" style="347" customWidth="1"/>
    <col min="5" max="5" width="10.88671875" style="778" bestFit="1" customWidth="1"/>
    <col min="6" max="6" width="10.44140625" style="347" customWidth="1"/>
    <col min="7" max="16384" width="8.88671875" style="347"/>
  </cols>
  <sheetData>
    <row r="1" spans="1:9" ht="12.75">
      <c r="A1" s="1006" t="s">
        <v>676</v>
      </c>
      <c r="B1" s="1006"/>
      <c r="C1" s="1006"/>
      <c r="D1" s="1006"/>
      <c r="E1" s="1006"/>
      <c r="F1" s="1006"/>
      <c r="G1" s="1006"/>
      <c r="H1" s="407"/>
      <c r="I1" s="407"/>
    </row>
    <row r="2" spans="1:9" ht="12.75">
      <c r="A2" s="1035" t="s">
        <v>677</v>
      </c>
      <c r="B2" s="1035"/>
      <c r="C2" s="1035"/>
      <c r="D2" s="1035"/>
      <c r="E2" s="1035"/>
      <c r="F2" s="1035"/>
      <c r="G2" s="1035"/>
      <c r="H2" s="715"/>
      <c r="I2" s="715"/>
    </row>
    <row r="3" spans="1:9" ht="12.75">
      <c r="A3" s="1036" t="str">
        <f>+'Attachment H-30A'!D5</f>
        <v>Transource Maryland, LLC</v>
      </c>
      <c r="B3" s="1036"/>
      <c r="C3" s="1036"/>
      <c r="D3" s="1036"/>
      <c r="E3" s="1036"/>
      <c r="F3" s="1036"/>
      <c r="G3" s="1036"/>
      <c r="H3" s="368"/>
      <c r="I3" s="368"/>
    </row>
    <row r="4" spans="1:9" ht="12.75">
      <c r="A4" s="714"/>
      <c r="B4" s="714"/>
      <c r="C4" s="714"/>
      <c r="D4" s="714"/>
      <c r="E4" s="714"/>
      <c r="F4" s="714"/>
      <c r="G4" s="714"/>
      <c r="H4" s="368"/>
      <c r="I4" s="368"/>
    </row>
    <row r="5" spans="1:9">
      <c r="A5" s="759"/>
      <c r="D5" s="760"/>
      <c r="E5" s="761"/>
      <c r="F5" s="759"/>
      <c r="H5" s="762"/>
    </row>
    <row r="6" spans="1:9" ht="12.75">
      <c r="A6" s="712" t="s">
        <v>148</v>
      </c>
      <c r="B6" s="564" t="s">
        <v>690</v>
      </c>
      <c r="C6" s="564"/>
      <c r="D6" s="216" t="s">
        <v>190</v>
      </c>
      <c r="E6" s="216" t="s">
        <v>191</v>
      </c>
      <c r="F6" s="378" t="s">
        <v>688</v>
      </c>
      <c r="G6" s="763"/>
      <c r="H6" s="763"/>
      <c r="I6" s="763"/>
    </row>
    <row r="7" spans="1:9" ht="25.5">
      <c r="A7" s="346">
        <v>1</v>
      </c>
      <c r="B7" s="764" t="s">
        <v>669</v>
      </c>
      <c r="C7" s="398" t="s">
        <v>199</v>
      </c>
      <c r="D7" s="781" t="s">
        <v>18</v>
      </c>
      <c r="E7" s="377" t="s">
        <v>687</v>
      </c>
      <c r="F7" s="377" t="s">
        <v>686</v>
      </c>
    </row>
    <row r="8" spans="1:9" ht="12.75">
      <c r="A8" s="346">
        <f t="shared" ref="A8:A14" si="0">+A7+1</f>
        <v>2</v>
      </c>
      <c r="B8" s="333" t="s">
        <v>671</v>
      </c>
      <c r="C8" s="333" t="s">
        <v>679</v>
      </c>
      <c r="D8" s="767">
        <v>0</v>
      </c>
      <c r="E8" s="767">
        <v>0</v>
      </c>
      <c r="F8" s="780">
        <f>+D8-E8</f>
        <v>0</v>
      </c>
    </row>
    <row r="9" spans="1:9" ht="12.75">
      <c r="A9" s="346">
        <f t="shared" si="0"/>
        <v>3</v>
      </c>
      <c r="B9" s="333" t="s">
        <v>672</v>
      </c>
      <c r="C9" s="333" t="s">
        <v>679</v>
      </c>
      <c r="D9" s="767">
        <v>0</v>
      </c>
      <c r="E9" s="767">
        <v>0</v>
      </c>
      <c r="F9" s="780">
        <f t="shared" ref="F9:F14" si="1">+D9-E9</f>
        <v>0</v>
      </c>
    </row>
    <row r="10" spans="1:9" ht="12.75">
      <c r="A10" s="346">
        <f t="shared" si="0"/>
        <v>4</v>
      </c>
      <c r="B10" s="333" t="s">
        <v>673</v>
      </c>
      <c r="C10" s="333" t="s">
        <v>679</v>
      </c>
      <c r="D10" s="767">
        <v>0</v>
      </c>
      <c r="E10" s="767">
        <v>0</v>
      </c>
      <c r="F10" s="780">
        <f t="shared" si="1"/>
        <v>0</v>
      </c>
    </row>
    <row r="11" spans="1:9" ht="12.75">
      <c r="A11" s="346">
        <f t="shared" si="0"/>
        <v>5</v>
      </c>
      <c r="B11" s="333" t="s">
        <v>674</v>
      </c>
      <c r="C11" s="333" t="s">
        <v>679</v>
      </c>
      <c r="D11" s="767">
        <v>0</v>
      </c>
      <c r="E11" s="767">
        <v>0</v>
      </c>
      <c r="F11" s="780">
        <f t="shared" si="1"/>
        <v>0</v>
      </c>
    </row>
    <row r="12" spans="1:9" ht="12.75">
      <c r="A12" s="346">
        <f t="shared" si="0"/>
        <v>6</v>
      </c>
      <c r="B12" s="333" t="s">
        <v>675</v>
      </c>
      <c r="C12" s="333" t="s">
        <v>679</v>
      </c>
      <c r="D12" s="768">
        <v>0</v>
      </c>
      <c r="E12" s="768">
        <v>0</v>
      </c>
      <c r="F12" s="780">
        <f t="shared" si="1"/>
        <v>0</v>
      </c>
    </row>
    <row r="13" spans="1:9" ht="12.75">
      <c r="A13" s="346">
        <f t="shared" si="0"/>
        <v>7</v>
      </c>
      <c r="B13" s="333" t="s">
        <v>675</v>
      </c>
      <c r="C13" s="333" t="s">
        <v>679</v>
      </c>
      <c r="D13" s="768">
        <v>0</v>
      </c>
      <c r="E13" s="768">
        <v>0</v>
      </c>
      <c r="F13" s="780">
        <f t="shared" si="1"/>
        <v>0</v>
      </c>
    </row>
    <row r="14" spans="1:9" ht="12.75">
      <c r="A14" s="346">
        <f t="shared" si="0"/>
        <v>8</v>
      </c>
      <c r="B14" s="770" t="s">
        <v>685</v>
      </c>
      <c r="C14" s="333" t="s">
        <v>683</v>
      </c>
      <c r="D14" s="769">
        <f>+SUM(D8:D13)</f>
        <v>0</v>
      </c>
      <c r="E14" s="769">
        <f>+SUM(E8:E13)</f>
        <v>0</v>
      </c>
      <c r="F14" s="782">
        <f t="shared" si="1"/>
        <v>0</v>
      </c>
    </row>
    <row r="15" spans="1:9" ht="12.75">
      <c r="A15" s="346"/>
      <c r="B15" s="770"/>
      <c r="C15" s="770"/>
      <c r="D15" s="772"/>
      <c r="E15" s="772"/>
    </row>
    <row r="16" spans="1:9" ht="12.75">
      <c r="A16" s="346"/>
      <c r="B16" s="770"/>
      <c r="C16" s="770"/>
      <c r="D16" s="772"/>
      <c r="E16" s="772"/>
    </row>
    <row r="17" spans="1:6" ht="12.75">
      <c r="A17" s="346"/>
      <c r="B17" s="770"/>
      <c r="C17" s="770"/>
      <c r="D17" s="772"/>
      <c r="E17" s="772"/>
    </row>
    <row r="18" spans="1:6" ht="12.75">
      <c r="A18" s="302"/>
      <c r="B18" s="770" t="s">
        <v>770</v>
      </c>
      <c r="C18" s="765"/>
      <c r="D18" s="766"/>
      <c r="E18" s="347"/>
    </row>
    <row r="19" spans="1:6" ht="12.75">
      <c r="A19" s="346">
        <f>+A14+1</f>
        <v>9</v>
      </c>
      <c r="B19" s="333" t="s">
        <v>404</v>
      </c>
      <c r="C19" s="333" t="s">
        <v>679</v>
      </c>
      <c r="D19" s="767">
        <v>0</v>
      </c>
      <c r="E19" s="767">
        <v>0</v>
      </c>
      <c r="F19" s="780">
        <f t="shared" ref="F19" si="2">+D19-E19</f>
        <v>0</v>
      </c>
    </row>
    <row r="20" spans="1:6" ht="12.75">
      <c r="A20" s="346">
        <f>+A19+1</f>
        <v>10</v>
      </c>
      <c r="B20" s="333" t="s">
        <v>404</v>
      </c>
      <c r="C20" s="333" t="s">
        <v>679</v>
      </c>
      <c r="D20" s="767">
        <v>0</v>
      </c>
      <c r="E20" s="767">
        <v>0</v>
      </c>
      <c r="F20" s="780">
        <f t="shared" ref="F20:F21" si="3">+D20-E20</f>
        <v>0</v>
      </c>
    </row>
    <row r="21" spans="1:6" ht="12.75">
      <c r="A21" s="346">
        <f t="shared" ref="A21" si="4">+A20+1</f>
        <v>11</v>
      </c>
      <c r="B21" s="770" t="s">
        <v>774</v>
      </c>
      <c r="C21" s="333" t="s">
        <v>771</v>
      </c>
      <c r="D21" s="769">
        <f>+SUM(D19:D20)</f>
        <v>0</v>
      </c>
      <c r="E21" s="769">
        <f>+SUM(E19:E20)</f>
        <v>0</v>
      </c>
      <c r="F21" s="782">
        <f t="shared" si="3"/>
        <v>0</v>
      </c>
    </row>
    <row r="22" spans="1:6" ht="12.75">
      <c r="A22" s="346"/>
      <c r="B22" s="770"/>
      <c r="C22" s="333"/>
      <c r="D22" s="772"/>
      <c r="E22" s="772"/>
      <c r="F22" s="852"/>
    </row>
    <row r="23" spans="1:6" ht="12.75">
      <c r="A23" s="302"/>
      <c r="B23" s="770" t="s">
        <v>772</v>
      </c>
      <c r="C23" s="765"/>
      <c r="D23" s="766"/>
      <c r="E23" s="347"/>
    </row>
    <row r="24" spans="1:6" ht="12.75">
      <c r="A24" s="346">
        <f>+A21+1</f>
        <v>12</v>
      </c>
      <c r="B24" s="333" t="s">
        <v>681</v>
      </c>
      <c r="C24" s="333" t="s">
        <v>679</v>
      </c>
      <c r="D24" s="767">
        <v>0</v>
      </c>
      <c r="E24" s="767">
        <v>0</v>
      </c>
      <c r="F24" s="780">
        <f t="shared" ref="F24:F32" si="5">+D24-E24</f>
        <v>0</v>
      </c>
    </row>
    <row r="25" spans="1:6" ht="12.75">
      <c r="A25" s="346">
        <f t="shared" ref="A25:A32" si="6">+A24+1</f>
        <v>13</v>
      </c>
      <c r="B25" s="333" t="s">
        <v>682</v>
      </c>
      <c r="C25" s="333" t="s">
        <v>679</v>
      </c>
      <c r="D25" s="767">
        <v>0</v>
      </c>
      <c r="E25" s="767">
        <v>0</v>
      </c>
      <c r="F25" s="780">
        <f t="shared" si="5"/>
        <v>0</v>
      </c>
    </row>
    <row r="26" spans="1:6" ht="12.75">
      <c r="A26" s="346">
        <f t="shared" si="6"/>
        <v>14</v>
      </c>
      <c r="B26" s="333" t="s">
        <v>680</v>
      </c>
      <c r="C26" s="333" t="s">
        <v>679</v>
      </c>
      <c r="D26" s="767">
        <v>286102.32</v>
      </c>
      <c r="E26" s="767">
        <v>0</v>
      </c>
      <c r="F26" s="780">
        <f t="shared" si="5"/>
        <v>286102.32</v>
      </c>
    </row>
    <row r="27" spans="1:6" ht="12.75">
      <c r="A27" s="346">
        <f t="shared" si="6"/>
        <v>15</v>
      </c>
      <c r="B27" s="333" t="s">
        <v>689</v>
      </c>
      <c r="C27" s="333" t="s">
        <v>679</v>
      </c>
      <c r="D27" s="767">
        <f>'3-Project True-up'!G11</f>
        <v>1898876.4707137714</v>
      </c>
      <c r="E27" s="767">
        <v>0</v>
      </c>
      <c r="F27" s="780">
        <f t="shared" si="5"/>
        <v>1898876.4707137714</v>
      </c>
    </row>
    <row r="28" spans="1:6" ht="12.75">
      <c r="A28" s="346">
        <f t="shared" si="6"/>
        <v>16</v>
      </c>
      <c r="B28" s="333" t="s">
        <v>404</v>
      </c>
      <c r="C28" s="333" t="s">
        <v>679</v>
      </c>
      <c r="D28" s="768">
        <v>0</v>
      </c>
      <c r="E28" s="768">
        <v>0</v>
      </c>
      <c r="F28" s="780">
        <f t="shared" si="5"/>
        <v>0</v>
      </c>
    </row>
    <row r="29" spans="1:6" ht="12.75">
      <c r="A29" s="346">
        <f t="shared" si="6"/>
        <v>17</v>
      </c>
      <c r="B29" s="333" t="s">
        <v>692</v>
      </c>
      <c r="C29" s="333" t="s">
        <v>684</v>
      </c>
      <c r="D29" s="769">
        <f>+SUM(D24:D28)</f>
        <v>2184978.7907137712</v>
      </c>
      <c r="E29" s="769">
        <f>+SUM(E24:E28)</f>
        <v>0</v>
      </c>
      <c r="F29" s="782">
        <f t="shared" si="5"/>
        <v>2184978.7907137712</v>
      </c>
    </row>
    <row r="30" spans="1:6" ht="12.75">
      <c r="A30" s="346">
        <f t="shared" si="6"/>
        <v>18</v>
      </c>
      <c r="B30" s="333" t="s">
        <v>691</v>
      </c>
      <c r="C30" s="333" t="s">
        <v>679</v>
      </c>
      <c r="D30" s="771">
        <f>D27</f>
        <v>1898876.4707137714</v>
      </c>
      <c r="E30" s="771"/>
      <c r="F30" s="780">
        <f t="shared" si="5"/>
        <v>1898876.4707137714</v>
      </c>
    </row>
    <row r="31" spans="1:6" ht="12.75">
      <c r="A31" s="346">
        <f t="shared" si="6"/>
        <v>19</v>
      </c>
      <c r="B31" s="333" t="s">
        <v>694</v>
      </c>
      <c r="C31" s="333" t="s">
        <v>679</v>
      </c>
      <c r="D31" s="771">
        <f>D26</f>
        <v>286102.32</v>
      </c>
      <c r="E31" s="771"/>
      <c r="F31" s="780">
        <f t="shared" si="5"/>
        <v>286102.32</v>
      </c>
    </row>
    <row r="32" spans="1:6" ht="12.75">
      <c r="A32" s="346">
        <f t="shared" si="6"/>
        <v>20</v>
      </c>
      <c r="B32" s="770" t="s">
        <v>693</v>
      </c>
      <c r="C32" s="541" t="str">
        <f>"(Line "&amp;A29&amp;" - line "&amp;A30&amp;" - line "&amp;A31&amp;")"</f>
        <v>(Line 17 - line 18 - line 19)</v>
      </c>
      <c r="D32" s="769">
        <f>+D29-D30-D31</f>
        <v>0</v>
      </c>
      <c r="E32" s="769">
        <f>+E29-E30-E31</f>
        <v>0</v>
      </c>
      <c r="F32" s="782">
        <f t="shared" si="5"/>
        <v>0</v>
      </c>
    </row>
    <row r="33" spans="1:9" ht="12.75">
      <c r="A33" s="346"/>
      <c r="B33" s="770"/>
      <c r="C33" s="770"/>
      <c r="D33" s="772"/>
      <c r="E33" s="772"/>
    </row>
    <row r="34" spans="1:9" ht="12.75">
      <c r="A34" s="713">
        <f>+A32+1</f>
        <v>21</v>
      </c>
      <c r="B34" s="783" t="s">
        <v>773</v>
      </c>
      <c r="C34" s="541" t="str">
        <f>"(Line "&amp;A21&amp;" + line "&amp;A32&amp;")"</f>
        <v>(Line 11 + line 20)</v>
      </c>
      <c r="D34" s="774">
        <f>+D21+D32</f>
        <v>0</v>
      </c>
      <c r="E34" s="774">
        <f>+E21+E32</f>
        <v>0</v>
      </c>
      <c r="F34" s="774">
        <f>+F21+F32</f>
        <v>0</v>
      </c>
    </row>
    <row r="35" spans="1:9" ht="14.25" customHeight="1">
      <c r="A35" s="333"/>
      <c r="B35" s="333"/>
      <c r="C35" s="333"/>
      <c r="E35" s="779"/>
      <c r="F35" s="346"/>
    </row>
    <row r="36" spans="1:9" s="775" customFormat="1" ht="12.75">
      <c r="A36" s="333"/>
      <c r="B36" s="333"/>
      <c r="C36" s="333"/>
      <c r="D36" s="333"/>
      <c r="E36" s="774"/>
      <c r="F36" s="772"/>
    </row>
    <row r="37" spans="1:9" ht="41.25" customHeight="1">
      <c r="A37" s="776" t="s">
        <v>670</v>
      </c>
      <c r="B37" s="1029" t="s">
        <v>775</v>
      </c>
      <c r="C37" s="1029"/>
      <c r="D37" s="1029"/>
      <c r="E37" s="1029"/>
      <c r="F37" s="1029"/>
      <c r="G37" s="1029"/>
    </row>
    <row r="38" spans="1:9" ht="12.75">
      <c r="A38" s="564"/>
      <c r="B38" s="564"/>
      <c r="C38" s="564"/>
      <c r="D38" s="564"/>
      <c r="E38" s="564"/>
      <c r="F38" s="564"/>
      <c r="G38" s="564"/>
      <c r="H38" s="564"/>
      <c r="I38" s="564"/>
    </row>
    <row r="42" spans="1:9" ht="12.75">
      <c r="A42" s="346"/>
      <c r="B42" s="333"/>
      <c r="C42" s="333"/>
      <c r="D42" s="777"/>
      <c r="E42" s="347"/>
    </row>
    <row r="113" spans="5:5">
      <c r="E113" s="225"/>
    </row>
    <row r="232" spans="4:8">
      <c r="D232" s="773"/>
      <c r="F232" s="773"/>
      <c r="G232" s="773"/>
      <c r="H232" s="773"/>
    </row>
    <row r="233" spans="4:8" ht="99.75" customHeight="1">
      <c r="D233" s="773"/>
      <c r="F233" s="773"/>
      <c r="G233" s="773"/>
      <c r="H233" s="773"/>
    </row>
    <row r="234" spans="4:8">
      <c r="D234" s="773"/>
      <c r="F234" s="773"/>
      <c r="G234" s="773"/>
      <c r="H234" s="773"/>
    </row>
    <row r="235" spans="4:8">
      <c r="D235" s="773"/>
      <c r="F235" s="773"/>
      <c r="G235" s="773"/>
      <c r="H235" s="773"/>
    </row>
    <row r="236" spans="4:8">
      <c r="D236" s="773"/>
      <c r="F236" s="773"/>
      <c r="G236" s="773"/>
      <c r="H236" s="773"/>
    </row>
    <row r="237" spans="4:8">
      <c r="D237" s="773"/>
      <c r="F237" s="773"/>
      <c r="G237" s="773"/>
      <c r="H237" s="773"/>
    </row>
    <row r="238" spans="4:8">
      <c r="D238" s="773"/>
      <c r="F238" s="773"/>
      <c r="G238" s="773"/>
      <c r="H238" s="773"/>
    </row>
    <row r="239" spans="4:8">
      <c r="D239" s="773"/>
      <c r="F239" s="773"/>
      <c r="G239" s="773"/>
      <c r="H239" s="773"/>
    </row>
    <row r="240" spans="4:8">
      <c r="D240" s="773"/>
      <c r="F240" s="773"/>
      <c r="G240" s="773"/>
      <c r="H240" s="773"/>
    </row>
    <row r="241" spans="4:8">
      <c r="D241" s="773"/>
      <c r="F241" s="773"/>
      <c r="G241" s="773"/>
      <c r="H241" s="773"/>
    </row>
    <row r="242" spans="4:8">
      <c r="D242" s="773"/>
      <c r="F242" s="773"/>
      <c r="G242" s="773"/>
      <c r="H242" s="773"/>
    </row>
    <row r="243" spans="4:8">
      <c r="D243" s="773"/>
      <c r="F243" s="773"/>
      <c r="G243" s="773"/>
      <c r="H243" s="773"/>
    </row>
    <row r="244" spans="4:8">
      <c r="D244" s="773"/>
      <c r="F244" s="773"/>
      <c r="G244" s="773"/>
      <c r="H244" s="773"/>
    </row>
    <row r="245" spans="4:8">
      <c r="D245" s="773"/>
      <c r="F245" s="773"/>
      <c r="G245" s="773"/>
      <c r="H245" s="773"/>
    </row>
    <row r="246" spans="4:8">
      <c r="D246" s="773"/>
      <c r="F246" s="773"/>
      <c r="G246" s="773"/>
      <c r="H246" s="773"/>
    </row>
    <row r="247" spans="4:8">
      <c r="D247" s="773"/>
      <c r="F247" s="773"/>
      <c r="G247" s="773"/>
      <c r="H247" s="773"/>
    </row>
    <row r="248" spans="4:8">
      <c r="D248" s="773"/>
      <c r="F248" s="773"/>
      <c r="G248" s="773"/>
      <c r="H248" s="773"/>
    </row>
    <row r="249" spans="4:8">
      <c r="D249" s="773"/>
      <c r="F249" s="773"/>
      <c r="G249" s="773"/>
      <c r="H249" s="773"/>
    </row>
    <row r="250" spans="4:8">
      <c r="D250" s="773"/>
      <c r="F250" s="773"/>
      <c r="G250" s="773"/>
      <c r="H250" s="773"/>
    </row>
    <row r="251" spans="4:8">
      <c r="D251" s="773"/>
      <c r="F251" s="773"/>
      <c r="G251" s="773"/>
      <c r="H251" s="773"/>
    </row>
    <row r="252" spans="4:8">
      <c r="D252" s="773"/>
      <c r="F252" s="773"/>
      <c r="G252" s="773"/>
      <c r="H252" s="773"/>
    </row>
    <row r="253" spans="4:8">
      <c r="D253" s="773"/>
      <c r="F253" s="773"/>
      <c r="G253" s="773"/>
      <c r="H253" s="773"/>
    </row>
    <row r="254" spans="4:8" ht="40.5" customHeight="1">
      <c r="D254" s="773"/>
      <c r="F254" s="773"/>
      <c r="G254" s="773"/>
      <c r="H254" s="773"/>
    </row>
    <row r="255" spans="4:8">
      <c r="D255" s="773"/>
      <c r="F255" s="773"/>
      <c r="G255" s="773"/>
      <c r="H255" s="773"/>
    </row>
  </sheetData>
  <customSheetViews>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1"/>
      <headerFooter alignWithMargins="0"/>
    </customSheetView>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2"/>
      <headerFooter alignWithMargins="0"/>
    </customSheetView>
  </customSheetViews>
  <mergeCells count="4">
    <mergeCell ref="B37:G37"/>
    <mergeCell ref="A1:G1"/>
    <mergeCell ref="A2:G2"/>
    <mergeCell ref="A3:G3"/>
  </mergeCells>
  <pageMargins left="0.75" right="0.75" top="1.28" bottom="1" header="0.5" footer="0.5"/>
  <pageSetup scale="77" orientation="landscape" r:id="rId3"/>
  <headerFooter alignWithMargins="0"/>
  <rowBreaks count="1" manualBreakCount="1">
    <brk id="5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7"/>
  <sheetViews>
    <sheetView view="pageBreakPreview" zoomScaleNormal="100" zoomScaleSheetLayoutView="100" workbookViewId="0">
      <selection sqref="A1:D1"/>
    </sheetView>
  </sheetViews>
  <sheetFormatPr defaultColWidth="8.88671875" defaultRowHeight="15.75"/>
  <cols>
    <col min="1" max="1" width="7.33203125" style="347" customWidth="1"/>
    <col min="2" max="2" width="49.6640625" style="347" customWidth="1"/>
    <col min="3" max="3" width="14.77734375" style="347" customWidth="1"/>
    <col min="4" max="4" width="11.6640625" style="347" customWidth="1"/>
    <col min="5" max="5" width="10.88671875" style="778" bestFit="1" customWidth="1"/>
    <col min="6" max="6" width="10.44140625" style="347" customWidth="1"/>
    <col min="7" max="16384" width="8.88671875" style="347"/>
  </cols>
  <sheetData>
    <row r="1" spans="1:9" ht="12.75">
      <c r="A1" s="1006" t="s">
        <v>739</v>
      </c>
      <c r="B1" s="1006"/>
      <c r="C1" s="1006"/>
      <c r="D1" s="1006"/>
      <c r="E1" s="407"/>
      <c r="F1" s="407"/>
      <c r="G1" s="407"/>
      <c r="H1" s="407"/>
      <c r="I1" s="407"/>
    </row>
    <row r="2" spans="1:9" ht="12.75">
      <c r="A2" s="1035" t="s">
        <v>740</v>
      </c>
      <c r="B2" s="1035"/>
      <c r="C2" s="1035"/>
      <c r="D2" s="1035"/>
      <c r="E2" s="715"/>
      <c r="F2" s="715"/>
      <c r="G2" s="715"/>
      <c r="H2" s="715"/>
      <c r="I2" s="715"/>
    </row>
    <row r="3" spans="1:9" ht="12.75">
      <c r="A3" s="1036" t="str">
        <f>+'Attachment H-30A'!D5</f>
        <v>Transource Maryland, LLC</v>
      </c>
      <c r="B3" s="1036"/>
      <c r="C3" s="1036"/>
      <c r="D3" s="1036"/>
      <c r="E3" s="368"/>
      <c r="F3" s="368"/>
      <c r="G3" s="368"/>
      <c r="H3" s="368"/>
      <c r="I3" s="368"/>
    </row>
    <row r="4" spans="1:9" ht="12.75">
      <c r="A4" s="841"/>
      <c r="B4" s="841"/>
      <c r="C4" s="841"/>
      <c r="D4" s="841"/>
      <c r="E4" s="841"/>
      <c r="F4" s="841"/>
      <c r="G4" s="841"/>
      <c r="H4" s="368"/>
      <c r="I4" s="368"/>
    </row>
    <row r="5" spans="1:9">
      <c r="A5" s="759"/>
      <c r="C5" s="564"/>
      <c r="D5" s="840"/>
      <c r="E5"/>
      <c r="F5"/>
      <c r="H5" s="762"/>
    </row>
    <row r="6" spans="1:9" ht="15">
      <c r="A6" s="839" t="s">
        <v>148</v>
      </c>
      <c r="B6" s="843"/>
      <c r="C6" s="398" t="s">
        <v>199</v>
      </c>
      <c r="D6" s="781" t="s">
        <v>11</v>
      </c>
      <c r="E6"/>
      <c r="F6"/>
      <c r="G6" s="763"/>
      <c r="H6" s="763"/>
      <c r="I6" s="763"/>
    </row>
    <row r="7" spans="1:9" ht="15">
      <c r="A7" s="346"/>
      <c r="B7" s="764"/>
      <c r="E7"/>
      <c r="F7"/>
    </row>
    <row r="8" spans="1:9" customFormat="1" ht="15">
      <c r="A8" s="845">
        <v>1</v>
      </c>
      <c r="B8" s="125" t="s">
        <v>740</v>
      </c>
      <c r="D8" s="767">
        <v>0</v>
      </c>
    </row>
    <row r="9" spans="1:9" customFormat="1" ht="15"/>
    <row r="10" spans="1:9" customFormat="1" ht="15"/>
    <row r="11" spans="1:9" customFormat="1" ht="15"/>
    <row r="12" spans="1:9" customFormat="1" ht="15"/>
    <row r="13" spans="1:9" customFormat="1" ht="15"/>
    <row r="14" spans="1:9" customFormat="1" ht="15"/>
    <row r="15" spans="1:9" customFormat="1" ht="15"/>
    <row r="16" spans="1:9" customFormat="1" ht="73.5" customHeight="1">
      <c r="A16" s="798" t="s">
        <v>751</v>
      </c>
      <c r="B16" s="985" t="s">
        <v>762</v>
      </c>
      <c r="C16" s="985"/>
      <c r="D16" s="985"/>
    </row>
    <row r="17" spans="1:9" customFormat="1" ht="15"/>
    <row r="18" spans="1:9" customFormat="1" ht="15"/>
    <row r="19" spans="1:9" customFormat="1" ht="15"/>
    <row r="20" spans="1:9" customFormat="1" ht="15"/>
    <row r="21" spans="1:9" customFormat="1" ht="15"/>
    <row r="22" spans="1:9" customFormat="1" ht="15"/>
    <row r="23" spans="1:9" customFormat="1" ht="15"/>
    <row r="24" spans="1:9" customFormat="1" ht="15"/>
    <row r="25" spans="1:9" customFormat="1" ht="15"/>
    <row r="26" spans="1:9" customFormat="1" ht="15"/>
    <row r="27" spans="1:9" customFormat="1" ht="14.25" customHeight="1"/>
    <row r="28" spans="1:9" customFormat="1" ht="15"/>
    <row r="29" spans="1:9" customFormat="1" ht="41.25" customHeight="1"/>
    <row r="30" spans="1:9" ht="12.75">
      <c r="A30" s="564"/>
      <c r="B30" s="564"/>
      <c r="C30" s="564"/>
      <c r="D30" s="564"/>
      <c r="E30" s="564"/>
      <c r="F30" s="564"/>
      <c r="G30" s="564"/>
      <c r="H30" s="564"/>
      <c r="I30" s="564"/>
    </row>
    <row r="34" spans="1:5" ht="12.75">
      <c r="A34" s="346"/>
      <c r="B34" s="333"/>
      <c r="C34" s="333"/>
      <c r="D34" s="777"/>
      <c r="E34" s="347"/>
    </row>
    <row r="105" spans="5:5">
      <c r="E105" s="225"/>
    </row>
    <row r="224" spans="4:8">
      <c r="D224" s="773"/>
      <c r="F224" s="773"/>
      <c r="G224" s="773"/>
      <c r="H224" s="773"/>
    </row>
    <row r="225" spans="4:8" ht="99.75" customHeight="1">
      <c r="D225" s="773"/>
      <c r="F225" s="773"/>
      <c r="G225" s="773"/>
      <c r="H225" s="773"/>
    </row>
    <row r="226" spans="4:8">
      <c r="D226" s="773"/>
      <c r="F226" s="773"/>
      <c r="G226" s="773"/>
      <c r="H226" s="773"/>
    </row>
    <row r="227" spans="4:8">
      <c r="D227" s="773"/>
      <c r="F227" s="773"/>
      <c r="G227" s="773"/>
      <c r="H227" s="773"/>
    </row>
    <row r="228" spans="4:8">
      <c r="D228" s="773"/>
      <c r="F228" s="773"/>
      <c r="G228" s="773"/>
      <c r="H228" s="773"/>
    </row>
    <row r="229" spans="4:8">
      <c r="D229" s="773"/>
      <c r="F229" s="773"/>
      <c r="G229" s="773"/>
      <c r="H229" s="773"/>
    </row>
    <row r="230" spans="4:8">
      <c r="D230" s="773"/>
      <c r="F230" s="773"/>
      <c r="G230" s="773"/>
      <c r="H230" s="773"/>
    </row>
    <row r="231" spans="4:8">
      <c r="D231" s="773"/>
      <c r="F231" s="773"/>
      <c r="G231" s="773"/>
      <c r="H231" s="773"/>
    </row>
    <row r="232" spans="4:8">
      <c r="D232" s="773"/>
      <c r="F232" s="773"/>
      <c r="G232" s="773"/>
      <c r="H232" s="773"/>
    </row>
    <row r="233" spans="4:8">
      <c r="D233" s="773"/>
      <c r="F233" s="773"/>
      <c r="G233" s="773"/>
      <c r="H233" s="773"/>
    </row>
    <row r="234" spans="4:8">
      <c r="D234" s="773"/>
      <c r="F234" s="773"/>
      <c r="G234" s="773"/>
      <c r="H234" s="773"/>
    </row>
    <row r="235" spans="4:8">
      <c r="D235" s="773"/>
      <c r="F235" s="773"/>
      <c r="G235" s="773"/>
      <c r="H235" s="773"/>
    </row>
    <row r="236" spans="4:8">
      <c r="D236" s="773"/>
      <c r="F236" s="773"/>
      <c r="G236" s="773"/>
      <c r="H236" s="773"/>
    </row>
    <row r="237" spans="4:8">
      <c r="D237" s="773"/>
      <c r="F237" s="773"/>
      <c r="G237" s="773"/>
      <c r="H237" s="773"/>
    </row>
    <row r="238" spans="4:8">
      <c r="D238" s="773"/>
      <c r="F238" s="773"/>
      <c r="G238" s="773"/>
      <c r="H238" s="773"/>
    </row>
    <row r="239" spans="4:8">
      <c r="D239" s="773"/>
      <c r="F239" s="773"/>
      <c r="G239" s="773"/>
      <c r="H239" s="773"/>
    </row>
    <row r="240" spans="4:8">
      <c r="D240" s="773"/>
      <c r="F240" s="773"/>
      <c r="G240" s="773"/>
      <c r="H240" s="773"/>
    </row>
    <row r="241" spans="4:8">
      <c r="D241" s="773"/>
      <c r="F241" s="773"/>
      <c r="G241" s="773"/>
      <c r="H241" s="773"/>
    </row>
    <row r="242" spans="4:8">
      <c r="D242" s="773"/>
      <c r="F242" s="773"/>
      <c r="G242" s="773"/>
      <c r="H242" s="773"/>
    </row>
    <row r="243" spans="4:8">
      <c r="D243" s="773"/>
      <c r="F243" s="773"/>
      <c r="G243" s="773"/>
      <c r="H243" s="773"/>
    </row>
    <row r="244" spans="4:8">
      <c r="D244" s="773"/>
      <c r="F244" s="773"/>
      <c r="G244" s="773"/>
      <c r="H244" s="773"/>
    </row>
    <row r="245" spans="4:8">
      <c r="D245" s="773"/>
      <c r="F245" s="773"/>
      <c r="G245" s="773"/>
      <c r="H245" s="773"/>
    </row>
    <row r="246" spans="4:8" ht="40.5" customHeight="1">
      <c r="D246" s="773"/>
      <c r="F246" s="773"/>
      <c r="G246" s="773"/>
      <c r="H246" s="773"/>
    </row>
    <row r="247" spans="4:8">
      <c r="D247" s="773"/>
      <c r="F247" s="773"/>
      <c r="G247" s="773"/>
      <c r="H247" s="773"/>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9" orientation="landscape" r:id="rId2"/>
  <headerFooter alignWithMargins="0"/>
  <rowBreaks count="1" manualBreakCount="1">
    <brk id="4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view="pageBreakPreview" zoomScale="85" zoomScaleNormal="100" zoomScaleSheetLayoutView="85" workbookViewId="0"/>
  </sheetViews>
  <sheetFormatPr defaultColWidth="8.88671875" defaultRowHeight="12.75"/>
  <cols>
    <col min="1" max="1" width="6" style="23" customWidth="1"/>
    <col min="2" max="2" width="1.44140625" style="23" customWidth="1"/>
    <col min="3" max="3" width="21.77734375" style="23" customWidth="1"/>
    <col min="4" max="4" width="13.5546875" style="539" customWidth="1"/>
    <col min="5" max="5" width="21.77734375" style="23" customWidth="1"/>
    <col min="6" max="6" width="17.21875" style="23" customWidth="1"/>
    <col min="7" max="7" width="10.33203125" style="23" customWidth="1"/>
    <col min="8" max="8" width="11.44140625" style="23" customWidth="1"/>
    <col min="9" max="9" width="11.21875" style="23" bestFit="1" customWidth="1"/>
    <col min="10" max="10" width="9.109375" style="23" customWidth="1"/>
    <col min="11" max="11" width="10.33203125" style="23" customWidth="1"/>
    <col min="12" max="12" width="5.77734375" style="411" customWidth="1"/>
    <col min="13" max="13" width="13.5546875" style="23" customWidth="1"/>
    <col min="14" max="14" width="12.5546875" style="23" customWidth="1"/>
    <col min="15" max="15" width="12.44140625" style="23" bestFit="1" customWidth="1"/>
    <col min="16" max="16" width="12.44140625" style="23" customWidth="1"/>
    <col min="17" max="17" width="11.6640625" style="23" bestFit="1" customWidth="1"/>
    <col min="18" max="18" width="10.33203125" style="23" bestFit="1" customWidth="1"/>
    <col min="19" max="19" width="11.77734375" style="23" customWidth="1"/>
    <col min="20" max="20" width="9.33203125" style="23" customWidth="1"/>
    <col min="21" max="21" width="10.77734375" style="23" customWidth="1"/>
    <col min="22" max="16384" width="8.88671875" style="23"/>
  </cols>
  <sheetData>
    <row r="1" spans="1:23">
      <c r="S1" s="51"/>
    </row>
    <row r="2" spans="1:23">
      <c r="K2" s="23" t="s">
        <v>303</v>
      </c>
      <c r="S2" s="51"/>
    </row>
    <row r="3" spans="1:23">
      <c r="F3" s="18" t="s">
        <v>181</v>
      </c>
      <c r="S3" s="51"/>
    </row>
    <row r="4" spans="1:23">
      <c r="E4" s="17"/>
      <c r="F4" s="18" t="s">
        <v>579</v>
      </c>
      <c r="G4" s="17"/>
      <c r="I4" s="17"/>
      <c r="J4" s="17"/>
      <c r="K4" s="17"/>
      <c r="L4" s="407"/>
      <c r="M4" s="22"/>
      <c r="N4" s="52"/>
      <c r="O4" s="53"/>
      <c r="P4" s="53"/>
      <c r="Q4" s="53"/>
      <c r="R4" s="53"/>
      <c r="S4" s="53"/>
      <c r="T4" s="24"/>
      <c r="U4" s="54"/>
      <c r="V4" s="54"/>
      <c r="W4" s="24"/>
    </row>
    <row r="5" spans="1:23">
      <c r="E5" s="17"/>
      <c r="F5" s="212" t="str">
        <f>+'Attachment H-30A'!D5</f>
        <v>Transource Maryland, LLC</v>
      </c>
      <c r="G5" s="20"/>
      <c r="I5" s="20"/>
      <c r="J5" s="20"/>
      <c r="K5" s="20"/>
      <c r="L5" s="409"/>
      <c r="M5" s="22"/>
      <c r="R5" s="24"/>
      <c r="S5" s="22"/>
      <c r="T5" s="24"/>
      <c r="U5" s="55"/>
      <c r="V5" s="54"/>
      <c r="W5" s="24"/>
    </row>
    <row r="6" spans="1:23">
      <c r="C6" s="24"/>
      <c r="D6" s="540"/>
      <c r="E6" s="24"/>
      <c r="G6" s="24"/>
      <c r="I6" s="24"/>
      <c r="J6" s="24"/>
      <c r="K6" s="24"/>
      <c r="L6" s="24"/>
      <c r="M6" s="24"/>
      <c r="R6" s="24"/>
      <c r="S6" s="24"/>
      <c r="T6" s="24"/>
      <c r="U6" s="54"/>
      <c r="V6" s="54"/>
      <c r="W6" s="24"/>
    </row>
    <row r="7" spans="1:23">
      <c r="A7" s="18"/>
      <c r="C7" s="24"/>
      <c r="D7" s="540"/>
      <c r="E7" s="24"/>
      <c r="F7" s="24"/>
      <c r="G7" s="24"/>
      <c r="H7" s="56"/>
      <c r="I7" s="24"/>
      <c r="J7" s="24"/>
      <c r="K7" s="24"/>
      <c r="L7" s="24"/>
      <c r="M7" s="24"/>
      <c r="N7" s="24"/>
      <c r="O7" s="24"/>
      <c r="P7" s="24"/>
      <c r="Q7" s="24"/>
      <c r="R7" s="24"/>
      <c r="S7" s="24"/>
      <c r="T7" s="24"/>
      <c r="U7" s="54"/>
      <c r="V7" s="54"/>
      <c r="W7" s="24"/>
    </row>
    <row r="8" spans="1:23">
      <c r="A8" s="18"/>
      <c r="C8" s="24" t="s">
        <v>871</v>
      </c>
      <c r="D8" s="540"/>
      <c r="E8" s="24"/>
      <c r="F8" s="24"/>
      <c r="G8" s="24"/>
      <c r="H8" s="56"/>
      <c r="I8" s="24"/>
      <c r="J8" s="24"/>
      <c r="K8" s="24"/>
      <c r="L8" s="24"/>
      <c r="M8" s="24"/>
      <c r="N8" s="24"/>
      <c r="O8" s="24"/>
      <c r="P8" s="24"/>
      <c r="Q8" s="24"/>
      <c r="R8" s="24"/>
      <c r="S8" s="24"/>
      <c r="T8" s="24"/>
      <c r="U8" s="54"/>
      <c r="V8" s="54"/>
      <c r="W8" s="24"/>
    </row>
    <row r="9" spans="1:23">
      <c r="A9" s="18"/>
      <c r="C9" s="24"/>
      <c r="D9" s="540"/>
      <c r="E9" s="24"/>
      <c r="F9" s="24"/>
      <c r="G9" s="24"/>
      <c r="H9" s="24"/>
      <c r="N9" s="57"/>
      <c r="O9" s="57"/>
      <c r="P9" s="57"/>
      <c r="Q9" s="57"/>
      <c r="R9" s="24"/>
      <c r="S9" s="24"/>
      <c r="T9" s="24"/>
      <c r="U9" s="24"/>
      <c r="V9" s="24"/>
      <c r="W9" s="24"/>
    </row>
    <row r="10" spans="1:23">
      <c r="C10" s="58" t="s">
        <v>3</v>
      </c>
      <c r="D10" s="547"/>
      <c r="E10" s="58"/>
      <c r="F10" s="58" t="s">
        <v>4</v>
      </c>
      <c r="G10" s="58"/>
      <c r="I10" s="58" t="s">
        <v>5</v>
      </c>
      <c r="K10" s="59" t="s">
        <v>6</v>
      </c>
      <c r="L10" s="59"/>
      <c r="O10" s="59"/>
      <c r="P10" s="59"/>
      <c r="Q10" s="59"/>
      <c r="R10" s="20"/>
      <c r="S10" s="59"/>
      <c r="T10" s="20"/>
      <c r="U10" s="59"/>
      <c r="V10" s="20"/>
      <c r="W10" s="60"/>
    </row>
    <row r="11" spans="1:23">
      <c r="C11" s="60"/>
      <c r="D11" s="548"/>
      <c r="E11" s="60"/>
      <c r="F11" s="61" t="s">
        <v>872</v>
      </c>
      <c r="G11" s="61"/>
      <c r="I11" s="20"/>
      <c r="R11" s="20"/>
      <c r="T11" s="20"/>
      <c r="U11" s="58"/>
      <c r="V11" s="58"/>
      <c r="W11" s="60"/>
    </row>
    <row r="12" spans="1:23">
      <c r="A12" s="18" t="s">
        <v>8</v>
      </c>
      <c r="C12" s="60"/>
      <c r="D12" s="548"/>
      <c r="E12" s="60"/>
      <c r="F12" s="62" t="s">
        <v>17</v>
      </c>
      <c r="G12" s="62"/>
      <c r="I12" s="63" t="s">
        <v>16</v>
      </c>
      <c r="K12" s="63" t="s">
        <v>14</v>
      </c>
      <c r="L12" s="63"/>
      <c r="O12" s="63"/>
      <c r="P12" s="63"/>
      <c r="Q12" s="63"/>
      <c r="R12" s="20"/>
      <c r="T12" s="24"/>
      <c r="U12" s="64"/>
      <c r="V12" s="58"/>
      <c r="W12" s="60"/>
    </row>
    <row r="13" spans="1:23">
      <c r="A13" s="18" t="s">
        <v>10</v>
      </c>
      <c r="C13" s="65"/>
      <c r="D13" s="549"/>
      <c r="E13" s="65"/>
      <c r="F13" s="20"/>
      <c r="G13" s="20"/>
      <c r="I13" s="20"/>
      <c r="K13" s="20"/>
      <c r="L13" s="409"/>
      <c r="O13" s="20"/>
      <c r="P13" s="20"/>
      <c r="Q13" s="20"/>
      <c r="R13" s="20"/>
      <c r="S13" s="20"/>
      <c r="T13" s="24"/>
      <c r="U13" s="20"/>
      <c r="V13" s="20"/>
      <c r="W13" s="60"/>
    </row>
    <row r="14" spans="1:23">
      <c r="A14" s="66"/>
      <c r="C14" s="60"/>
      <c r="D14" s="548"/>
      <c r="E14" s="60"/>
      <c r="F14" s="20"/>
      <c r="G14" s="20"/>
      <c r="I14" s="20"/>
      <c r="K14" s="20"/>
      <c r="L14" s="409"/>
      <c r="O14" s="20"/>
      <c r="P14" s="20"/>
      <c r="Q14" s="20"/>
      <c r="R14" s="20"/>
      <c r="S14" s="20"/>
      <c r="T14" s="24"/>
      <c r="U14" s="20"/>
      <c r="V14" s="20"/>
      <c r="W14" s="60"/>
    </row>
    <row r="15" spans="1:23">
      <c r="A15" s="21">
        <v>1</v>
      </c>
      <c r="C15" s="60" t="s">
        <v>498</v>
      </c>
      <c r="D15" s="548"/>
      <c r="E15" s="60"/>
      <c r="F15" s="67" t="str">
        <f>"Attach H-30A, p 2, line "&amp;'Attachment H-30A'!A66&amp;" col 5 plus line "&amp;'Attachment H-30A'!A92&amp;" col 5 (Note A)"</f>
        <v>Attach H-30A, p 2, line 2 col 5 plus line 25 col 5 (Note A)</v>
      </c>
      <c r="G15" s="21"/>
      <c r="I15" s="47">
        <f>+'Attachment H-30A'!I66+'Attachment H-30A'!I92</f>
        <v>10407823.344615383</v>
      </c>
      <c r="R15" s="20"/>
      <c r="S15" s="20"/>
      <c r="T15" s="24"/>
      <c r="U15" s="20"/>
      <c r="V15" s="20"/>
      <c r="W15" s="60"/>
    </row>
    <row r="16" spans="1:23">
      <c r="A16" s="21">
        <v>2</v>
      </c>
      <c r="C16" s="60" t="s">
        <v>499</v>
      </c>
      <c r="D16" s="548"/>
      <c r="E16" s="60"/>
      <c r="F16" s="67" t="str">
        <f>"Attach H-30A, p 2, line "&amp;'Attachment H-30A'!A80&amp;" col 5 plus line "&amp;'Attachment H-30A'!A92&amp;" &amp; "&amp;'Attachment H-30A'!A94&amp;" col 5 (Note B)"</f>
        <v>Attach H-30A, p 2, line 14 col 5 plus line 25 &amp; 27 col 5 (Note B)</v>
      </c>
      <c r="G16" s="21"/>
      <c r="I16" s="47">
        <f>+'Attachment H-30A'!I80+'Attachment H-30A'!I92+'Attachment H-30A'!I94</f>
        <v>10407823.344615383</v>
      </c>
      <c r="R16" s="20"/>
      <c r="S16" s="20"/>
      <c r="T16" s="24"/>
      <c r="U16" s="20"/>
      <c r="V16" s="20"/>
      <c r="W16" s="60"/>
    </row>
    <row r="17" spans="1:23">
      <c r="A17" s="21"/>
      <c r="F17" s="67"/>
      <c r="G17" s="21"/>
      <c r="R17" s="20"/>
      <c r="S17" s="20"/>
      <c r="T17" s="24"/>
      <c r="U17" s="20"/>
      <c r="V17" s="20"/>
      <c r="W17" s="60"/>
    </row>
    <row r="18" spans="1:23">
      <c r="A18" s="21"/>
      <c r="C18" s="60" t="s">
        <v>121</v>
      </c>
      <c r="D18" s="548"/>
      <c r="E18" s="60"/>
      <c r="F18" s="67"/>
      <c r="G18" s="21"/>
      <c r="I18" s="20"/>
      <c r="K18" s="20"/>
      <c r="L18" s="409"/>
      <c r="O18" s="20"/>
      <c r="P18" s="20"/>
      <c r="Q18" s="20"/>
      <c r="R18" s="20"/>
      <c r="S18" s="20"/>
      <c r="T18" s="20"/>
      <c r="U18" s="20"/>
      <c r="V18" s="20"/>
      <c r="W18" s="60"/>
    </row>
    <row r="19" spans="1:23">
      <c r="A19" s="21">
        <v>3</v>
      </c>
      <c r="C19" s="60" t="s">
        <v>122</v>
      </c>
      <c r="D19" s="548"/>
      <c r="E19" s="60"/>
      <c r="F19" s="67" t="s">
        <v>873</v>
      </c>
      <c r="G19" s="21"/>
      <c r="I19" s="47">
        <f>+'Attachment H-30A'!I134</f>
        <v>422040.1426698484</v>
      </c>
      <c r="R19" s="20"/>
      <c r="S19" s="20"/>
      <c r="T19" s="20"/>
      <c r="U19" s="20"/>
      <c r="V19" s="20"/>
      <c r="W19" s="60"/>
    </row>
    <row r="20" spans="1:23">
      <c r="A20" s="21">
        <v>4</v>
      </c>
      <c r="C20" s="60" t="s">
        <v>123</v>
      </c>
      <c r="D20" s="548"/>
      <c r="E20" s="60"/>
      <c r="F20" s="67" t="s">
        <v>124</v>
      </c>
      <c r="G20" s="21"/>
      <c r="I20" s="497">
        <f>IF(I19=0,0,+I19/I15)</f>
        <v>4.0550279217430811E-2</v>
      </c>
      <c r="J20" s="389"/>
      <c r="K20" s="68">
        <f>I20</f>
        <v>4.0550279217430811E-2</v>
      </c>
      <c r="L20" s="391"/>
      <c r="O20" s="68"/>
      <c r="P20" s="68"/>
      <c r="Q20" s="68"/>
      <c r="R20" s="20"/>
      <c r="S20" s="69"/>
      <c r="T20" s="70"/>
      <c r="U20" s="71"/>
      <c r="V20" s="20"/>
      <c r="W20" s="60"/>
    </row>
    <row r="21" spans="1:23">
      <c r="A21" s="21"/>
      <c r="C21" s="60"/>
      <c r="D21" s="548"/>
      <c r="E21" s="60"/>
      <c r="F21" s="67"/>
      <c r="G21" s="21"/>
      <c r="I21" s="72"/>
      <c r="K21" s="68"/>
      <c r="L21" s="391"/>
      <c r="O21" s="68"/>
      <c r="P21" s="68"/>
      <c r="Q21" s="68"/>
      <c r="R21" s="20"/>
      <c r="S21" s="69"/>
      <c r="T21" s="70"/>
      <c r="U21" s="71"/>
      <c r="V21" s="20"/>
      <c r="W21" s="60"/>
    </row>
    <row r="22" spans="1:23">
      <c r="A22" s="59"/>
      <c r="C22" s="60" t="s">
        <v>509</v>
      </c>
      <c r="D22" s="548"/>
      <c r="E22" s="60"/>
      <c r="F22" s="211"/>
      <c r="G22" s="50"/>
      <c r="I22" s="20"/>
      <c r="K22" s="497"/>
      <c r="L22" s="390"/>
      <c r="O22" s="20"/>
      <c r="P22" s="20"/>
      <c r="Q22" s="20"/>
      <c r="R22" s="20"/>
      <c r="S22" s="69"/>
      <c r="T22" s="70"/>
      <c r="U22" s="71"/>
      <c r="V22" s="20"/>
      <c r="W22" s="60"/>
    </row>
    <row r="23" spans="1:23">
      <c r="A23" s="59" t="s">
        <v>125</v>
      </c>
      <c r="C23" s="60" t="s">
        <v>508</v>
      </c>
      <c r="D23" s="548"/>
      <c r="E23" s="60"/>
      <c r="F23" s="67" t="s">
        <v>874</v>
      </c>
      <c r="G23" s="21"/>
      <c r="I23" s="47">
        <f>+'Attachment H-30A'!I138</f>
        <v>20082.910000000003</v>
      </c>
      <c r="K23" s="497"/>
      <c r="L23" s="390"/>
      <c r="R23" s="20"/>
      <c r="S23" s="69"/>
      <c r="T23" s="70"/>
      <c r="U23" s="71"/>
      <c r="V23" s="20"/>
      <c r="W23" s="60"/>
    </row>
    <row r="24" spans="1:23">
      <c r="A24" s="59" t="s">
        <v>126</v>
      </c>
      <c r="C24" s="60" t="s">
        <v>730</v>
      </c>
      <c r="D24" s="548"/>
      <c r="E24" s="60"/>
      <c r="F24" s="67" t="s">
        <v>127</v>
      </c>
      <c r="G24" s="21"/>
      <c r="I24" s="497">
        <f>IF(I23=0,0,I23/I15)</f>
        <v>1.9295975090113484E-3</v>
      </c>
      <c r="J24" s="48"/>
      <c r="K24" s="68">
        <f>I24</f>
        <v>1.9295975090113484E-3</v>
      </c>
      <c r="L24" s="391"/>
      <c r="O24" s="68"/>
      <c r="P24" s="68"/>
      <c r="Q24" s="68"/>
      <c r="R24" s="20"/>
      <c r="S24" s="69"/>
      <c r="T24" s="70"/>
      <c r="U24" s="71"/>
      <c r="V24" s="20"/>
      <c r="W24" s="60"/>
    </row>
    <row r="25" spans="1:23">
      <c r="A25" s="21"/>
      <c r="C25" s="60"/>
      <c r="D25" s="548"/>
      <c r="E25" s="60"/>
      <c r="F25" s="67"/>
      <c r="G25" s="21"/>
      <c r="I25" s="48"/>
      <c r="J25" s="48"/>
      <c r="K25" s="68"/>
      <c r="L25" s="391"/>
      <c r="O25" s="68"/>
      <c r="P25" s="68"/>
      <c r="Q25" s="68"/>
      <c r="R25" s="20"/>
      <c r="S25" s="69"/>
      <c r="T25" s="70"/>
      <c r="U25" s="71"/>
      <c r="V25" s="20"/>
      <c r="W25" s="60"/>
    </row>
    <row r="26" spans="1:23">
      <c r="A26" s="59"/>
      <c r="C26" s="60" t="s">
        <v>128</v>
      </c>
      <c r="D26" s="548"/>
      <c r="E26" s="60"/>
      <c r="F26" s="211"/>
      <c r="G26" s="50"/>
      <c r="I26" s="48"/>
      <c r="J26" s="48"/>
      <c r="K26" s="497"/>
      <c r="L26" s="390"/>
      <c r="O26" s="20"/>
      <c r="P26" s="20"/>
      <c r="Q26" s="20"/>
      <c r="R26" s="20"/>
      <c r="S26" s="20"/>
      <c r="T26" s="20"/>
      <c r="U26" s="20"/>
      <c r="V26" s="20"/>
      <c r="W26" s="60"/>
    </row>
    <row r="27" spans="1:23">
      <c r="A27" s="59" t="s">
        <v>129</v>
      </c>
      <c r="C27" s="60" t="s">
        <v>130</v>
      </c>
      <c r="D27" s="548"/>
      <c r="E27" s="60"/>
      <c r="F27" s="67" t="s">
        <v>875</v>
      </c>
      <c r="G27" s="21"/>
      <c r="I27" s="47">
        <f>+'Attachment H-30A'!I151</f>
        <v>300</v>
      </c>
      <c r="J27" s="48"/>
      <c r="K27" s="497"/>
      <c r="L27" s="390"/>
      <c r="R27" s="20"/>
      <c r="S27" s="64"/>
      <c r="T27" s="20"/>
      <c r="U27" s="21"/>
      <c r="V27" s="58"/>
      <c r="W27" s="60"/>
    </row>
    <row r="28" spans="1:23">
      <c r="A28" s="59" t="s">
        <v>131</v>
      </c>
      <c r="C28" s="60" t="s">
        <v>132</v>
      </c>
      <c r="D28" s="548"/>
      <c r="E28" s="60"/>
      <c r="F28" s="67" t="s">
        <v>133</v>
      </c>
      <c r="G28" s="21"/>
      <c r="I28" s="497">
        <f>IF(I27=0,0,I27/I15)</f>
        <v>2.8824470791504042E-5</v>
      </c>
      <c r="J28" s="48"/>
      <c r="K28" s="68">
        <f>I28</f>
        <v>2.8824470791504042E-5</v>
      </c>
      <c r="L28" s="391"/>
      <c r="O28" s="68"/>
      <c r="P28" s="68"/>
      <c r="Q28" s="68"/>
      <c r="R28" s="20"/>
      <c r="S28" s="69"/>
      <c r="T28" s="20"/>
      <c r="U28" s="71"/>
      <c r="V28" s="58"/>
      <c r="W28" s="60"/>
    </row>
    <row r="29" spans="1:23">
      <c r="A29" s="59"/>
      <c r="C29" s="60"/>
      <c r="D29" s="548"/>
      <c r="E29" s="60"/>
      <c r="F29" s="67"/>
      <c r="G29" s="21"/>
      <c r="I29" s="20"/>
      <c r="K29" s="497"/>
      <c r="L29" s="390"/>
      <c r="O29" s="20"/>
      <c r="P29" s="20"/>
      <c r="Q29" s="20"/>
      <c r="R29" s="20"/>
      <c r="V29" s="20"/>
      <c r="W29" s="60"/>
    </row>
    <row r="30" spans="1:23">
      <c r="A30" s="59" t="s">
        <v>134</v>
      </c>
      <c r="C30" s="60" t="s">
        <v>175</v>
      </c>
      <c r="D30" s="548"/>
      <c r="E30" s="60"/>
      <c r="F30" s="67" t="s">
        <v>876</v>
      </c>
      <c r="G30" s="21"/>
      <c r="I30" s="47">
        <f>-'Attachment H-30A'!I18</f>
        <v>0</v>
      </c>
      <c r="K30" s="497"/>
      <c r="L30" s="390"/>
      <c r="O30" s="20"/>
      <c r="P30" s="20"/>
      <c r="Q30" s="20"/>
      <c r="R30" s="20"/>
      <c r="V30" s="20"/>
      <c r="W30" s="60"/>
    </row>
    <row r="31" spans="1:23">
      <c r="A31" s="59" t="s">
        <v>137</v>
      </c>
      <c r="C31" s="60" t="s">
        <v>378</v>
      </c>
      <c r="D31" s="548"/>
      <c r="E31" s="60"/>
      <c r="F31" s="67" t="s">
        <v>170</v>
      </c>
      <c r="G31" s="21"/>
      <c r="I31" s="496">
        <f>IF(I30=0,0,I30/I15)</f>
        <v>0</v>
      </c>
      <c r="K31" s="497">
        <f>+I31</f>
        <v>0</v>
      </c>
      <c r="L31" s="390"/>
      <c r="O31" s="20"/>
      <c r="P31" s="20"/>
      <c r="Q31" s="20"/>
      <c r="R31" s="20"/>
      <c r="V31" s="20"/>
      <c r="W31" s="60"/>
    </row>
    <row r="32" spans="1:23">
      <c r="A32" s="59"/>
      <c r="C32" s="60"/>
      <c r="D32" s="548"/>
      <c r="E32" s="60"/>
      <c r="F32" s="67"/>
      <c r="G32" s="21"/>
      <c r="I32" s="20"/>
      <c r="K32" s="497"/>
      <c r="L32" s="390"/>
      <c r="O32" s="20"/>
      <c r="P32" s="20"/>
      <c r="Q32" s="20"/>
      <c r="R32" s="20"/>
      <c r="V32" s="20"/>
      <c r="W32" s="60"/>
    </row>
    <row r="33" spans="1:23">
      <c r="A33" s="73" t="s">
        <v>138</v>
      </c>
      <c r="B33" s="74"/>
      <c r="C33" s="65" t="s">
        <v>135</v>
      </c>
      <c r="D33" s="549"/>
      <c r="E33" s="65"/>
      <c r="F33" s="75" t="s">
        <v>171</v>
      </c>
      <c r="G33" s="61"/>
      <c r="I33" s="70"/>
      <c r="K33" s="76">
        <f>K20+K24+K28+K31</f>
        <v>4.2508701197233663E-2</v>
      </c>
      <c r="L33" s="392"/>
      <c r="O33" s="76"/>
      <c r="P33" s="76"/>
      <c r="Q33" s="76"/>
      <c r="R33" s="20"/>
      <c r="V33" s="20"/>
      <c r="W33" s="60"/>
    </row>
    <row r="34" spans="1:23">
      <c r="A34" s="59"/>
      <c r="C34" s="60"/>
      <c r="D34" s="548"/>
      <c r="E34" s="60"/>
      <c r="F34" s="67"/>
      <c r="G34" s="21"/>
      <c r="I34" s="20"/>
      <c r="K34" s="497"/>
      <c r="L34" s="390"/>
      <c r="O34" s="20"/>
      <c r="P34" s="20"/>
      <c r="Q34" s="20"/>
      <c r="R34" s="20"/>
      <c r="S34" s="20"/>
      <c r="T34" s="20"/>
      <c r="U34" s="77"/>
      <c r="V34" s="20"/>
      <c r="W34" s="60"/>
    </row>
    <row r="35" spans="1:23">
      <c r="A35" s="59"/>
      <c r="B35" s="78"/>
      <c r="C35" s="20" t="s">
        <v>136</v>
      </c>
      <c r="D35" s="538"/>
      <c r="E35" s="20"/>
      <c r="F35" s="67"/>
      <c r="G35" s="21"/>
      <c r="I35" s="20"/>
      <c r="K35" s="497"/>
      <c r="L35" s="390"/>
      <c r="O35" s="20"/>
      <c r="P35" s="20"/>
      <c r="Q35" s="20"/>
      <c r="R35" s="79"/>
      <c r="S35" s="78"/>
      <c r="V35" s="58"/>
      <c r="W35" s="20" t="s">
        <v>2</v>
      </c>
    </row>
    <row r="36" spans="1:23">
      <c r="A36" s="59" t="s">
        <v>140</v>
      </c>
      <c r="B36" s="78"/>
      <c r="C36" s="20" t="s">
        <v>42</v>
      </c>
      <c r="D36" s="538"/>
      <c r="E36" s="20"/>
      <c r="F36" s="67" t="s">
        <v>877</v>
      </c>
      <c r="G36" s="21"/>
      <c r="I36" s="47">
        <f>+'Attachment H-30A'!I166</f>
        <v>258944.51540762384</v>
      </c>
      <c r="K36" s="497"/>
      <c r="L36" s="390"/>
      <c r="O36" s="20"/>
      <c r="P36" s="20"/>
      <c r="Q36" s="20"/>
      <c r="R36" s="79"/>
      <c r="S36" s="78"/>
      <c r="V36" s="58"/>
      <c r="W36" s="20"/>
    </row>
    <row r="37" spans="1:23">
      <c r="A37" s="59" t="s">
        <v>142</v>
      </c>
      <c r="B37" s="78"/>
      <c r="C37" s="20" t="s">
        <v>139</v>
      </c>
      <c r="D37" s="538"/>
      <c r="E37" s="20"/>
      <c r="F37" s="67" t="s">
        <v>144</v>
      </c>
      <c r="G37" s="21"/>
      <c r="I37" s="497">
        <f>IF(I16=0,0,I36/I16)</f>
        <v>2.4879795403290737E-2</v>
      </c>
      <c r="K37" s="68">
        <f>I37</f>
        <v>2.4879795403290737E-2</v>
      </c>
      <c r="L37" s="391"/>
      <c r="O37" s="68"/>
      <c r="P37" s="68"/>
      <c r="Q37" s="68"/>
      <c r="R37" s="79"/>
      <c r="S37" s="78"/>
      <c r="T37" s="20"/>
      <c r="U37" s="20"/>
      <c r="V37" s="58"/>
      <c r="W37" s="20"/>
    </row>
    <row r="38" spans="1:23">
      <c r="A38" s="59"/>
      <c r="C38" s="20"/>
      <c r="D38" s="538"/>
      <c r="E38" s="20"/>
      <c r="F38" s="67"/>
      <c r="G38" s="21"/>
      <c r="I38" s="20"/>
      <c r="K38" s="497"/>
      <c r="L38" s="390"/>
      <c r="O38" s="20"/>
      <c r="P38" s="20"/>
      <c r="Q38" s="20"/>
      <c r="R38" s="20"/>
      <c r="T38" s="24"/>
      <c r="U38" s="20"/>
      <c r="V38" s="24"/>
      <c r="W38" s="60"/>
    </row>
    <row r="39" spans="1:23">
      <c r="A39" s="59"/>
      <c r="C39" s="60" t="s">
        <v>43</v>
      </c>
      <c r="D39" s="548"/>
      <c r="E39" s="60"/>
      <c r="F39" s="80"/>
      <c r="G39" s="81"/>
      <c r="K39" s="497"/>
      <c r="L39" s="390"/>
      <c r="R39" s="20"/>
      <c r="T39" s="20"/>
      <c r="U39" s="20"/>
      <c r="V39" s="20"/>
      <c r="W39" s="60"/>
    </row>
    <row r="40" spans="1:23">
      <c r="A40" s="59" t="s">
        <v>145</v>
      </c>
      <c r="C40" s="60" t="s">
        <v>141</v>
      </c>
      <c r="D40" s="548"/>
      <c r="E40" s="60"/>
      <c r="F40" s="67" t="s">
        <v>878</v>
      </c>
      <c r="G40" s="21"/>
      <c r="I40" s="47">
        <f>+'Attachment H-30A'!I169</f>
        <v>793017.56506312976</v>
      </c>
      <c r="K40" s="497"/>
      <c r="L40" s="390"/>
      <c r="O40" s="20"/>
      <c r="P40" s="20"/>
      <c r="Q40" s="20"/>
      <c r="R40" s="20"/>
      <c r="T40" s="20"/>
      <c r="U40" s="20"/>
      <c r="V40" s="20"/>
      <c r="W40" s="60"/>
    </row>
    <row r="41" spans="1:23">
      <c r="A41" s="59" t="s">
        <v>168</v>
      </c>
      <c r="B41" s="78"/>
      <c r="C41" s="20" t="s">
        <v>143</v>
      </c>
      <c r="D41" s="538"/>
      <c r="E41" s="20"/>
      <c r="F41" s="67" t="s">
        <v>329</v>
      </c>
      <c r="G41" s="21"/>
      <c r="I41" s="497">
        <f>IF(I16=0,0,I40/I16)</f>
        <v>7.6194372137706134E-2</v>
      </c>
      <c r="K41" s="68">
        <f>I41</f>
        <v>7.6194372137706134E-2</v>
      </c>
      <c r="L41" s="391"/>
      <c r="O41" s="68"/>
      <c r="P41" s="68"/>
      <c r="Q41" s="68"/>
      <c r="R41" s="20"/>
      <c r="U41" s="82"/>
      <c r="V41" s="58"/>
      <c r="W41" s="20"/>
    </row>
    <row r="42" spans="1:23">
      <c r="A42" s="59"/>
      <c r="C42" s="60"/>
      <c r="D42" s="548"/>
      <c r="E42" s="60"/>
      <c r="F42" s="67"/>
      <c r="G42" s="21"/>
      <c r="I42" s="389"/>
      <c r="K42" s="497"/>
      <c r="L42" s="390"/>
      <c r="O42" s="20"/>
      <c r="P42" s="20"/>
      <c r="Q42" s="20"/>
      <c r="R42" s="20"/>
      <c r="S42" s="81"/>
      <c r="T42" s="20"/>
      <c r="U42" s="20"/>
      <c r="V42" s="20"/>
      <c r="W42" s="60"/>
    </row>
    <row r="43" spans="1:23">
      <c r="A43" s="73" t="s">
        <v>169</v>
      </c>
      <c r="B43" s="74"/>
      <c r="C43" s="65" t="s">
        <v>146</v>
      </c>
      <c r="D43" s="549"/>
      <c r="E43" s="65"/>
      <c r="F43" s="75" t="s">
        <v>172</v>
      </c>
      <c r="G43" s="61"/>
      <c r="I43" s="497">
        <f>+I41+I37</f>
        <v>0.10107416754099688</v>
      </c>
      <c r="K43" s="76">
        <f>K37+K41</f>
        <v>0.10107416754099688</v>
      </c>
      <c r="L43" s="392"/>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48"/>
      <c r="E48" s="60"/>
      <c r="F48" s="50" t="str">
        <f>+F3</f>
        <v>Attachment 1</v>
      </c>
      <c r="I48" s="50"/>
      <c r="P48" s="50" t="str">
        <f>+F48</f>
        <v>Attachment 1</v>
      </c>
      <c r="R48" s="20"/>
      <c r="S48" s="51"/>
      <c r="T48" s="20"/>
      <c r="U48" s="24"/>
      <c r="V48" s="20"/>
      <c r="W48" s="60"/>
    </row>
    <row r="49" spans="1:23">
      <c r="A49" s="18"/>
      <c r="C49" s="60"/>
      <c r="D49" s="548"/>
      <c r="E49" s="60"/>
      <c r="F49" s="50" t="str">
        <f>+F4</f>
        <v>Project Revenue Requirement Worksheet</v>
      </c>
      <c r="I49" s="50"/>
      <c r="N49" s="20"/>
      <c r="O49" s="20"/>
      <c r="P49" s="546" t="str">
        <f>+F49</f>
        <v>Project Revenue Requirement Worksheet</v>
      </c>
      <c r="Q49" s="20"/>
      <c r="R49" s="20"/>
      <c r="T49" s="20"/>
      <c r="U49" s="24"/>
      <c r="V49" s="20"/>
      <c r="W49" s="60"/>
    </row>
    <row r="50" spans="1:23" ht="14.25" customHeight="1">
      <c r="A50" s="18"/>
      <c r="F50" s="50" t="str">
        <f>+F5</f>
        <v>Transource Maryland, LLC</v>
      </c>
      <c r="P50" s="546" t="str">
        <f>+F50</f>
        <v>Transource Maryland, LLC</v>
      </c>
      <c r="R50" s="20"/>
      <c r="T50" s="20"/>
      <c r="U50" s="24"/>
      <c r="V50" s="20"/>
      <c r="W50" s="60"/>
    </row>
    <row r="51" spans="1:23" s="411" customFormat="1">
      <c r="A51" s="446"/>
      <c r="D51" s="539"/>
      <c r="F51" s="65"/>
      <c r="G51" s="65"/>
      <c r="I51" s="24"/>
      <c r="J51" s="24"/>
      <c r="K51" s="24"/>
      <c r="L51" s="24"/>
      <c r="M51" s="24"/>
      <c r="N51" s="24"/>
      <c r="O51" s="24"/>
      <c r="P51" s="24"/>
      <c r="Q51" s="24"/>
      <c r="R51" s="409"/>
      <c r="S51" s="409"/>
      <c r="T51" s="409"/>
      <c r="U51" s="24"/>
      <c r="V51" s="409"/>
      <c r="W51" s="60"/>
    </row>
    <row r="52" spans="1:23" s="411" customFormat="1" ht="53.25" customHeight="1">
      <c r="A52" s="446"/>
      <c r="C52" s="994" t="s">
        <v>879</v>
      </c>
      <c r="D52" s="994"/>
      <c r="E52" s="994"/>
      <c r="F52" s="994"/>
      <c r="G52" s="994"/>
      <c r="H52" s="994"/>
      <c r="I52" s="994"/>
      <c r="J52" s="994"/>
      <c r="K52" s="994"/>
      <c r="L52" s="445"/>
      <c r="M52" s="24"/>
      <c r="N52" s="24"/>
      <c r="O52" s="24"/>
      <c r="P52" s="24"/>
      <c r="Q52" s="24"/>
      <c r="R52" s="409"/>
      <c r="S52" s="409"/>
      <c r="T52" s="409"/>
      <c r="U52" s="24"/>
      <c r="V52" s="409"/>
      <c r="W52" s="60"/>
    </row>
    <row r="53" spans="1:23" s="411" customFormat="1" ht="28.5" customHeight="1">
      <c r="A53" s="446"/>
      <c r="C53" s="996" t="s">
        <v>665</v>
      </c>
      <c r="D53" s="996"/>
      <c r="E53" s="996"/>
      <c r="F53" s="996"/>
      <c r="G53" s="996"/>
      <c r="H53" s="996"/>
      <c r="I53" s="996"/>
      <c r="J53" s="996"/>
      <c r="K53" s="996"/>
      <c r="L53" s="24"/>
      <c r="M53" s="24"/>
      <c r="N53" s="24"/>
      <c r="O53" s="24"/>
      <c r="P53" s="24"/>
      <c r="Q53" s="24"/>
      <c r="R53" s="409"/>
      <c r="S53" s="409"/>
      <c r="T53" s="409"/>
      <c r="U53" s="24"/>
      <c r="V53" s="409"/>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50"/>
      <c r="E55" s="84">
        <v>-2</v>
      </c>
      <c r="F55" s="84">
        <v>-3</v>
      </c>
      <c r="G55" s="84">
        <v>-4</v>
      </c>
      <c r="H55" s="84">
        <v>-5</v>
      </c>
      <c r="I55" s="84">
        <v>-6</v>
      </c>
      <c r="J55" s="84">
        <v>-7</v>
      </c>
      <c r="K55" s="84">
        <v>-8</v>
      </c>
      <c r="L55" s="84"/>
      <c r="M55" s="84">
        <v>-9</v>
      </c>
      <c r="N55" s="84">
        <v>-10</v>
      </c>
      <c r="O55" s="84">
        <v>-11</v>
      </c>
      <c r="P55" s="84">
        <v>-12</v>
      </c>
      <c r="Q55" s="84" t="s">
        <v>293</v>
      </c>
      <c r="R55" s="84">
        <v>-13</v>
      </c>
      <c r="S55" s="209" t="s">
        <v>260</v>
      </c>
      <c r="T55" s="209" t="s">
        <v>261</v>
      </c>
      <c r="U55" s="209" t="s">
        <v>271</v>
      </c>
      <c r="V55" s="20"/>
      <c r="W55" s="60"/>
    </row>
    <row r="56" spans="1:23" ht="53.25" customHeight="1">
      <c r="A56" s="551" t="s">
        <v>148</v>
      </c>
      <c r="B56" s="85"/>
      <c r="C56" s="85" t="s">
        <v>310</v>
      </c>
      <c r="D56" s="552" t="s">
        <v>580</v>
      </c>
      <c r="E56" s="403" t="s">
        <v>550</v>
      </c>
      <c r="F56" s="86" t="s">
        <v>149</v>
      </c>
      <c r="G56" s="86" t="s">
        <v>135</v>
      </c>
      <c r="H56" s="87" t="s">
        <v>150</v>
      </c>
      <c r="I56" s="86" t="s">
        <v>151</v>
      </c>
      <c r="J56" s="86" t="s">
        <v>146</v>
      </c>
      <c r="K56" s="87" t="s">
        <v>152</v>
      </c>
      <c r="L56" s="551" t="s">
        <v>148</v>
      </c>
      <c r="M56" s="86" t="s">
        <v>173</v>
      </c>
      <c r="N56" s="88" t="s">
        <v>153</v>
      </c>
      <c r="O56" s="88" t="s">
        <v>497</v>
      </c>
      <c r="P56" s="88" t="s">
        <v>174</v>
      </c>
      <c r="Q56" s="88" t="s">
        <v>291</v>
      </c>
      <c r="R56" s="88" t="s">
        <v>668</v>
      </c>
      <c r="S56" s="88" t="s">
        <v>180</v>
      </c>
      <c r="T56" s="88" t="s">
        <v>154</v>
      </c>
      <c r="U56" s="88" t="s">
        <v>569</v>
      </c>
      <c r="V56" s="20"/>
      <c r="W56" s="60"/>
    </row>
    <row r="57" spans="1:23" ht="46.5" customHeight="1">
      <c r="A57" s="553"/>
      <c r="B57" s="89"/>
      <c r="C57" s="89"/>
      <c r="D57" s="554"/>
      <c r="E57" s="89"/>
      <c r="F57" s="90" t="s">
        <v>104</v>
      </c>
      <c r="G57" s="90" t="s">
        <v>265</v>
      </c>
      <c r="H57" s="91" t="s">
        <v>155</v>
      </c>
      <c r="I57" s="90" t="s">
        <v>486</v>
      </c>
      <c r="J57" s="224" t="s">
        <v>266</v>
      </c>
      <c r="K57" s="283" t="s">
        <v>156</v>
      </c>
      <c r="L57" s="553"/>
      <c r="M57" s="90" t="s">
        <v>158</v>
      </c>
      <c r="N57" s="283" t="s">
        <v>157</v>
      </c>
      <c r="O57" s="90" t="s">
        <v>233</v>
      </c>
      <c r="P57" s="283" t="s">
        <v>289</v>
      </c>
      <c r="Q57" s="92" t="s">
        <v>292</v>
      </c>
      <c r="R57" s="224" t="s">
        <v>743</v>
      </c>
      <c r="S57" s="92" t="s">
        <v>272</v>
      </c>
      <c r="T57" s="93" t="s">
        <v>551</v>
      </c>
      <c r="U57" s="92" t="s">
        <v>588</v>
      </c>
      <c r="V57" s="20"/>
      <c r="W57" s="60"/>
    </row>
    <row r="58" spans="1:23">
      <c r="A58" s="555"/>
      <c r="B58" s="24"/>
      <c r="C58" s="24"/>
      <c r="D58" s="540"/>
      <c r="E58" s="24"/>
      <c r="F58" s="24"/>
      <c r="G58" s="24"/>
      <c r="H58" s="94"/>
      <c r="I58" s="24"/>
      <c r="J58" s="24"/>
      <c r="K58" s="94"/>
      <c r="L58" s="555"/>
      <c r="M58" s="24"/>
      <c r="N58" s="94"/>
      <c r="O58" s="280"/>
      <c r="P58" s="94"/>
      <c r="Q58" s="94"/>
      <c r="R58" s="24"/>
      <c r="S58" s="223"/>
      <c r="T58" s="20"/>
      <c r="U58" s="95"/>
      <c r="V58" s="20"/>
      <c r="W58" s="60"/>
    </row>
    <row r="59" spans="1:23">
      <c r="A59" s="512" t="s">
        <v>502</v>
      </c>
      <c r="B59" s="96"/>
      <c r="C59" s="955" t="s">
        <v>904</v>
      </c>
      <c r="D59" s="558" t="s">
        <v>581</v>
      </c>
      <c r="E59" s="955" t="s">
        <v>905</v>
      </c>
      <c r="F59" s="563">
        <f>+I15</f>
        <v>10407823.344615383</v>
      </c>
      <c r="G59" s="390">
        <f>$K$33</f>
        <v>4.2508701197233663E-2</v>
      </c>
      <c r="H59" s="265">
        <f>F59*G59</f>
        <v>442423.05266984837</v>
      </c>
      <c r="I59" s="97">
        <f>+I16</f>
        <v>10407823.344615383</v>
      </c>
      <c r="J59" s="390">
        <f>$K$43</f>
        <v>0.10107416754099688</v>
      </c>
      <c r="K59" s="567">
        <f>I59*J59</f>
        <v>1051962.0804707538</v>
      </c>
      <c r="L59" s="512" t="str">
        <f>+A59</f>
        <v>1a</v>
      </c>
      <c r="M59" s="563">
        <f>+'Attachment H-30A'!D137+'Attachment H-30A'!D139</f>
        <v>0</v>
      </c>
      <c r="N59" s="265">
        <f>H59+K59+M59</f>
        <v>1494385.1331406021</v>
      </c>
      <c r="O59" s="281">
        <v>0</v>
      </c>
      <c r="P59" s="265">
        <f>O59/100*'2-Incentive ROE'!$J$38*I59</f>
        <v>0</v>
      </c>
      <c r="Q59" s="265">
        <f>+N59+P59</f>
        <v>1494385.1331406021</v>
      </c>
      <c r="R59" s="563">
        <v>0</v>
      </c>
      <c r="S59" s="567">
        <f>+N59+P59-R59</f>
        <v>1494385.1331406021</v>
      </c>
      <c r="T59" s="563">
        <v>0</v>
      </c>
      <c r="U59" s="265">
        <f>+S59+T59</f>
        <v>1494385.1331406021</v>
      </c>
    </row>
    <row r="60" spans="1:23">
      <c r="A60" s="512" t="s">
        <v>503</v>
      </c>
      <c r="B60" s="96"/>
      <c r="C60" s="954"/>
      <c r="D60" s="558"/>
      <c r="E60" s="956"/>
      <c r="F60" s="563">
        <v>0</v>
      </c>
      <c r="G60" s="390">
        <f>$K$33</f>
        <v>4.2508701197233663E-2</v>
      </c>
      <c r="H60" s="265">
        <f>F60*G60</f>
        <v>0</v>
      </c>
      <c r="I60" s="97">
        <v>0</v>
      </c>
      <c r="J60" s="390">
        <f>$K$43</f>
        <v>0.10107416754099688</v>
      </c>
      <c r="K60" s="567">
        <f>I60*J60</f>
        <v>0</v>
      </c>
      <c r="L60" s="512" t="str">
        <f>+A60</f>
        <v>1b</v>
      </c>
      <c r="M60" s="563">
        <v>0</v>
      </c>
      <c r="N60" s="265">
        <f>H60+K60+M60</f>
        <v>0</v>
      </c>
      <c r="O60" s="281">
        <v>0</v>
      </c>
      <c r="P60" s="265">
        <f>O60/100*'2-Incentive ROE'!$J$38*I60</f>
        <v>0</v>
      </c>
      <c r="Q60" s="265">
        <f>+N60+P60</f>
        <v>0</v>
      </c>
      <c r="R60" s="563">
        <v>0</v>
      </c>
      <c r="S60" s="567">
        <f>+N60+P60-R60</f>
        <v>0</v>
      </c>
      <c r="T60" s="563">
        <f>+'3-Project True-up'!L20</f>
        <v>0</v>
      </c>
      <c r="U60" s="265">
        <f>+S60+T60</f>
        <v>0</v>
      </c>
    </row>
    <row r="61" spans="1:23" s="539" customFormat="1">
      <c r="A61" s="516">
        <v>2</v>
      </c>
      <c r="B61" s="517"/>
      <c r="C61" s="517" t="s">
        <v>583</v>
      </c>
      <c r="D61" s="517"/>
      <c r="E61" s="534"/>
      <c r="F61" s="536">
        <f>+F59+F60</f>
        <v>10407823.344615383</v>
      </c>
      <c r="G61" s="510"/>
      <c r="H61" s="511">
        <f>+H59+H60</f>
        <v>442423.05266984837</v>
      </c>
      <c r="I61" s="535">
        <f>+I59+I60</f>
        <v>10407823.344615383</v>
      </c>
      <c r="J61" s="510"/>
      <c r="K61" s="511">
        <f>+K59+K60</f>
        <v>1051962.0804707538</v>
      </c>
      <c r="L61" s="532">
        <f>+A61</f>
        <v>2</v>
      </c>
      <c r="M61" s="536">
        <f t="shared" ref="M61" si="0">+M59+M60</f>
        <v>0</v>
      </c>
      <c r="N61" s="511">
        <f>+N59+N60</f>
        <v>1494385.1331406021</v>
      </c>
      <c r="O61" s="514"/>
      <c r="P61" s="511">
        <f t="shared" ref="P61:U61" si="1">+P59+P60</f>
        <v>0</v>
      </c>
      <c r="Q61" s="511">
        <f t="shared" si="1"/>
        <v>1494385.1331406021</v>
      </c>
      <c r="R61" s="536">
        <f t="shared" si="1"/>
        <v>0</v>
      </c>
      <c r="S61" s="511">
        <f t="shared" si="1"/>
        <v>1494385.1331406021</v>
      </c>
      <c r="T61" s="536">
        <f t="shared" si="1"/>
        <v>0</v>
      </c>
      <c r="U61" s="511">
        <f t="shared" si="1"/>
        <v>1494385.1331406021</v>
      </c>
    </row>
    <row r="62" spans="1:23" s="539" customFormat="1">
      <c r="A62" s="512"/>
      <c r="B62" s="557"/>
      <c r="C62" s="557"/>
      <c r="D62" s="557"/>
      <c r="E62" s="529"/>
      <c r="F62" s="545"/>
      <c r="G62" s="586"/>
      <c r="H62" s="567"/>
      <c r="I62" s="530"/>
      <c r="J62" s="586"/>
      <c r="K62" s="567"/>
      <c r="L62" s="512"/>
      <c r="M62" s="545"/>
      <c r="N62" s="567"/>
      <c r="O62" s="513"/>
      <c r="P62" s="567"/>
      <c r="Q62" s="567"/>
      <c r="R62" s="545"/>
      <c r="S62" s="567"/>
      <c r="T62" s="545"/>
      <c r="U62" s="567"/>
    </row>
    <row r="63" spans="1:23">
      <c r="A63" s="512" t="s">
        <v>330</v>
      </c>
      <c r="B63" s="96"/>
      <c r="C63" s="955"/>
      <c r="D63" s="558" t="s">
        <v>582</v>
      </c>
      <c r="E63" s="957"/>
      <c r="F63" s="563">
        <v>0</v>
      </c>
      <c r="G63" s="390">
        <f>$K$33</f>
        <v>4.2508701197233663E-2</v>
      </c>
      <c r="H63" s="265">
        <f>F63*G63</f>
        <v>0</v>
      </c>
      <c r="I63" s="97">
        <v>0</v>
      </c>
      <c r="J63" s="390">
        <f>$K$43</f>
        <v>0.10107416754099688</v>
      </c>
      <c r="K63" s="567">
        <f>I63*J63</f>
        <v>0</v>
      </c>
      <c r="L63" s="512" t="str">
        <f t="shared" ref="L63:L69" si="2">+A63</f>
        <v>3a</v>
      </c>
      <c r="M63" s="563">
        <v>0</v>
      </c>
      <c r="N63" s="265">
        <f>H63+K63+M63</f>
        <v>0</v>
      </c>
      <c r="O63" s="281">
        <v>0</v>
      </c>
      <c r="P63" s="265">
        <f>O63/100*'2-Incentive ROE'!$J$38*I63</f>
        <v>0</v>
      </c>
      <c r="Q63" s="265">
        <f>+N63+P63</f>
        <v>0</v>
      </c>
      <c r="R63" s="563">
        <v>0</v>
      </c>
      <c r="S63" s="567">
        <f>+N63+P63-R63</f>
        <v>0</v>
      </c>
      <c r="T63" s="563">
        <f>+'3-Project True-up'!L23</f>
        <v>0</v>
      </c>
      <c r="U63" s="265">
        <f>+S63+T63</f>
        <v>0</v>
      </c>
    </row>
    <row r="64" spans="1:23">
      <c r="A64" s="512" t="s">
        <v>331</v>
      </c>
      <c r="B64" s="96"/>
      <c r="C64" s="955"/>
      <c r="D64" s="558"/>
      <c r="E64" s="957"/>
      <c r="F64" s="563">
        <v>0</v>
      </c>
      <c r="G64" s="390">
        <f>$K$33</f>
        <v>4.2508701197233663E-2</v>
      </c>
      <c r="H64" s="265">
        <f>F64*G64</f>
        <v>0</v>
      </c>
      <c r="I64" s="97">
        <v>0</v>
      </c>
      <c r="J64" s="390">
        <f>$K$43</f>
        <v>0.10107416754099688</v>
      </c>
      <c r="K64" s="567">
        <f>I64*J64</f>
        <v>0</v>
      </c>
      <c r="L64" s="512" t="str">
        <f t="shared" si="2"/>
        <v>3b</v>
      </c>
      <c r="M64" s="563">
        <v>0</v>
      </c>
      <c r="N64" s="265">
        <f>H64+K64+M64</f>
        <v>0</v>
      </c>
      <c r="O64" s="281">
        <v>0</v>
      </c>
      <c r="P64" s="265">
        <f>O64/100*'2-Incentive ROE'!$J$38*I64</f>
        <v>0</v>
      </c>
      <c r="Q64" s="265">
        <f>+N64+P64</f>
        <v>0</v>
      </c>
      <c r="R64" s="563">
        <v>0</v>
      </c>
      <c r="S64" s="567">
        <f>+N64+P64-R64</f>
        <v>0</v>
      </c>
      <c r="T64" s="563">
        <f>+'3-Project True-up'!L24</f>
        <v>0</v>
      </c>
      <c r="U64" s="265">
        <f>+S64+T64</f>
        <v>0</v>
      </c>
    </row>
    <row r="65" spans="1:21" s="539" customFormat="1">
      <c r="A65" s="516">
        <v>4</v>
      </c>
      <c r="B65" s="517"/>
      <c r="C65" s="517" t="s">
        <v>584</v>
      </c>
      <c r="D65" s="517"/>
      <c r="E65" s="958"/>
      <c r="F65" s="536">
        <f>+F63+F64</f>
        <v>0</v>
      </c>
      <c r="G65" s="510"/>
      <c r="H65" s="511">
        <f>+H63+H64</f>
        <v>0</v>
      </c>
      <c r="I65" s="535">
        <f>+I63+I64</f>
        <v>0</v>
      </c>
      <c r="J65" s="510"/>
      <c r="K65" s="511">
        <f>+K63+K64</f>
        <v>0</v>
      </c>
      <c r="L65" s="532">
        <f t="shared" si="2"/>
        <v>4</v>
      </c>
      <c r="M65" s="536">
        <f>+M63+M64</f>
        <v>0</v>
      </c>
      <c r="N65" s="511">
        <f>+N63+N64</f>
        <v>0</v>
      </c>
      <c r="O65" s="514"/>
      <c r="P65" s="511">
        <f t="shared" ref="P65:U65" si="3">+P63+P64</f>
        <v>0</v>
      </c>
      <c r="Q65" s="511">
        <f t="shared" si="3"/>
        <v>0</v>
      </c>
      <c r="R65" s="536">
        <f t="shared" si="3"/>
        <v>0</v>
      </c>
      <c r="S65" s="511">
        <f t="shared" si="3"/>
        <v>0</v>
      </c>
      <c r="T65" s="536">
        <f t="shared" si="3"/>
        <v>0</v>
      </c>
      <c r="U65" s="511">
        <f t="shared" si="3"/>
        <v>0</v>
      </c>
    </row>
    <row r="66" spans="1:21" s="539" customFormat="1">
      <c r="A66" s="515"/>
      <c r="B66" s="557"/>
      <c r="C66" s="557"/>
      <c r="D66" s="557"/>
      <c r="E66" s="529"/>
      <c r="F66" s="545"/>
      <c r="G66" s="586"/>
      <c r="H66" s="567"/>
      <c r="I66" s="530"/>
      <c r="J66" s="586"/>
      <c r="K66" s="567"/>
      <c r="L66" s="556"/>
      <c r="M66" s="545"/>
      <c r="N66" s="567"/>
      <c r="O66" s="513"/>
      <c r="P66" s="567"/>
      <c r="Q66" s="567"/>
      <c r="R66" s="545"/>
      <c r="S66" s="567"/>
      <c r="T66" s="545"/>
      <c r="U66" s="567"/>
    </row>
    <row r="67" spans="1:21" s="539" customFormat="1">
      <c r="A67" s="515">
        <f>+A65+1</f>
        <v>5</v>
      </c>
      <c r="B67" s="557"/>
      <c r="C67" s="558" t="s">
        <v>404</v>
      </c>
      <c r="D67" s="558"/>
      <c r="E67" s="559"/>
      <c r="F67" s="563"/>
      <c r="G67" s="586"/>
      <c r="H67" s="567"/>
      <c r="I67" s="560"/>
      <c r="J67" s="586"/>
      <c r="K67" s="567"/>
      <c r="L67" s="515">
        <f t="shared" si="2"/>
        <v>5</v>
      </c>
      <c r="M67" s="563"/>
      <c r="N67" s="567"/>
      <c r="O67" s="569"/>
      <c r="P67" s="567"/>
      <c r="Q67" s="567"/>
      <c r="R67" s="563"/>
      <c r="S67" s="567"/>
      <c r="T67" s="563"/>
      <c r="U67" s="567"/>
    </row>
    <row r="68" spans="1:21">
      <c r="A68" s="579"/>
      <c r="B68" s="46"/>
      <c r="C68" s="46"/>
      <c r="D68" s="544"/>
      <c r="E68" s="46"/>
      <c r="F68" s="509"/>
      <c r="G68" s="46"/>
      <c r="H68" s="417"/>
      <c r="I68" s="46"/>
      <c r="J68" s="46"/>
      <c r="K68" s="417"/>
      <c r="L68" s="579"/>
      <c r="M68" s="46"/>
      <c r="N68" s="417"/>
      <c r="O68" s="282"/>
      <c r="P68" s="485"/>
      <c r="Q68" s="485"/>
      <c r="R68" s="208"/>
      <c r="S68" s="207"/>
      <c r="T68" s="46"/>
      <c r="U68" s="266">
        <f>N68+T68</f>
        <v>0</v>
      </c>
    </row>
    <row r="69" spans="1:21">
      <c r="A69" s="654">
        <f>+A67+1</f>
        <v>6</v>
      </c>
      <c r="B69" s="655"/>
      <c r="C69" s="656" t="s">
        <v>159</v>
      </c>
      <c r="D69" s="656"/>
      <c r="E69" s="656"/>
      <c r="F69" s="657">
        <f>+F61+F65+F67</f>
        <v>10407823.344615383</v>
      </c>
      <c r="G69" s="658"/>
      <c r="H69" s="661">
        <f>+H61+H65+H67</f>
        <v>442423.05266984837</v>
      </c>
      <c r="I69" s="657">
        <f>+I61+I65+I67</f>
        <v>10407823.344615383</v>
      </c>
      <c r="J69" s="659"/>
      <c r="K69" s="661">
        <f>+K61+K65+K67</f>
        <v>1051962.0804707538</v>
      </c>
      <c r="L69" s="654">
        <f t="shared" si="2"/>
        <v>6</v>
      </c>
      <c r="M69" s="657">
        <f>+M61+M65+M67</f>
        <v>0</v>
      </c>
      <c r="N69" s="661">
        <f>+N61+N65+N67</f>
        <v>1494385.1331406021</v>
      </c>
      <c r="O69" s="660"/>
      <c r="P69" s="661">
        <f t="shared" ref="P69:U69" si="4">+P61+P65+P67</f>
        <v>0</v>
      </c>
      <c r="Q69" s="661">
        <f t="shared" si="4"/>
        <v>1494385.1331406021</v>
      </c>
      <c r="R69" s="661">
        <f t="shared" si="4"/>
        <v>0</v>
      </c>
      <c r="S69" s="661">
        <f t="shared" si="4"/>
        <v>1494385.1331406021</v>
      </c>
      <c r="T69" s="661">
        <f t="shared" si="4"/>
        <v>0</v>
      </c>
      <c r="U69" s="661">
        <f t="shared" si="4"/>
        <v>1494385.1331406021</v>
      </c>
    </row>
    <row r="70" spans="1:21">
      <c r="M70" s="49"/>
      <c r="N70" s="49"/>
      <c r="O70" s="49"/>
      <c r="P70" s="49"/>
      <c r="Q70" s="49"/>
    </row>
    <row r="71" spans="1:21">
      <c r="M71" s="49"/>
      <c r="N71" s="49"/>
      <c r="O71" s="49"/>
      <c r="P71" s="49"/>
      <c r="Q71" s="49"/>
    </row>
    <row r="72" spans="1:21">
      <c r="A72" s="546"/>
      <c r="L72" s="546"/>
    </row>
    <row r="73" spans="1:21" ht="13.5" thickBot="1">
      <c r="A73" s="533" t="s">
        <v>525</v>
      </c>
      <c r="L73" s="533" t="str">
        <f>+A73</f>
        <v>Notes</v>
      </c>
    </row>
    <row r="74" spans="1:21" s="411" customFormat="1" ht="27.75" customHeight="1">
      <c r="A74" s="98" t="s">
        <v>62</v>
      </c>
      <c r="C74" s="993" t="s">
        <v>880</v>
      </c>
      <c r="D74" s="993"/>
      <c r="E74" s="993"/>
      <c r="F74" s="993"/>
      <c r="G74" s="993"/>
      <c r="H74" s="993"/>
      <c r="I74" s="993"/>
      <c r="J74" s="993"/>
      <c r="K74" s="993"/>
      <c r="L74" s="561" t="str">
        <f>+A74</f>
        <v>A</v>
      </c>
      <c r="M74" s="993" t="str">
        <f>+C74</f>
        <v>Gross Transmission Plant is that identified on page 2 line 2 of Attachment H-30A inclusive of any CWIP included in rate base when authorized by FERC order.</v>
      </c>
      <c r="N74" s="993"/>
      <c r="O74" s="993"/>
      <c r="P74" s="993"/>
      <c r="Q74" s="993"/>
      <c r="R74" s="993"/>
      <c r="S74" s="993"/>
      <c r="T74" s="993"/>
      <c r="U74" s="993"/>
    </row>
    <row r="75" spans="1:21" ht="29.25" customHeight="1">
      <c r="A75" s="98" t="s">
        <v>63</v>
      </c>
      <c r="C75" s="993" t="s">
        <v>881</v>
      </c>
      <c r="D75" s="993"/>
      <c r="E75" s="993"/>
      <c r="F75" s="993"/>
      <c r="G75" s="993"/>
      <c r="H75" s="993"/>
      <c r="I75" s="993"/>
      <c r="J75" s="993"/>
      <c r="K75" s="993"/>
      <c r="L75" s="561" t="str">
        <f t="shared" ref="L75:L82" si="5">+A75</f>
        <v>B</v>
      </c>
      <c r="M75" s="993" t="str">
        <f t="shared" ref="M75:M82" si="6">+C75</f>
        <v>Net Plant is that identified on page 2 line 14 of Attachment H-30A inclusive of any CWIP or unamortized Abandoned Plant included in rate base when authorized by FERC order less any prefunded AFUDC, if applicable.</v>
      </c>
      <c r="N75" s="993"/>
      <c r="O75" s="993"/>
      <c r="P75" s="993"/>
      <c r="Q75" s="993"/>
      <c r="R75" s="993"/>
      <c r="S75" s="993"/>
      <c r="T75" s="993"/>
      <c r="U75" s="993"/>
    </row>
    <row r="76" spans="1:21" s="411" customFormat="1" ht="15" customHeight="1">
      <c r="A76" s="98" t="s">
        <v>64</v>
      </c>
      <c r="B76" s="478"/>
      <c r="C76" s="993" t="s">
        <v>633</v>
      </c>
      <c r="D76" s="993"/>
      <c r="E76" s="993"/>
      <c r="F76" s="993"/>
      <c r="G76" s="993"/>
      <c r="H76" s="993"/>
      <c r="I76" s="993"/>
      <c r="J76" s="993"/>
      <c r="K76" s="993"/>
      <c r="L76" s="561" t="str">
        <f t="shared" si="5"/>
        <v>C</v>
      </c>
      <c r="M76" s="993" t="str">
        <f t="shared" si="6"/>
        <v>General and Intangible Depreciation and Amortization Expense includes all expense not directly associated with a project, which is entered on page 3 , column 9.</v>
      </c>
      <c r="N76" s="993"/>
      <c r="O76" s="993"/>
      <c r="P76" s="993"/>
      <c r="Q76" s="993"/>
      <c r="R76" s="993"/>
      <c r="S76" s="993"/>
      <c r="T76" s="993"/>
      <c r="U76" s="993"/>
    </row>
    <row r="77" spans="1:21" ht="30" customHeight="1">
      <c r="A77" s="98" t="s">
        <v>65</v>
      </c>
      <c r="C77" s="993" t="s">
        <v>500</v>
      </c>
      <c r="D77" s="993"/>
      <c r="E77" s="993"/>
      <c r="F77" s="993"/>
      <c r="G77" s="993"/>
      <c r="H77" s="993"/>
      <c r="I77" s="993"/>
      <c r="J77" s="993"/>
      <c r="K77" s="993"/>
      <c r="L77" s="561" t="str">
        <f t="shared" si="5"/>
        <v>D</v>
      </c>
      <c r="M77" s="993" t="str">
        <f t="shared" si="6"/>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93"/>
      <c r="O77" s="993"/>
      <c r="P77" s="993"/>
      <c r="Q77" s="993"/>
      <c r="R77" s="993"/>
      <c r="S77" s="993"/>
      <c r="T77" s="993"/>
      <c r="U77" s="993"/>
    </row>
    <row r="78" spans="1:21" ht="29.25" customHeight="1">
      <c r="A78" s="98" t="s">
        <v>66</v>
      </c>
      <c r="C78" s="993" t="s">
        <v>836</v>
      </c>
      <c r="D78" s="993"/>
      <c r="E78" s="993"/>
      <c r="F78" s="993"/>
      <c r="G78" s="993"/>
      <c r="H78" s="993"/>
      <c r="I78" s="993"/>
      <c r="J78" s="993"/>
      <c r="K78" s="993"/>
      <c r="L78" s="561" t="str">
        <f t="shared" si="5"/>
        <v>E</v>
      </c>
      <c r="M78" s="993" t="str">
        <f t="shared" si="6"/>
        <v>Project Net Plant is the Project Gross Plant Identified in Column 3 less the associated Accumulated Depreciation plus CWIP in rate base, if applicable and Unamortized Abandoned Plant, if applicable.</v>
      </c>
      <c r="N78" s="993"/>
      <c r="O78" s="993"/>
      <c r="P78" s="993"/>
      <c r="Q78" s="993"/>
      <c r="R78" s="993"/>
      <c r="S78" s="993"/>
      <c r="T78" s="993"/>
      <c r="U78" s="993"/>
    </row>
    <row r="79" spans="1:21" ht="27" customHeight="1">
      <c r="A79" s="98" t="s">
        <v>67</v>
      </c>
      <c r="C79" s="993" t="s">
        <v>882</v>
      </c>
      <c r="D79" s="993"/>
      <c r="E79" s="993"/>
      <c r="F79" s="993"/>
      <c r="G79" s="993"/>
      <c r="H79" s="993"/>
      <c r="I79" s="993"/>
      <c r="J79" s="993"/>
      <c r="K79" s="993"/>
      <c r="L79" s="561" t="str">
        <f t="shared" si="5"/>
        <v>F</v>
      </c>
      <c r="M79" s="993" t="str">
        <f t="shared" si="6"/>
        <v>Project Depreciation Expense is the actual value booked for the project (excluding General and Intangible depreciation) at Attachment H-30A, page 3, line 19, plus amortization of Abandoned Plant at Attachment H-30A, page 3, line 21, if applicable.</v>
      </c>
      <c r="N79" s="993"/>
      <c r="O79" s="993"/>
      <c r="P79" s="993"/>
      <c r="Q79" s="993"/>
      <c r="R79" s="993"/>
      <c r="S79" s="993"/>
      <c r="T79" s="993"/>
      <c r="U79" s="993"/>
    </row>
    <row r="80" spans="1:21">
      <c r="A80" s="484" t="s">
        <v>68</v>
      </c>
      <c r="C80" s="483" t="s">
        <v>501</v>
      </c>
      <c r="D80" s="600"/>
      <c r="E80" s="483"/>
      <c r="F80" s="483"/>
      <c r="G80" s="483"/>
      <c r="H80" s="483"/>
      <c r="I80" s="483"/>
      <c r="J80" s="483"/>
      <c r="K80" s="483"/>
      <c r="L80" s="561" t="str">
        <f t="shared" si="5"/>
        <v>G</v>
      </c>
      <c r="M80" s="993" t="str">
        <f t="shared" si="6"/>
        <v>Requires approval by FERC of incentive return applicable to the specified project(s).</v>
      </c>
      <c r="N80" s="993"/>
      <c r="O80" s="993"/>
      <c r="P80" s="993"/>
      <c r="Q80" s="993"/>
      <c r="R80" s="993"/>
      <c r="S80" s="993"/>
      <c r="T80" s="993"/>
      <c r="U80" s="993"/>
    </row>
    <row r="81" spans="1:21" ht="90.75" customHeight="1">
      <c r="A81" s="98" t="s">
        <v>69</v>
      </c>
      <c r="C81" s="995" t="s">
        <v>909</v>
      </c>
      <c r="D81" s="995"/>
      <c r="E81" s="995"/>
      <c r="F81" s="995"/>
      <c r="G81" s="995"/>
      <c r="H81" s="995"/>
      <c r="I81" s="995"/>
      <c r="J81" s="995"/>
      <c r="K81" s="995"/>
      <c r="L81" s="561" t="str">
        <f t="shared" si="5"/>
        <v>H</v>
      </c>
      <c r="M81" s="993" t="str">
        <f t="shared" si="6"/>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993"/>
      <c r="O81" s="993"/>
      <c r="P81" s="993"/>
      <c r="Q81" s="993"/>
      <c r="R81" s="993"/>
      <c r="S81" s="993"/>
      <c r="T81" s="993"/>
      <c r="U81" s="993"/>
    </row>
    <row r="82" spans="1:21">
      <c r="A82" s="98" t="s">
        <v>70</v>
      </c>
      <c r="C82" s="995" t="s">
        <v>587</v>
      </c>
      <c r="D82" s="995"/>
      <c r="E82" s="995"/>
      <c r="F82" s="995"/>
      <c r="G82" s="995"/>
      <c r="H82" s="995"/>
      <c r="I82" s="995"/>
      <c r="J82" s="995"/>
      <c r="K82" s="995"/>
      <c r="L82" s="561" t="str">
        <f t="shared" si="5"/>
        <v>I</v>
      </c>
      <c r="M82" s="993" t="str">
        <f t="shared" si="6"/>
        <v>True-Up Adjustment is calculated on the Project True-up Schedule for the relevant true-up year.</v>
      </c>
      <c r="N82" s="993"/>
      <c r="O82" s="993"/>
      <c r="P82" s="993"/>
      <c r="Q82" s="993"/>
      <c r="R82" s="993"/>
      <c r="S82" s="993"/>
      <c r="T82" s="993"/>
      <c r="U82" s="993"/>
    </row>
    <row r="83" spans="1:21" ht="15.75" customHeight="1">
      <c r="A83" s="98"/>
      <c r="C83" s="993"/>
      <c r="D83" s="993"/>
      <c r="E83" s="993"/>
      <c r="F83" s="993"/>
      <c r="G83" s="993"/>
      <c r="H83" s="993"/>
      <c r="I83" s="993"/>
      <c r="J83" s="993"/>
      <c r="K83" s="993"/>
      <c r="L83" s="444"/>
      <c r="M83" s="483"/>
      <c r="N83" s="483"/>
      <c r="O83" s="483"/>
      <c r="P83" s="483"/>
      <c r="Q83" s="483"/>
      <c r="R83" s="483"/>
      <c r="S83" s="483"/>
    </row>
    <row r="85" spans="1:21">
      <c r="C85" s="320"/>
      <c r="D85" s="581"/>
    </row>
    <row r="86" spans="1:21">
      <c r="C86" s="320"/>
      <c r="D86" s="581"/>
    </row>
  </sheetData>
  <customSheetViews>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1"/>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3"/>
      <headerFooter alignWithMargins="0"/>
    </customSheetView>
  </customSheetViews>
  <mergeCells count="20">
    <mergeCell ref="M79:U79"/>
    <mergeCell ref="M80:U80"/>
    <mergeCell ref="M81:U81"/>
    <mergeCell ref="M82:U82"/>
    <mergeCell ref="C82:K82"/>
    <mergeCell ref="C83:K83"/>
    <mergeCell ref="C52:K52"/>
    <mergeCell ref="C77:K77"/>
    <mergeCell ref="C76:K76"/>
    <mergeCell ref="C79:K79"/>
    <mergeCell ref="C78:K78"/>
    <mergeCell ref="C81:K81"/>
    <mergeCell ref="C75:K75"/>
    <mergeCell ref="C74:K74"/>
    <mergeCell ref="C53:K53"/>
    <mergeCell ref="M74:U74"/>
    <mergeCell ref="M75:U75"/>
    <mergeCell ref="M76:U76"/>
    <mergeCell ref="M77:U77"/>
    <mergeCell ref="M78:U78"/>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8"/>
  <sheetViews>
    <sheetView view="pageBreakPreview" zoomScale="75" zoomScaleNormal="80" zoomScaleSheetLayoutView="75" workbookViewId="0"/>
  </sheetViews>
  <sheetFormatPr defaultColWidth="8.88671875" defaultRowHeight="15.75"/>
  <cols>
    <col min="1" max="1" width="5.5546875" style="260" customWidth="1"/>
    <col min="2" max="2" width="21.5546875" style="225" customWidth="1"/>
    <col min="3" max="3" width="35.5546875" style="225" customWidth="1"/>
    <col min="4" max="4" width="29.109375" style="225" customWidth="1"/>
    <col min="5" max="5" width="11" style="225" customWidth="1"/>
    <col min="6" max="6" width="6.5546875" style="225" customWidth="1"/>
    <col min="7" max="7" width="4.77734375" style="225" customWidth="1"/>
    <col min="8" max="8" width="6.44140625" style="225" bestFit="1" customWidth="1"/>
    <col min="9" max="9" width="10" style="231" customWidth="1"/>
    <col min="10" max="10" width="12.88671875" style="225" bestFit="1" customWidth="1"/>
    <col min="11" max="16384" width="8.88671875" style="225"/>
  </cols>
  <sheetData>
    <row r="1" spans="1:10">
      <c r="B1" s="997" t="s">
        <v>236</v>
      </c>
      <c r="C1" s="997"/>
      <c r="D1" s="997"/>
      <c r="E1" s="997"/>
      <c r="F1" s="997"/>
      <c r="G1" s="997"/>
      <c r="H1" s="997"/>
      <c r="I1" s="997"/>
      <c r="J1" s="997"/>
    </row>
    <row r="2" spans="1:10">
      <c r="B2" s="997" t="s">
        <v>290</v>
      </c>
      <c r="C2" s="997"/>
      <c r="D2" s="997"/>
      <c r="E2" s="997"/>
      <c r="F2" s="997"/>
      <c r="G2" s="997"/>
      <c r="H2" s="997"/>
      <c r="I2" s="997"/>
      <c r="J2" s="997"/>
    </row>
    <row r="3" spans="1:10">
      <c r="B3" s="997" t="str">
        <f>+'Attachment H-30A'!D5</f>
        <v>Transource Maryland, LLC</v>
      </c>
      <c r="C3" s="997"/>
      <c r="D3" s="997"/>
      <c r="E3" s="997"/>
      <c r="F3" s="997"/>
      <c r="G3" s="997"/>
      <c r="H3" s="997"/>
      <c r="I3" s="997"/>
      <c r="J3" s="997"/>
    </row>
    <row r="5" spans="1:10">
      <c r="A5" s="260">
        <v>1</v>
      </c>
      <c r="B5" s="225" t="s">
        <v>284</v>
      </c>
      <c r="C5" s="225" t="str">
        <f>"Attachment H-30A, page 2, line "&amp;'Attachment H-30A'!A105&amp;", Col.5"</f>
        <v>Attachment H-30A, page 2, line 35, Col.5</v>
      </c>
      <c r="I5" s="225"/>
      <c r="J5" s="260">
        <f>+'Attachment H-30A'!I105</f>
        <v>10930658.251295269</v>
      </c>
    </row>
    <row r="6" spans="1:10">
      <c r="I6" s="225"/>
      <c r="J6" s="231"/>
    </row>
    <row r="7" spans="1:10" ht="16.5" thickBot="1">
      <c r="A7" s="227">
        <f>+A5+1</f>
        <v>2</v>
      </c>
      <c r="B7" s="228" t="s">
        <v>237</v>
      </c>
      <c r="C7" s="229"/>
      <c r="D7" s="229"/>
      <c r="E7" s="229"/>
      <c r="F7" s="229"/>
      <c r="G7" s="229"/>
      <c r="H7" s="229"/>
      <c r="I7" s="230" t="s">
        <v>48</v>
      </c>
      <c r="J7" s="231"/>
    </row>
    <row r="8" spans="1:10">
      <c r="A8" s="227"/>
      <c r="B8" s="232"/>
      <c r="C8" s="229"/>
      <c r="D8" s="229"/>
      <c r="E8" s="229"/>
      <c r="F8" s="229"/>
      <c r="G8" s="229"/>
      <c r="H8" s="233" t="s">
        <v>57</v>
      </c>
      <c r="I8" s="229"/>
      <c r="J8" s="231"/>
    </row>
    <row r="9" spans="1:10" ht="16.5" thickBot="1">
      <c r="A9" s="227"/>
      <c r="B9" s="232"/>
      <c r="C9" s="229"/>
      <c r="D9" s="847" t="s">
        <v>199</v>
      </c>
      <c r="E9" s="234" t="s">
        <v>48</v>
      </c>
      <c r="F9" s="234" t="s">
        <v>58</v>
      </c>
      <c r="G9" s="229"/>
      <c r="H9" s="234"/>
      <c r="I9" s="234" t="s">
        <v>59</v>
      </c>
      <c r="J9" s="231"/>
    </row>
    <row r="10" spans="1:10">
      <c r="A10" s="227">
        <f>+A7+1</f>
        <v>3</v>
      </c>
      <c r="B10" s="228" t="s">
        <v>227</v>
      </c>
      <c r="C10" s="32" t="s">
        <v>891</v>
      </c>
      <c r="D10" s="235"/>
      <c r="E10" s="471">
        <f>+'Attachment H-30A'!D203</f>
        <v>6338461.538461538</v>
      </c>
      <c r="F10" s="473">
        <f>+'Attachment H-30A'!E203</f>
        <v>0.4</v>
      </c>
      <c r="G10" s="474"/>
      <c r="H10" s="477">
        <f>+'Attachment H-30A'!G203</f>
        <v>2.5374613228155343E-2</v>
      </c>
      <c r="I10" s="475">
        <f>F10*H10</f>
        <v>1.0149845291262137E-2</v>
      </c>
      <c r="J10" s="231"/>
    </row>
    <row r="11" spans="1:10">
      <c r="A11" s="227">
        <f>+A10+1</f>
        <v>4</v>
      </c>
      <c r="B11" s="228" t="s">
        <v>285</v>
      </c>
      <c r="C11" s="32" t="s">
        <v>891</v>
      </c>
      <c r="D11" s="235"/>
      <c r="E11" s="471">
        <f>+'Attachment H-30A'!D204</f>
        <v>0</v>
      </c>
      <c r="F11" s="473">
        <f>+'Attachment H-30A'!E204</f>
        <v>0</v>
      </c>
      <c r="G11" s="474"/>
      <c r="H11" s="477">
        <f>+'Attachment H-30A'!G204</f>
        <v>0</v>
      </c>
      <c r="I11" s="475">
        <f>F11*H11</f>
        <v>0</v>
      </c>
      <c r="J11" s="231"/>
    </row>
    <row r="12" spans="1:10" ht="32.25" thickBot="1">
      <c r="A12" s="227">
        <f>+A11+1</f>
        <v>5</v>
      </c>
      <c r="B12" s="228" t="s">
        <v>262</v>
      </c>
      <c r="C12" s="32" t="s">
        <v>892</v>
      </c>
      <c r="D12" s="275" t="s">
        <v>893</v>
      </c>
      <c r="E12" s="471">
        <f>+'Attachment H-30A'!D205</f>
        <v>4938069.5296923071</v>
      </c>
      <c r="F12" s="473">
        <f>+'Attachment H-30A'!E205</f>
        <v>0.6</v>
      </c>
      <c r="G12" s="474"/>
      <c r="H12" s="477">
        <f>+'Attachment H-30A'!G205+0.01</f>
        <v>0.114</v>
      </c>
      <c r="I12" s="476">
        <f>F12*H12</f>
        <v>6.8400000000000002E-2</v>
      </c>
      <c r="J12" s="231"/>
    </row>
    <row r="13" spans="1:10">
      <c r="A13" s="227">
        <f>+A12+1</f>
        <v>6</v>
      </c>
      <c r="B13" s="232" t="s">
        <v>510</v>
      </c>
      <c r="C13" s="236"/>
      <c r="D13" s="236"/>
      <c r="E13" s="471">
        <f>SUM(E10:E12)</f>
        <v>11276531.068153845</v>
      </c>
      <c r="F13" s="226" t="s">
        <v>2</v>
      </c>
      <c r="G13" s="226"/>
      <c r="H13" s="472"/>
      <c r="I13" s="475">
        <f>SUM(I10:I12)</f>
        <v>7.8549845291262133E-2</v>
      </c>
      <c r="J13" s="231"/>
    </row>
    <row r="14" spans="1:10">
      <c r="A14" s="227">
        <f t="shared" ref="A14:A38" si="0">+A13+1</f>
        <v>7</v>
      </c>
      <c r="B14" s="232" t="s">
        <v>750</v>
      </c>
      <c r="C14" s="236"/>
      <c r="D14" s="236"/>
      <c r="E14" s="237"/>
      <c r="F14" s="229"/>
      <c r="G14" s="229"/>
      <c r="H14" s="229"/>
      <c r="I14" s="486"/>
      <c r="J14" s="260">
        <f>+I13*J5</f>
        <v>858601.51457090117</v>
      </c>
    </row>
    <row r="15" spans="1:10">
      <c r="A15" s="227"/>
      <c r="I15" s="487"/>
      <c r="J15" s="487"/>
    </row>
    <row r="16" spans="1:10">
      <c r="A16" s="227">
        <f>+A14+1</f>
        <v>8</v>
      </c>
      <c r="B16" s="232" t="s">
        <v>40</v>
      </c>
      <c r="C16" s="238"/>
      <c r="D16" s="238"/>
      <c r="E16" s="229"/>
      <c r="F16" s="229"/>
      <c r="G16" s="236"/>
      <c r="H16" s="239"/>
      <c r="I16" s="486"/>
      <c r="J16" s="487"/>
    </row>
    <row r="17" spans="1:10">
      <c r="A17" s="227">
        <f t="shared" si="0"/>
        <v>9</v>
      </c>
      <c r="B17" s="240" t="s">
        <v>733</v>
      </c>
      <c r="C17" s="229"/>
      <c r="D17" s="502"/>
      <c r="E17" s="665">
        <f>IF('Attachment H-30A'!D237&gt;0,1-(((1-'Attachment H-30A'!D238)*(1-'Attachment H-30A'!D237))/(1-'Attachment H-30A'!D237*'Attachment H-30A'!D238*'Attachment H-30A'!D239)),0)</f>
        <v>0.27517499999999995</v>
      </c>
      <c r="F17" s="665"/>
      <c r="G17" s="236"/>
      <c r="H17" s="239"/>
      <c r="I17" s="486"/>
      <c r="J17" s="487"/>
    </row>
    <row r="18" spans="1:10">
      <c r="A18" s="227">
        <f t="shared" si="0"/>
        <v>10</v>
      </c>
      <c r="B18" s="236" t="s">
        <v>41</v>
      </c>
      <c r="C18" s="229"/>
      <c r="D18" s="502"/>
      <c r="E18" s="665">
        <f>IF(I13&gt;0,(E17/(1-E17))*(1-I10/I13),0)</f>
        <v>0.3305876144958414</v>
      </c>
      <c r="F18" s="229"/>
      <c r="G18" s="236"/>
      <c r="H18" s="239"/>
      <c r="I18" s="486"/>
      <c r="J18" s="487"/>
    </row>
    <row r="19" spans="1:10">
      <c r="A19" s="227">
        <f t="shared" si="0"/>
        <v>11</v>
      </c>
      <c r="B19" s="238" t="s">
        <v>286</v>
      </c>
      <c r="C19" s="238"/>
      <c r="D19" s="502"/>
      <c r="E19" s="229"/>
      <c r="F19" s="229"/>
      <c r="G19" s="236"/>
      <c r="H19" s="239"/>
      <c r="I19" s="486"/>
      <c r="J19" s="487"/>
    </row>
    <row r="20" spans="1:10">
      <c r="A20" s="227">
        <f t="shared" si="0"/>
        <v>12</v>
      </c>
      <c r="B20" s="241" t="s">
        <v>894</v>
      </c>
      <c r="C20" s="238"/>
      <c r="D20" s="238"/>
      <c r="E20" s="229"/>
      <c r="F20" s="229"/>
      <c r="G20" s="236"/>
      <c r="H20" s="239"/>
      <c r="I20" s="486"/>
      <c r="J20" s="487"/>
    </row>
    <row r="21" spans="1:10">
      <c r="A21" s="227">
        <f t="shared" si="0"/>
        <v>13</v>
      </c>
      <c r="B21" s="242" t="str">
        <f>"      1 / (1 - T)  =  (from line "&amp;A17&amp;")"</f>
        <v xml:space="preserve">      1 / (1 - T)  =  (from line 9)</v>
      </c>
      <c r="C21" s="238"/>
      <c r="D21" s="238"/>
      <c r="E21" s="665">
        <f>IF(E17&gt;0,1/(1-E17),0)</f>
        <v>1.3796433621908735</v>
      </c>
      <c r="F21" s="229"/>
      <c r="G21" s="236"/>
      <c r="H21" s="239"/>
      <c r="I21" s="486"/>
      <c r="J21" s="487"/>
    </row>
    <row r="22" spans="1:10">
      <c r="A22" s="227">
        <f t="shared" si="0"/>
        <v>14</v>
      </c>
      <c r="B22" s="241" t="s">
        <v>238</v>
      </c>
      <c r="C22" s="238"/>
      <c r="D22" s="238" t="s">
        <v>895</v>
      </c>
      <c r="E22" s="243">
        <f>+'Attachment H-30A'!D159</f>
        <v>0</v>
      </c>
      <c r="F22" s="229"/>
      <c r="G22" s="236"/>
      <c r="H22" s="239"/>
      <c r="I22" s="486"/>
      <c r="J22" s="487"/>
    </row>
    <row r="23" spans="1:10">
      <c r="A23" s="227">
        <f t="shared" si="0"/>
        <v>15</v>
      </c>
      <c r="B23" s="241" t="s">
        <v>239</v>
      </c>
      <c r="C23" s="238"/>
      <c r="D23" s="238" t="s">
        <v>896</v>
      </c>
      <c r="E23" s="243">
        <f>+'Attachment H-30A'!D160</f>
        <v>0</v>
      </c>
      <c r="F23" s="229"/>
      <c r="G23" s="236"/>
      <c r="H23" s="244"/>
      <c r="I23" s="486"/>
      <c r="J23" s="487"/>
    </row>
    <row r="24" spans="1:10">
      <c r="A24" s="227">
        <f t="shared" si="0"/>
        <v>16</v>
      </c>
      <c r="B24" s="241" t="s">
        <v>287</v>
      </c>
      <c r="C24" s="238"/>
      <c r="D24" s="238" t="s">
        <v>897</v>
      </c>
      <c r="E24" s="490">
        <f>+'Attachment H-30A'!D161</f>
        <v>0</v>
      </c>
      <c r="F24" s="229"/>
      <c r="G24" s="236"/>
      <c r="H24" s="239"/>
      <c r="I24" s="486"/>
      <c r="J24" s="487"/>
    </row>
    <row r="25" spans="1:10">
      <c r="A25" s="227">
        <f t="shared" si="0"/>
        <v>17</v>
      </c>
      <c r="B25" s="242" t="str">
        <f>"Income Tax Calculation = line "&amp;A14&amp;" * line "&amp;A18&amp;""</f>
        <v>Income Tax Calculation = line 7 * line 10</v>
      </c>
      <c r="C25" s="245"/>
      <c r="E25" s="263"/>
      <c r="F25" s="246"/>
      <c r="G25" s="246"/>
      <c r="H25" s="247"/>
      <c r="I25" s="488">
        <f>+E18*J14</f>
        <v>283843.02650451061</v>
      </c>
      <c r="J25" s="487"/>
    </row>
    <row r="26" spans="1:10">
      <c r="A26" s="227">
        <f t="shared" si="0"/>
        <v>18</v>
      </c>
      <c r="B26" s="235" t="str">
        <f>"ITC adjustment (line "&amp;A21&amp;" * line "&amp;A22&amp;")"</f>
        <v>ITC adjustment (line 13 * line 14)</v>
      </c>
      <c r="C26" s="245"/>
      <c r="D26" s="245"/>
      <c r="E26" s="263">
        <f>+E$21*E22</f>
        <v>0</v>
      </c>
      <c r="F26" s="246"/>
      <c r="G26" s="248" t="s">
        <v>27</v>
      </c>
      <c r="H26" s="226">
        <f>+'Attachment H-30A'!G83</f>
        <v>1</v>
      </c>
      <c r="I26" s="488">
        <f>+E26*H26</f>
        <v>0</v>
      </c>
      <c r="J26" s="487"/>
    </row>
    <row r="27" spans="1:10">
      <c r="A27" s="227">
        <f t="shared" si="0"/>
        <v>19</v>
      </c>
      <c r="B27" s="235" t="str">
        <f>"Excess Deferred Income Tax Adjustment (line "&amp;A21&amp;" * line "&amp;A23&amp;")"</f>
        <v>Excess Deferred Income Tax Adjustment (line 13 * line 15)</v>
      </c>
      <c r="C27" s="245"/>
      <c r="D27" s="245"/>
      <c r="E27" s="263">
        <f>+E$21*E23</f>
        <v>0</v>
      </c>
      <c r="F27" s="246"/>
      <c r="G27" s="248" t="s">
        <v>27</v>
      </c>
      <c r="H27" s="226">
        <f>H26</f>
        <v>1</v>
      </c>
      <c r="I27" s="488">
        <f>+E27*H27</f>
        <v>0</v>
      </c>
      <c r="J27" s="487"/>
    </row>
    <row r="28" spans="1:10">
      <c r="A28" s="227">
        <f t="shared" si="0"/>
        <v>20</v>
      </c>
      <c r="B28" s="235" t="str">
        <f>"Permanent Differences Tax Adjustment (line "&amp;A21&amp;" * "&amp;A24&amp;")"</f>
        <v>Permanent Differences Tax Adjustment (line 13 * 16)</v>
      </c>
      <c r="C28" s="245"/>
      <c r="D28" s="245"/>
      <c r="E28" s="489">
        <f>+E$21*E24</f>
        <v>0</v>
      </c>
      <c r="F28" s="246"/>
      <c r="G28" s="248" t="s">
        <v>27</v>
      </c>
      <c r="H28" s="226">
        <f>H27</f>
        <v>1</v>
      </c>
      <c r="I28" s="489">
        <f>+E28*H28</f>
        <v>0</v>
      </c>
      <c r="J28" s="487"/>
    </row>
    <row r="29" spans="1:10">
      <c r="A29" s="227">
        <f t="shared" si="0"/>
        <v>21</v>
      </c>
      <c r="B29" s="249" t="str">
        <f>"Total Income Taxes (sum lines "&amp;A25&amp;" - "&amp;A28&amp;")"</f>
        <v>Total Income Taxes (sum lines 17 - 20)</v>
      </c>
      <c r="C29" s="235"/>
      <c r="D29" s="235"/>
      <c r="E29" s="243"/>
      <c r="F29" s="246"/>
      <c r="G29" s="246" t="s">
        <v>2</v>
      </c>
      <c r="H29" s="247" t="s">
        <v>2</v>
      </c>
      <c r="I29" s="490">
        <f>SUM(I25:I28)</f>
        <v>283843.02650451061</v>
      </c>
      <c r="J29" s="260">
        <f>+I29</f>
        <v>283843.02650451061</v>
      </c>
    </row>
    <row r="30" spans="1:10">
      <c r="A30" s="227"/>
      <c r="I30" s="487"/>
      <c r="J30" s="487"/>
    </row>
    <row r="31" spans="1:10">
      <c r="A31" s="227">
        <f>+A29+1</f>
        <v>22</v>
      </c>
      <c r="B31" s="235" t="s">
        <v>744</v>
      </c>
      <c r="D31" s="238" t="str">
        <f>"(line "&amp;A14&amp;" + line "&amp;A29&amp;")"</f>
        <v>(line 7 + line 21)</v>
      </c>
      <c r="I31" s="487"/>
      <c r="J31" s="260">
        <f>+J29+J14</f>
        <v>1142444.5410754117</v>
      </c>
    </row>
    <row r="32" spans="1:10">
      <c r="A32" s="227"/>
      <c r="I32" s="487"/>
      <c r="J32" s="487"/>
    </row>
    <row r="33" spans="1:10">
      <c r="A33" s="227">
        <f>+A31+1</f>
        <v>23</v>
      </c>
      <c r="B33" s="225" t="s">
        <v>898</v>
      </c>
      <c r="I33" s="487"/>
      <c r="J33" s="260">
        <f>+'Attachment H-30A'!I169</f>
        <v>793017.56506312976</v>
      </c>
    </row>
    <row r="34" spans="1:10">
      <c r="A34" s="227">
        <f t="shared" si="0"/>
        <v>24</v>
      </c>
      <c r="B34" s="225" t="s">
        <v>899</v>
      </c>
      <c r="I34" s="487"/>
      <c r="J34" s="260">
        <f>+'Attachment H-30A'!I166</f>
        <v>258944.51540762384</v>
      </c>
    </row>
    <row r="35" spans="1:10">
      <c r="A35" s="227">
        <f t="shared" si="0"/>
        <v>25</v>
      </c>
      <c r="B35" s="235" t="s">
        <v>745</v>
      </c>
      <c r="D35" s="238" t="str">
        <f>"(line "&amp;A33&amp;" + line "&amp;A34&amp;")"</f>
        <v>(line 23 + line 24)</v>
      </c>
      <c r="I35" s="487"/>
      <c r="J35" s="690">
        <f>SUM(J33:J34)</f>
        <v>1051962.0804707536</v>
      </c>
    </row>
    <row r="36" spans="1:10">
      <c r="A36" s="227">
        <f t="shared" si="0"/>
        <v>26</v>
      </c>
      <c r="B36" s="235" t="s">
        <v>746</v>
      </c>
      <c r="D36" s="238" t="str">
        <f>"(line "&amp;A31&amp;" - line "&amp;A35&amp;")"</f>
        <v>(line 22 - line 25)</v>
      </c>
      <c r="I36" s="225"/>
      <c r="J36" s="846">
        <f>+J31-J35</f>
        <v>90482.460604658118</v>
      </c>
    </row>
    <row r="37" spans="1:10">
      <c r="A37" s="227">
        <f t="shared" si="0"/>
        <v>27</v>
      </c>
      <c r="B37" s="225" t="s">
        <v>288</v>
      </c>
      <c r="I37" s="225"/>
      <c r="J37" s="276">
        <f>+J5</f>
        <v>10930658.251295269</v>
      </c>
    </row>
    <row r="38" spans="1:10">
      <c r="A38" s="227">
        <f t="shared" si="0"/>
        <v>28</v>
      </c>
      <c r="B38" s="225" t="s">
        <v>747</v>
      </c>
      <c r="I38" s="225"/>
      <c r="J38" s="277">
        <f>IF(J37=0,0,J36/J37)</f>
        <v>8.2778601731452045E-3</v>
      </c>
    </row>
    <row r="39" spans="1:10">
      <c r="I39" s="225"/>
      <c r="J39" s="231"/>
    </row>
    <row r="40" spans="1:10">
      <c r="A40" s="667" t="s">
        <v>267</v>
      </c>
      <c r="I40" s="225"/>
      <c r="J40" s="231"/>
    </row>
    <row r="41" spans="1:10">
      <c r="A41" s="666" t="s">
        <v>62</v>
      </c>
      <c r="B41" s="260" t="s">
        <v>748</v>
      </c>
      <c r="I41" s="225"/>
      <c r="J41" s="231"/>
    </row>
    <row r="42" spans="1:10">
      <c r="A42" s="666"/>
      <c r="B42" s="225" t="s">
        <v>749</v>
      </c>
      <c r="I42" s="225"/>
      <c r="J42" s="231"/>
    </row>
    <row r="43" spans="1:10">
      <c r="A43" s="666"/>
      <c r="B43" s="225" t="s">
        <v>634</v>
      </c>
      <c r="I43" s="225"/>
      <c r="J43" s="231"/>
    </row>
    <row r="44" spans="1:10">
      <c r="A44" s="666"/>
      <c r="B44" s="225" t="s">
        <v>635</v>
      </c>
      <c r="I44" s="225"/>
      <c r="J44" s="231"/>
    </row>
    <row r="45" spans="1:10">
      <c r="A45" s="666" t="s">
        <v>63</v>
      </c>
      <c r="B45" s="225" t="s">
        <v>268</v>
      </c>
      <c r="I45" s="225"/>
      <c r="J45" s="231"/>
    </row>
    <row r="46" spans="1:10">
      <c r="B46" s="225" t="s">
        <v>900</v>
      </c>
      <c r="I46" s="225"/>
      <c r="J46" s="231"/>
    </row>
    <row r="47" spans="1:10">
      <c r="A47" s="666" t="s">
        <v>64</v>
      </c>
      <c r="B47" s="225" t="s">
        <v>907</v>
      </c>
      <c r="I47" s="225"/>
      <c r="J47" s="231"/>
    </row>
    <row r="48" spans="1:10">
      <c r="B48" s="225" t="s">
        <v>908</v>
      </c>
    </row>
  </sheetData>
  <customSheetViews>
    <customSheetView guid="{63AFAF34-E340-4B5E-A289-FFB7051CA9B6}" scale="80">
      <selection activeCell="H12" sqref="H12"/>
      <pageMargins left="0.7" right="0.7" top="0.75" bottom="0.75" header="0.3" footer="0.3"/>
      <pageSetup scale="64" orientation="landscape" r:id="rId1"/>
    </customSheetView>
    <customSheetView guid="{F1DC5514-577A-46EB-866C-26F0BED2C286}" scale="75" showPageBreaks="1" view="pageBreakPreview">
      <selection activeCell="E33" sqref="E33"/>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zoomScaleNormal="100" zoomScaleSheetLayoutView="70" workbookViewId="0">
      <selection activeCell="B12" sqref="B12"/>
    </sheetView>
  </sheetViews>
  <sheetFormatPr defaultColWidth="8.88671875" defaultRowHeight="12.75"/>
  <cols>
    <col min="1" max="1" width="6" style="437" customWidth="1"/>
    <col min="2" max="2" width="28.33203125" style="411" customWidth="1"/>
    <col min="3" max="3" width="12.109375" style="539" customWidth="1"/>
    <col min="4" max="4" width="21.6640625" style="411" customWidth="1"/>
    <col min="5" max="5" width="14.6640625" style="411" customWidth="1"/>
    <col min="6" max="6" width="14.5546875" style="411" customWidth="1"/>
    <col min="7" max="7" width="15.21875" style="411" customWidth="1"/>
    <col min="8" max="8" width="13.77734375" style="411" customWidth="1"/>
    <col min="9" max="9" width="12" style="411" customWidth="1"/>
    <col min="10" max="10" width="9.5546875" style="411" customWidth="1"/>
    <col min="11" max="11" width="12" style="411" customWidth="1"/>
    <col min="12" max="12" width="10.33203125" style="411" customWidth="1"/>
    <col min="13" max="13" width="13.5546875" style="411" customWidth="1"/>
    <col min="14" max="16384" width="8.88671875" style="411"/>
  </cols>
  <sheetData>
    <row r="1" spans="1:13">
      <c r="L1" s="407" t="s">
        <v>414</v>
      </c>
      <c r="M1" s="407"/>
    </row>
    <row r="2" spans="1:13">
      <c r="F2" s="408" t="s">
        <v>182</v>
      </c>
    </row>
    <row r="3" spans="1:13">
      <c r="F3" s="419" t="s">
        <v>553</v>
      </c>
    </row>
    <row r="4" spans="1:13">
      <c r="E4" s="407"/>
      <c r="F4" s="414" t="str">
        <f>+'Attachment H-30A'!D5</f>
        <v>Transource Maryland, LLC</v>
      </c>
      <c r="G4" s="407"/>
      <c r="H4" s="407"/>
      <c r="J4" s="407"/>
      <c r="K4" s="407"/>
      <c r="L4" s="407"/>
      <c r="M4" s="410"/>
    </row>
    <row r="5" spans="1:13">
      <c r="E5" s="407"/>
      <c r="G5" s="409"/>
      <c r="H5" s="409"/>
      <c r="J5" s="409"/>
      <c r="K5" s="409"/>
      <c r="L5" s="409"/>
      <c r="M5" s="410"/>
    </row>
    <row r="6" spans="1:13" ht="70.5" customHeight="1">
      <c r="B6" s="986" t="s">
        <v>589</v>
      </c>
      <c r="C6" s="986"/>
      <c r="D6" s="986"/>
      <c r="E6" s="986"/>
      <c r="F6" s="986"/>
      <c r="G6" s="986"/>
      <c r="H6" s="986"/>
      <c r="I6" s="986"/>
      <c r="J6" s="986"/>
      <c r="K6" s="986"/>
      <c r="L6" s="986"/>
      <c r="M6" s="588"/>
    </row>
    <row r="7" spans="1:13" s="418" customFormat="1" ht="27" customHeight="1">
      <c r="A7" s="438"/>
      <c r="B7" s="996" t="s">
        <v>665</v>
      </c>
      <c r="C7" s="996"/>
      <c r="D7" s="996"/>
      <c r="E7" s="996"/>
      <c r="F7" s="996"/>
      <c r="G7" s="996"/>
      <c r="H7" s="996"/>
      <c r="I7" s="996"/>
      <c r="J7" s="996"/>
      <c r="K7" s="415"/>
      <c r="L7" s="415"/>
      <c r="M7" s="415"/>
    </row>
    <row r="8" spans="1:13" s="568" customFormat="1" ht="18" customHeight="1">
      <c r="A8" s="583"/>
      <c r="B8" s="711"/>
      <c r="C8" s="711"/>
      <c r="D8" s="711"/>
      <c r="E8" s="711"/>
      <c r="F8" s="711"/>
      <c r="G8" s="711"/>
      <c r="H8" s="711"/>
      <c r="I8" s="711"/>
      <c r="J8" s="711"/>
      <c r="K8" s="564"/>
      <c r="L8" s="564"/>
      <c r="M8" s="564"/>
    </row>
    <row r="9" spans="1:13" s="418" customFormat="1" ht="15.75" customHeight="1">
      <c r="A9" s="527" t="s">
        <v>594</v>
      </c>
      <c r="B9" s="415"/>
      <c r="C9" s="564"/>
      <c r="D9" s="415"/>
      <c r="E9" s="1004" t="s">
        <v>485</v>
      </c>
      <c r="F9" s="1005"/>
      <c r="G9" s="999" t="s">
        <v>552</v>
      </c>
      <c r="H9" s="450" t="s">
        <v>484</v>
      </c>
      <c r="I9" s="420"/>
      <c r="J9" s="423"/>
      <c r="K9" s="423"/>
      <c r="L9" s="421"/>
    </row>
    <row r="10" spans="1:13" s="418" customFormat="1" ht="15.75" customHeight="1">
      <c r="A10" s="438">
        <v>1</v>
      </c>
      <c r="B10" s="415" t="s">
        <v>712</v>
      </c>
      <c r="C10" s="564"/>
      <c r="D10" s="415"/>
      <c r="E10" s="1001" t="s">
        <v>304</v>
      </c>
      <c r="F10" s="1003"/>
      <c r="G10" s="1000"/>
      <c r="H10" s="424" t="s">
        <v>555</v>
      </c>
      <c r="I10" s="1001" t="s">
        <v>306</v>
      </c>
      <c r="J10" s="1002"/>
      <c r="K10" s="1002"/>
      <c r="L10" s="1003"/>
    </row>
    <row r="11" spans="1:13" s="418" customFormat="1">
      <c r="A11" s="438">
        <v>2</v>
      </c>
      <c r="B11" s="848">
        <v>2020</v>
      </c>
      <c r="C11" s="571"/>
      <c r="D11" s="415"/>
      <c r="E11" s="425"/>
      <c r="F11" s="425"/>
      <c r="G11" s="591">
        <v>1898876.4707137714</v>
      </c>
      <c r="H11" s="426"/>
      <c r="I11" s="425"/>
      <c r="J11" s="425"/>
      <c r="K11" s="425"/>
      <c r="L11" s="425"/>
    </row>
    <row r="12" spans="1:13" s="418" customFormat="1">
      <c r="B12" s="427" t="s">
        <v>62</v>
      </c>
      <c r="C12" s="574"/>
      <c r="D12" s="427" t="s">
        <v>63</v>
      </c>
      <c r="E12" s="424" t="s">
        <v>64</v>
      </c>
      <c r="F12" s="424" t="s">
        <v>65</v>
      </c>
      <c r="G12" s="422" t="s">
        <v>66</v>
      </c>
      <c r="H12" s="428" t="s">
        <v>67</v>
      </c>
      <c r="I12" s="428" t="s">
        <v>68</v>
      </c>
      <c r="J12" s="428" t="s">
        <v>69</v>
      </c>
      <c r="K12" s="449" t="s">
        <v>70</v>
      </c>
      <c r="L12" s="428" t="s">
        <v>71</v>
      </c>
    </row>
    <row r="13" spans="1:13" s="418" customFormat="1">
      <c r="A13" s="438"/>
      <c r="B13" s="425"/>
      <c r="C13" s="572"/>
      <c r="D13" s="422"/>
      <c r="E13" s="422"/>
      <c r="F13" s="441" t="s">
        <v>307</v>
      </c>
      <c r="G13" s="422" t="s">
        <v>559</v>
      </c>
      <c r="H13" s="422"/>
      <c r="I13" s="425"/>
      <c r="J13" s="422" t="s">
        <v>479</v>
      </c>
      <c r="K13" s="425"/>
      <c r="L13" s="425"/>
    </row>
    <row r="14" spans="1:13" s="418" customFormat="1">
      <c r="A14" s="438"/>
      <c r="B14" s="426"/>
      <c r="C14" s="573"/>
      <c r="D14" s="575" t="s">
        <v>313</v>
      </c>
      <c r="E14" s="428"/>
      <c r="F14" s="439" t="s">
        <v>13</v>
      </c>
      <c r="G14" s="428" t="s">
        <v>379</v>
      </c>
      <c r="H14" s="428" t="s">
        <v>479</v>
      </c>
      <c r="I14" s="428" t="s">
        <v>380</v>
      </c>
      <c r="J14" s="428" t="s">
        <v>273</v>
      </c>
      <c r="K14" s="428" t="s">
        <v>325</v>
      </c>
      <c r="L14" s="428"/>
    </row>
    <row r="15" spans="1:13" s="418" customFormat="1">
      <c r="A15" s="438"/>
      <c r="B15" s="428"/>
      <c r="C15" s="575"/>
      <c r="D15" s="575" t="s">
        <v>585</v>
      </c>
      <c r="E15" s="428" t="s">
        <v>308</v>
      </c>
      <c r="F15" s="439" t="s">
        <v>282</v>
      </c>
      <c r="G15" s="428" t="s">
        <v>311</v>
      </c>
      <c r="H15" s="428" t="s">
        <v>308</v>
      </c>
      <c r="I15" s="428" t="s">
        <v>283</v>
      </c>
      <c r="J15" s="428" t="s">
        <v>309</v>
      </c>
      <c r="K15" s="448" t="s">
        <v>476</v>
      </c>
      <c r="L15" s="428" t="s">
        <v>332</v>
      </c>
    </row>
    <row r="16" spans="1:13" s="418" customFormat="1" ht="15.75">
      <c r="A16" s="438"/>
      <c r="B16" s="570" t="s">
        <v>310</v>
      </c>
      <c r="C16" s="570" t="s">
        <v>580</v>
      </c>
      <c r="D16" s="570" t="s">
        <v>586</v>
      </c>
      <c r="E16" s="424" t="s">
        <v>312</v>
      </c>
      <c r="F16" s="439" t="s">
        <v>305</v>
      </c>
      <c r="G16" s="442" t="s">
        <v>556</v>
      </c>
      <c r="H16" s="424" t="s">
        <v>483</v>
      </c>
      <c r="I16" s="424" t="s">
        <v>557</v>
      </c>
      <c r="J16" s="424" t="s">
        <v>480</v>
      </c>
      <c r="K16" s="447" t="s">
        <v>481</v>
      </c>
      <c r="L16" s="424" t="s">
        <v>558</v>
      </c>
    </row>
    <row r="17" spans="1:13" s="418" customFormat="1">
      <c r="A17" s="438">
        <v>3</v>
      </c>
      <c r="B17" s="468" t="s">
        <v>890</v>
      </c>
      <c r="C17" s="599"/>
      <c r="D17" s="435"/>
      <c r="E17" s="451">
        <v>0</v>
      </c>
      <c r="F17" s="464">
        <f>IF(E$29=0,0,E17/E$29)</f>
        <v>0</v>
      </c>
      <c r="G17" s="455">
        <f>IF(G$11=0,0,F17*G$11)</f>
        <v>0</v>
      </c>
      <c r="H17" s="456">
        <v>0</v>
      </c>
      <c r="I17" s="459">
        <f>+H17-G17</f>
        <v>0</v>
      </c>
      <c r="J17" s="459">
        <f>+$J$31*F17</f>
        <v>0</v>
      </c>
      <c r="K17" s="460">
        <f>+D38</f>
        <v>0</v>
      </c>
      <c r="L17" s="531">
        <f>+I17+J17+K17</f>
        <v>0</v>
      </c>
    </row>
    <row r="18" spans="1:13" s="568" customFormat="1">
      <c r="A18" s="582"/>
      <c r="B18" s="589"/>
      <c r="C18" s="589"/>
      <c r="D18" s="518"/>
      <c r="E18" s="519"/>
      <c r="F18" s="520"/>
      <c r="G18" s="521"/>
      <c r="H18" s="521"/>
      <c r="I18" s="522"/>
      <c r="J18" s="522"/>
      <c r="K18" s="522"/>
      <c r="L18" s="522"/>
    </row>
    <row r="19" spans="1:13" s="418" customFormat="1">
      <c r="A19" s="438" t="s">
        <v>590</v>
      </c>
      <c r="B19" s="955" t="s">
        <v>904</v>
      </c>
      <c r="C19" s="962" t="s">
        <v>581</v>
      </c>
      <c r="D19" s="955" t="s">
        <v>905</v>
      </c>
      <c r="E19" s="452">
        <v>1898876.449819338</v>
      </c>
      <c r="F19" s="465">
        <f>IF(E$29=0,0,E19/E$29)</f>
        <v>1</v>
      </c>
      <c r="G19" s="455">
        <f>IF(G$11=0,0,F19*G$11)</f>
        <v>1898876.4707137714</v>
      </c>
      <c r="H19" s="457">
        <f>'Attachment H-30A'!I24</f>
        <v>1494385.1331406019</v>
      </c>
      <c r="I19" s="461">
        <f>+H19-G19</f>
        <v>-404491.3375731695</v>
      </c>
      <c r="J19" s="459">
        <f>+$J$31*F19</f>
        <v>-32515.459882326249</v>
      </c>
      <c r="K19" s="462">
        <v>0</v>
      </c>
      <c r="L19" s="594">
        <f>+I19+J19+K19</f>
        <v>-437006.79745549575</v>
      </c>
    </row>
    <row r="20" spans="1:13" s="418" customFormat="1">
      <c r="A20" s="438" t="s">
        <v>591</v>
      </c>
      <c r="B20" s="962"/>
      <c r="C20" s="962"/>
      <c r="D20" s="959"/>
      <c r="E20" s="452">
        <v>0</v>
      </c>
      <c r="F20" s="465">
        <f>IF(E$29=0,0,E20/E$29)</f>
        <v>0</v>
      </c>
      <c r="G20" s="455">
        <f>IF(G$11=0,0,F20*G$11)</f>
        <v>0</v>
      </c>
      <c r="H20" s="457"/>
      <c r="I20" s="461">
        <f>+H20-G20</f>
        <v>0</v>
      </c>
      <c r="J20" s="459">
        <f>+$J$31*F20</f>
        <v>0</v>
      </c>
      <c r="K20" s="462">
        <v>0</v>
      </c>
      <c r="L20" s="594">
        <f>+I20+J20+K20</f>
        <v>0</v>
      </c>
    </row>
    <row r="21" spans="1:13" s="568" customFormat="1">
      <c r="A21" s="582">
        <v>5</v>
      </c>
      <c r="B21" s="961" t="s">
        <v>583</v>
      </c>
      <c r="C21" s="961"/>
      <c r="D21" s="964"/>
      <c r="E21" s="525">
        <f>+E19+E20</f>
        <v>1898876.449819338</v>
      </c>
      <c r="F21" s="526"/>
      <c r="G21" s="525">
        <f t="shared" ref="G21:L21" si="0">+G19+G20</f>
        <v>1898876.4707137714</v>
      </c>
      <c r="H21" s="525">
        <f t="shared" si="0"/>
        <v>1494385.1331406019</v>
      </c>
      <c r="I21" s="525">
        <f t="shared" si="0"/>
        <v>-404491.3375731695</v>
      </c>
      <c r="J21" s="525">
        <f t="shared" si="0"/>
        <v>-32515.459882326249</v>
      </c>
      <c r="K21" s="525">
        <f t="shared" si="0"/>
        <v>0</v>
      </c>
      <c r="L21" s="528">
        <f t="shared" si="0"/>
        <v>-437006.79745549575</v>
      </c>
    </row>
    <row r="22" spans="1:13" s="568" customFormat="1">
      <c r="A22" s="582"/>
      <c r="B22" s="960"/>
      <c r="C22" s="960"/>
      <c r="D22" s="963"/>
      <c r="E22" s="519"/>
      <c r="F22" s="520"/>
      <c r="G22" s="521"/>
      <c r="H22" s="521"/>
      <c r="I22" s="523"/>
      <c r="J22" s="522"/>
      <c r="K22" s="523"/>
      <c r="L22" s="522"/>
    </row>
    <row r="23" spans="1:13" s="418" customFormat="1">
      <c r="A23" s="438" t="s">
        <v>592</v>
      </c>
      <c r="B23" s="962"/>
      <c r="C23" s="962" t="s">
        <v>582</v>
      </c>
      <c r="D23" s="959"/>
      <c r="E23" s="452">
        <v>0</v>
      </c>
      <c r="F23" s="465">
        <f>IF(E$29=0,0,E23/E$29)</f>
        <v>0</v>
      </c>
      <c r="G23" s="455">
        <f>IF(G$11=0,0,F23*G$11)</f>
        <v>0</v>
      </c>
      <c r="H23" s="457"/>
      <c r="I23" s="461">
        <f>+H23-G23</f>
        <v>0</v>
      </c>
      <c r="J23" s="594">
        <f>+$J$31*F23</f>
        <v>0</v>
      </c>
      <c r="K23" s="462">
        <v>0</v>
      </c>
      <c r="L23" s="594">
        <f>+I23+J23+K23</f>
        <v>0</v>
      </c>
    </row>
    <row r="24" spans="1:13" s="418" customFormat="1">
      <c r="A24" s="438" t="s">
        <v>593</v>
      </c>
      <c r="B24" s="962"/>
      <c r="C24" s="962"/>
      <c r="D24" s="959"/>
      <c r="E24" s="452">
        <v>0</v>
      </c>
      <c r="F24" s="465">
        <f>IF(E$29=0,0,E24/E$29)</f>
        <v>0</v>
      </c>
      <c r="G24" s="455">
        <f>IF(G$11=0,0,F24*G$11)</f>
        <v>0</v>
      </c>
      <c r="H24" s="457"/>
      <c r="I24" s="461">
        <f>+H24-G24</f>
        <v>0</v>
      </c>
      <c r="J24" s="594">
        <f>+$J$31*F24</f>
        <v>0</v>
      </c>
      <c r="K24" s="462">
        <v>0</v>
      </c>
      <c r="L24" s="594">
        <f>+I24+J24+K24</f>
        <v>0</v>
      </c>
    </row>
    <row r="25" spans="1:13" s="568" customFormat="1">
      <c r="A25" s="582">
        <v>7</v>
      </c>
      <c r="B25" s="590" t="s">
        <v>584</v>
      </c>
      <c r="C25" s="590"/>
      <c r="D25" s="524"/>
      <c r="E25" s="525">
        <f>+E23+E24</f>
        <v>0</v>
      </c>
      <c r="F25" s="526"/>
      <c r="G25" s="528">
        <f t="shared" ref="G25:L25" si="1">+G23+G24</f>
        <v>0</v>
      </c>
      <c r="H25" s="585">
        <f t="shared" si="1"/>
        <v>0</v>
      </c>
      <c r="I25" s="525">
        <f t="shared" si="1"/>
        <v>0</v>
      </c>
      <c r="J25" s="525">
        <f t="shared" si="1"/>
        <v>0</v>
      </c>
      <c r="K25" s="525">
        <f t="shared" si="1"/>
        <v>0</v>
      </c>
      <c r="L25" s="528">
        <f t="shared" si="1"/>
        <v>0</v>
      </c>
    </row>
    <row r="26" spans="1:13" s="568" customFormat="1">
      <c r="A26" s="582"/>
      <c r="B26" s="589"/>
      <c r="C26" s="589"/>
      <c r="D26" s="518"/>
      <c r="E26" s="519"/>
      <c r="F26" s="520"/>
      <c r="G26" s="523"/>
      <c r="H26" s="521"/>
      <c r="I26" s="523"/>
      <c r="J26" s="522"/>
      <c r="K26" s="523"/>
      <c r="L26" s="522"/>
    </row>
    <row r="27" spans="1:13" s="568" customFormat="1">
      <c r="A27" s="583">
        <f>+A25+1</f>
        <v>8</v>
      </c>
      <c r="B27" s="599" t="s">
        <v>404</v>
      </c>
      <c r="C27" s="599"/>
      <c r="D27" s="580"/>
      <c r="E27" s="591"/>
      <c r="F27" s="598"/>
      <c r="G27" s="595"/>
      <c r="H27" s="593"/>
      <c r="I27" s="595"/>
      <c r="J27" s="594"/>
      <c r="K27" s="596"/>
      <c r="L27" s="594"/>
    </row>
    <row r="28" spans="1:13">
      <c r="A28" s="438"/>
      <c r="B28" s="429"/>
      <c r="C28" s="576"/>
      <c r="D28" s="429"/>
      <c r="E28" s="453"/>
      <c r="F28" s="466"/>
      <c r="G28" s="597"/>
      <c r="H28" s="458"/>
      <c r="I28" s="463"/>
      <c r="J28" s="463"/>
      <c r="K28" s="463"/>
      <c r="L28" s="597"/>
    </row>
    <row r="29" spans="1:13">
      <c r="A29" s="438">
        <f>+A27+1</f>
        <v>9</v>
      </c>
      <c r="B29" s="415" t="s">
        <v>475</v>
      </c>
      <c r="C29" s="564"/>
      <c r="D29" s="415"/>
      <c r="E29" s="454">
        <f>+E17+E21+E25+E27</f>
        <v>1898876.449819338</v>
      </c>
      <c r="F29" s="467">
        <f>SUM(F17:F28)</f>
        <v>1</v>
      </c>
      <c r="G29" s="592">
        <f t="shared" ref="G29:L29" si="2">+G17+G21+G25+G27</f>
        <v>1898876.4707137714</v>
      </c>
      <c r="H29" s="592">
        <f t="shared" si="2"/>
        <v>1494385.1331406019</v>
      </c>
      <c r="I29" s="592">
        <f t="shared" si="2"/>
        <v>-404491.3375731695</v>
      </c>
      <c r="J29" s="592">
        <f t="shared" si="2"/>
        <v>-32515.459882326249</v>
      </c>
      <c r="K29" s="592">
        <f t="shared" si="2"/>
        <v>0</v>
      </c>
      <c r="L29" s="592">
        <f t="shared" si="2"/>
        <v>-437006.79745549575</v>
      </c>
    </row>
    <row r="30" spans="1:13">
      <c r="A30" s="438"/>
      <c r="B30" s="415"/>
      <c r="C30" s="564"/>
      <c r="D30" s="415"/>
      <c r="E30" s="430"/>
      <c r="F30" s="430"/>
      <c r="G30" s="430"/>
      <c r="H30" s="454"/>
      <c r="I30" s="430"/>
      <c r="J30" s="430"/>
      <c r="K30" s="430"/>
      <c r="L30" s="430"/>
    </row>
    <row r="31" spans="1:13">
      <c r="A31" s="438">
        <f>+A29+1</f>
        <v>10</v>
      </c>
      <c r="B31" s="415"/>
      <c r="C31" s="564"/>
      <c r="D31" s="415"/>
      <c r="E31" s="430"/>
      <c r="F31" s="430"/>
      <c r="G31" s="817"/>
      <c r="H31" s="817" t="s">
        <v>624</v>
      </c>
      <c r="I31" s="817"/>
      <c r="J31" s="842">
        <f>+'6 - True-Up Interest'!I57</f>
        <v>-32515.459882326249</v>
      </c>
      <c r="K31" s="430"/>
      <c r="L31" s="430"/>
    </row>
    <row r="32" spans="1:13">
      <c r="A32" s="438"/>
      <c r="B32" s="415"/>
      <c r="C32" s="564"/>
      <c r="D32" s="415"/>
      <c r="E32" s="430"/>
      <c r="F32" s="430"/>
      <c r="G32" s="430"/>
      <c r="H32" s="430"/>
      <c r="I32" s="430"/>
      <c r="J32" s="430"/>
      <c r="K32" s="430"/>
      <c r="L32" s="430"/>
      <c r="M32" s="430"/>
    </row>
    <row r="33" spans="1:13">
      <c r="A33" s="438"/>
      <c r="B33" s="431"/>
      <c r="C33" s="577"/>
      <c r="D33" s="431"/>
      <c r="E33" s="412"/>
      <c r="F33" s="412"/>
      <c r="G33" s="412"/>
      <c r="H33" s="412"/>
      <c r="I33" s="412"/>
      <c r="J33" s="431"/>
      <c r="K33" s="431"/>
      <c r="L33" s="431"/>
    </row>
    <row r="34" spans="1:13">
      <c r="A34" s="440" t="s">
        <v>327</v>
      </c>
      <c r="D34" s="431"/>
      <c r="E34" s="412"/>
      <c r="F34" s="412"/>
      <c r="G34" s="412"/>
      <c r="H34" s="412"/>
      <c r="I34" s="412"/>
      <c r="J34" s="431"/>
      <c r="K34" s="431"/>
      <c r="L34" s="431"/>
    </row>
    <row r="35" spans="1:13" ht="15">
      <c r="A35" s="436"/>
      <c r="B35" s="404" t="s">
        <v>62</v>
      </c>
      <c r="C35" s="587"/>
      <c r="D35" s="404" t="s">
        <v>63</v>
      </c>
      <c r="E35"/>
      <c r="F35"/>
      <c r="G35"/>
      <c r="H35"/>
      <c r="L35" s="431"/>
    </row>
    <row r="36" spans="1:13" ht="15">
      <c r="A36" s="436"/>
      <c r="B36" s="432" t="str">
        <f>+A34</f>
        <v>Prior Period Adjustment</v>
      </c>
      <c r="C36" s="578"/>
      <c r="D36" s="433" t="s">
        <v>477</v>
      </c>
      <c r="E36"/>
      <c r="F36"/>
      <c r="G36"/>
      <c r="H36"/>
      <c r="L36" s="431"/>
    </row>
    <row r="37" spans="1:13" ht="15">
      <c r="A37" s="436"/>
      <c r="B37" s="663" t="s">
        <v>482</v>
      </c>
      <c r="C37" s="663" t="s">
        <v>199</v>
      </c>
      <c r="D37" s="664" t="s">
        <v>11</v>
      </c>
      <c r="E37"/>
      <c r="F37"/>
      <c r="G37"/>
      <c r="H37"/>
      <c r="L37" s="431"/>
    </row>
    <row r="38" spans="1:13" ht="15">
      <c r="A38" s="436">
        <f>+A31+1</f>
        <v>11</v>
      </c>
      <c r="B38" s="405" t="s">
        <v>554</v>
      </c>
      <c r="C38" s="818" t="s">
        <v>491</v>
      </c>
      <c r="D38" s="567">
        <f>+'11-Corrections'!F30</f>
        <v>0</v>
      </c>
      <c r="E38"/>
      <c r="F38"/>
      <c r="G38"/>
      <c r="H38"/>
      <c r="L38" s="431"/>
    </row>
    <row r="39" spans="1:13" ht="15">
      <c r="A39" s="436"/>
      <c r="B39" s="434"/>
      <c r="C39" s="579"/>
      <c r="D39" s="413"/>
      <c r="E39"/>
      <c r="F39"/>
      <c r="G39"/>
      <c r="H39"/>
      <c r="L39" s="431"/>
    </row>
    <row r="40" spans="1:13" ht="15">
      <c r="A40" s="436"/>
      <c r="D40" s="431"/>
      <c r="E40"/>
      <c r="F40"/>
      <c r="G40"/>
      <c r="H40"/>
      <c r="I40" s="406"/>
      <c r="L40" s="431"/>
    </row>
    <row r="41" spans="1:13" ht="14.25" customHeight="1">
      <c r="A41" s="527" t="s">
        <v>176</v>
      </c>
      <c r="B41" s="662"/>
      <c r="C41" s="564"/>
      <c r="D41" s="415"/>
      <c r="E41" s="415"/>
      <c r="F41" s="415"/>
      <c r="G41" s="415"/>
      <c r="H41" s="415"/>
      <c r="I41" s="415"/>
      <c r="J41" s="415"/>
      <c r="K41" s="415"/>
      <c r="L41" s="415"/>
      <c r="M41" s="415"/>
    </row>
    <row r="42" spans="1:13">
      <c r="A42" s="816" t="s">
        <v>655</v>
      </c>
      <c r="B42" s="798" t="s">
        <v>706</v>
      </c>
      <c r="C42" s="798"/>
      <c r="D42" s="798"/>
      <c r="E42" s="798"/>
      <c r="F42" s="798"/>
      <c r="G42" s="798"/>
      <c r="H42" s="798"/>
      <c r="I42" s="798"/>
      <c r="J42" s="798"/>
      <c r="K42" s="798"/>
      <c r="L42" s="798"/>
      <c r="M42" s="415"/>
    </row>
    <row r="43" spans="1:13">
      <c r="A43" s="816" t="s">
        <v>656</v>
      </c>
      <c r="B43" s="798" t="s">
        <v>736</v>
      </c>
      <c r="C43" s="798"/>
      <c r="D43" s="798"/>
      <c r="E43" s="798"/>
      <c r="F43" s="798"/>
      <c r="G43" s="798"/>
      <c r="H43" s="798"/>
      <c r="I43" s="798"/>
      <c r="J43" s="798"/>
      <c r="K43" s="798"/>
      <c r="L43" s="798"/>
      <c r="M43" s="415"/>
    </row>
    <row r="44" spans="1:13">
      <c r="A44" s="816" t="s">
        <v>657</v>
      </c>
      <c r="B44" s="798" t="s">
        <v>737</v>
      </c>
      <c r="C44" s="798"/>
      <c r="D44" s="798"/>
      <c r="E44" s="798"/>
      <c r="F44" s="798"/>
      <c r="G44" s="798"/>
      <c r="H44" s="798"/>
      <c r="I44" s="798"/>
      <c r="J44" s="798"/>
      <c r="K44" s="798"/>
      <c r="L44" s="798"/>
      <c r="M44" s="415"/>
    </row>
    <row r="45" spans="1:13" ht="28.5" customHeight="1">
      <c r="A45" s="816" t="s">
        <v>658</v>
      </c>
      <c r="B45" s="986" t="s">
        <v>738</v>
      </c>
      <c r="C45" s="986"/>
      <c r="D45" s="986"/>
      <c r="E45" s="986"/>
      <c r="F45" s="986"/>
      <c r="G45" s="986"/>
      <c r="H45" s="986"/>
      <c r="I45" s="986"/>
      <c r="J45" s="986"/>
      <c r="K45" s="986"/>
      <c r="L45" s="986"/>
      <c r="M45" s="402"/>
    </row>
    <row r="46" spans="1:13" ht="20.25" customHeight="1">
      <c r="A46" s="816" t="s">
        <v>659</v>
      </c>
      <c r="B46" s="998" t="s">
        <v>660</v>
      </c>
      <c r="C46" s="998"/>
      <c r="D46" s="998"/>
      <c r="E46" s="998"/>
      <c r="F46" s="998"/>
      <c r="G46" s="998"/>
      <c r="H46" s="998"/>
      <c r="I46" s="998"/>
      <c r="J46" s="998"/>
      <c r="K46" s="998"/>
      <c r="L46" s="998"/>
      <c r="M46" s="415"/>
    </row>
    <row r="47" spans="1:13">
      <c r="A47" s="438"/>
      <c r="B47" s="416"/>
      <c r="C47" s="566"/>
      <c r="D47" s="415"/>
      <c r="E47" s="415"/>
      <c r="F47" s="415"/>
      <c r="G47" s="415"/>
      <c r="H47" s="415"/>
      <c r="I47" s="416"/>
      <c r="J47" s="415"/>
      <c r="K47" s="415"/>
      <c r="L47" s="415"/>
      <c r="M47" s="415"/>
    </row>
    <row r="48" spans="1:13">
      <c r="A48" s="438"/>
      <c r="B48" s="416"/>
      <c r="C48" s="566"/>
      <c r="D48" s="415"/>
      <c r="E48" s="415"/>
      <c r="F48" s="415"/>
      <c r="G48" s="415"/>
      <c r="H48" s="415"/>
      <c r="I48" s="416"/>
      <c r="J48" s="415"/>
      <c r="K48" s="415"/>
      <c r="L48" s="415"/>
      <c r="M48" s="415"/>
    </row>
  </sheetData>
  <customSheetViews>
    <customSheetView guid="{63AFAF34-E340-4B5E-A289-FFB7051CA9B6}" showPageBreaks="1" fitToPage="1" printArea="1" topLeftCell="A7">
      <selection activeCell="B17" sqref="B17"/>
      <pageMargins left="0.25" right="0.25" top="0.75" bottom="0.75" header="0.3" footer="0.3"/>
      <pageSetup scale="69" orientation="landscape" r:id="rId1"/>
    </customSheetView>
    <customSheetView guid="{F1DC5514-577A-46EB-866C-26F0BED2C286}" scale="70" showPageBreaks="1" fitToPage="1" printArea="1" view="pageBreakPreview">
      <selection activeCell="E31" sqref="E31"/>
      <pageMargins left="0.25" right="0.25" top="0.75" bottom="0.75" header="0.3" footer="0.3"/>
      <pageSetup scale="70"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view="pageBreakPreview" zoomScale="70" zoomScaleNormal="80" zoomScaleSheetLayoutView="70" workbookViewId="0"/>
  </sheetViews>
  <sheetFormatPr defaultColWidth="8.88671875" defaultRowHeight="12.75"/>
  <cols>
    <col min="1" max="1" width="8" style="12" customWidth="1"/>
    <col min="2" max="2" width="34.77734375" style="14" customWidth="1"/>
    <col min="3" max="3" width="17.88671875" style="14" customWidth="1"/>
    <col min="4" max="4" width="17" style="14" customWidth="1"/>
    <col min="5" max="5" width="19.88671875" style="14" customWidth="1"/>
    <col min="6" max="6" width="19.5546875" style="14" customWidth="1"/>
    <col min="7" max="7" width="21.33203125" style="14" customWidth="1"/>
    <col min="8" max="8" width="18" style="14" customWidth="1"/>
    <col min="9" max="9" width="16.77734375" style="14" customWidth="1"/>
    <col min="10" max="10" width="17" style="14" customWidth="1"/>
    <col min="11" max="14" width="11.77734375" style="14" customWidth="1"/>
    <col min="15" max="16384" width="8.88671875" style="14"/>
  </cols>
  <sheetData>
    <row r="1" spans="1:12">
      <c r="B1" s="1006" t="s">
        <v>183</v>
      </c>
      <c r="C1" s="1006"/>
      <c r="D1" s="1006"/>
      <c r="E1" s="1006"/>
      <c r="F1" s="1006"/>
      <c r="G1" s="1006"/>
      <c r="H1" s="1006"/>
      <c r="I1" s="1006"/>
      <c r="J1" s="1" t="s">
        <v>602</v>
      </c>
    </row>
    <row r="2" spans="1:12">
      <c r="A2" s="218"/>
      <c r="B2" s="1007" t="s">
        <v>241</v>
      </c>
      <c r="C2" s="1007"/>
      <c r="D2" s="1007"/>
      <c r="E2" s="1007"/>
      <c r="F2" s="1007"/>
      <c r="G2" s="1007"/>
      <c r="H2" s="1007"/>
      <c r="I2" s="1007"/>
      <c r="J2" s="1"/>
      <c r="L2" s="217"/>
    </row>
    <row r="3" spans="1:12">
      <c r="A3" s="218"/>
      <c r="B3" s="1008" t="str">
        <f>+'Attachment H-30A'!D5</f>
        <v>Transource Maryland, LLC</v>
      </c>
      <c r="C3" s="1008"/>
      <c r="D3" s="1008"/>
      <c r="E3" s="1008"/>
      <c r="F3" s="1008"/>
      <c r="G3" s="1008"/>
      <c r="H3" s="1008"/>
      <c r="I3" s="1008"/>
      <c r="J3" s="1"/>
    </row>
    <row r="4" spans="1:12">
      <c r="A4" s="218"/>
      <c r="C4" s="1"/>
      <c r="D4" s="1"/>
      <c r="E4" s="1"/>
      <c r="F4" s="1"/>
      <c r="G4" s="1"/>
      <c r="H4" s="1"/>
      <c r="I4" s="1"/>
      <c r="J4" s="1"/>
    </row>
    <row r="5" spans="1:12">
      <c r="A5" s="218"/>
      <c r="B5" s="2"/>
      <c r="C5" s="2"/>
      <c r="D5" s="2"/>
      <c r="E5" s="2"/>
      <c r="F5" s="835"/>
      <c r="G5" s="2"/>
      <c r="H5" s="2"/>
      <c r="I5" s="2"/>
      <c r="J5" s="2"/>
    </row>
    <row r="6" spans="1:12">
      <c r="A6" s="218"/>
      <c r="B6" s="2"/>
      <c r="C6" s="1011" t="s">
        <v>201</v>
      </c>
      <c r="D6" s="1011"/>
      <c r="E6" s="10" t="s">
        <v>203</v>
      </c>
      <c r="F6" s="10" t="s">
        <v>204</v>
      </c>
      <c r="G6" s="1011" t="s">
        <v>202</v>
      </c>
      <c r="H6" s="1011"/>
      <c r="I6" s="1010" t="s">
        <v>200</v>
      </c>
      <c r="J6" s="1010"/>
    </row>
    <row r="7" spans="1:12" s="11" customFormat="1" ht="25.5">
      <c r="A7" s="219" t="s">
        <v>713</v>
      </c>
      <c r="B7" s="3" t="s">
        <v>160</v>
      </c>
      <c r="C7" s="3" t="s">
        <v>16</v>
      </c>
      <c r="D7" s="3" t="s">
        <v>167</v>
      </c>
      <c r="E7" s="3" t="s">
        <v>375</v>
      </c>
      <c r="F7" s="3" t="s">
        <v>161</v>
      </c>
      <c r="G7" s="3" t="s">
        <v>162</v>
      </c>
      <c r="H7" s="3" t="s">
        <v>163</v>
      </c>
      <c r="I7" s="3" t="s">
        <v>16</v>
      </c>
      <c r="J7" s="3" t="s">
        <v>167</v>
      </c>
    </row>
    <row r="8" spans="1:12" s="13" customFormat="1">
      <c r="A8" s="218"/>
      <c r="B8" s="10" t="s">
        <v>190</v>
      </c>
      <c r="C8" s="10" t="s">
        <v>191</v>
      </c>
      <c r="D8" s="10" t="s">
        <v>192</v>
      </c>
      <c r="E8" s="3" t="s">
        <v>193</v>
      </c>
      <c r="F8" s="3" t="s">
        <v>195</v>
      </c>
      <c r="G8" s="3" t="s">
        <v>194</v>
      </c>
      <c r="H8" s="3" t="s">
        <v>196</v>
      </c>
      <c r="I8" s="4" t="s">
        <v>197</v>
      </c>
      <c r="J8" s="4" t="s">
        <v>198</v>
      </c>
    </row>
    <row r="9" spans="1:12" s="13" customFormat="1" ht="44.25" customHeight="1">
      <c r="A9" s="218"/>
      <c r="B9" s="250" t="s">
        <v>504</v>
      </c>
      <c r="C9" s="274" t="s">
        <v>278</v>
      </c>
      <c r="D9" s="297" t="s">
        <v>294</v>
      </c>
      <c r="E9" s="323" t="s">
        <v>604</v>
      </c>
      <c r="F9" s="297" t="s">
        <v>717</v>
      </c>
      <c r="G9" s="274" t="s">
        <v>281</v>
      </c>
      <c r="H9" s="274" t="s">
        <v>851</v>
      </c>
      <c r="I9" s="274" t="s">
        <v>279</v>
      </c>
      <c r="J9" s="274" t="s">
        <v>280</v>
      </c>
      <c r="K9"/>
    </row>
    <row r="10" spans="1:12" ht="15">
      <c r="A10" s="218">
        <v>1</v>
      </c>
      <c r="B10" s="5" t="s">
        <v>187</v>
      </c>
      <c r="C10" s="6">
        <v>0</v>
      </c>
      <c r="D10" s="6">
        <v>74993.679999999993</v>
      </c>
      <c r="E10" s="6">
        <v>9037826.25</v>
      </c>
      <c r="F10" s="6">
        <v>0</v>
      </c>
      <c r="G10" s="6">
        <v>0</v>
      </c>
      <c r="H10" s="6">
        <v>5624.83</v>
      </c>
      <c r="I10" s="6">
        <v>0</v>
      </c>
      <c r="J10" s="6">
        <v>12009.09</v>
      </c>
      <c r="K10"/>
    </row>
    <row r="11" spans="1:12" ht="15">
      <c r="A11" s="218">
        <v>2</v>
      </c>
      <c r="B11" s="5" t="s">
        <v>85</v>
      </c>
      <c r="C11" s="6">
        <v>0</v>
      </c>
      <c r="D11" s="6">
        <v>76510.189999999988</v>
      </c>
      <c r="E11" s="6">
        <v>9317849.5</v>
      </c>
      <c r="F11" s="6">
        <v>0</v>
      </c>
      <c r="G11" s="6">
        <v>0</v>
      </c>
      <c r="H11" s="6">
        <v>2812.37</v>
      </c>
      <c r="I11" s="6">
        <v>0</v>
      </c>
      <c r="J11" s="6">
        <v>13184.63</v>
      </c>
      <c r="K11"/>
    </row>
    <row r="12" spans="1:12" ht="15">
      <c r="A12" s="218">
        <v>3</v>
      </c>
      <c r="B12" s="1" t="s">
        <v>84</v>
      </c>
      <c r="C12" s="6">
        <v>0</v>
      </c>
      <c r="D12" s="6">
        <v>79692.709999999992</v>
      </c>
      <c r="E12" s="6">
        <v>9550094.120000001</v>
      </c>
      <c r="F12" s="6">
        <v>0</v>
      </c>
      <c r="G12" s="6">
        <v>0</v>
      </c>
      <c r="H12" s="6">
        <v>0</v>
      </c>
      <c r="I12" s="6">
        <v>0</v>
      </c>
      <c r="J12" s="6">
        <v>14385.27</v>
      </c>
      <c r="K12"/>
    </row>
    <row r="13" spans="1:12" ht="15">
      <c r="A13" s="218">
        <v>4</v>
      </c>
      <c r="B13" s="1" t="s">
        <v>164</v>
      </c>
      <c r="C13" s="6">
        <v>0</v>
      </c>
      <c r="D13" s="6">
        <v>83813.430000000008</v>
      </c>
      <c r="E13" s="6">
        <v>9637968.2899999991</v>
      </c>
      <c r="F13" s="6">
        <v>0</v>
      </c>
      <c r="G13" s="6">
        <v>0</v>
      </c>
      <c r="H13" s="6">
        <v>32683.61</v>
      </c>
      <c r="I13" s="6">
        <v>0</v>
      </c>
      <c r="J13" s="6">
        <v>15638.94</v>
      </c>
      <c r="K13"/>
    </row>
    <row r="14" spans="1:12" ht="15">
      <c r="A14" s="218">
        <v>5</v>
      </c>
      <c r="B14" s="1" t="s">
        <v>76</v>
      </c>
      <c r="C14" s="6">
        <v>0</v>
      </c>
      <c r="D14" s="6">
        <v>87096.95</v>
      </c>
      <c r="E14" s="6">
        <v>9794572.1699999999</v>
      </c>
      <c r="F14" s="6">
        <v>0</v>
      </c>
      <c r="G14" s="6">
        <v>0</v>
      </c>
      <c r="H14" s="6">
        <v>29712.37</v>
      </c>
      <c r="I14" s="6">
        <v>0</v>
      </c>
      <c r="J14" s="6">
        <v>16961.260000000002</v>
      </c>
      <c r="K14"/>
    </row>
    <row r="15" spans="1:12" ht="15">
      <c r="A15" s="218">
        <v>6</v>
      </c>
      <c r="B15" s="1" t="s">
        <v>75</v>
      </c>
      <c r="C15" s="6">
        <v>0</v>
      </c>
      <c r="D15" s="6">
        <v>90872.74</v>
      </c>
      <c r="E15" s="6">
        <v>9851796.1199999992</v>
      </c>
      <c r="F15" s="6">
        <v>0</v>
      </c>
      <c r="G15" s="6">
        <v>0</v>
      </c>
      <c r="H15" s="6">
        <v>26741.13</v>
      </c>
      <c r="I15" s="6">
        <v>0</v>
      </c>
      <c r="J15" s="6">
        <v>18338.330000000002</v>
      </c>
      <c r="K15"/>
    </row>
    <row r="16" spans="1:12" ht="15">
      <c r="A16" s="218">
        <v>7</v>
      </c>
      <c r="B16" s="1" t="s">
        <v>92</v>
      </c>
      <c r="C16" s="6">
        <v>0</v>
      </c>
      <c r="D16" s="6">
        <v>115502.75</v>
      </c>
      <c r="E16" s="6">
        <v>9919326.6999999993</v>
      </c>
      <c r="F16" s="6">
        <v>0</v>
      </c>
      <c r="G16" s="6">
        <v>0</v>
      </c>
      <c r="H16" s="6">
        <v>23769.89</v>
      </c>
      <c r="I16" s="6">
        <v>0</v>
      </c>
      <c r="J16" s="6">
        <v>19778.270000000004</v>
      </c>
      <c r="K16"/>
    </row>
    <row r="17" spans="1:11" ht="15">
      <c r="A17" s="218">
        <v>8</v>
      </c>
      <c r="B17" s="1" t="s">
        <v>82</v>
      </c>
      <c r="C17" s="6">
        <v>0</v>
      </c>
      <c r="D17" s="6">
        <v>120832.51</v>
      </c>
      <c r="E17" s="6">
        <v>9952254.9600000009</v>
      </c>
      <c r="F17" s="6">
        <v>0</v>
      </c>
      <c r="G17" s="6">
        <v>0</v>
      </c>
      <c r="H17" s="6">
        <v>20798.650000000001</v>
      </c>
      <c r="I17" s="6">
        <v>0</v>
      </c>
      <c r="J17" s="6">
        <v>21628.749999999996</v>
      </c>
      <c r="K17"/>
    </row>
    <row r="18" spans="1:11" ht="15">
      <c r="A18" s="218">
        <v>9</v>
      </c>
      <c r="B18" s="1" t="s">
        <v>165</v>
      </c>
      <c r="C18" s="6">
        <v>0</v>
      </c>
      <c r="D18" s="6">
        <v>124593.96</v>
      </c>
      <c r="E18" s="6">
        <v>10065242.940000001</v>
      </c>
      <c r="F18" s="6">
        <v>0</v>
      </c>
      <c r="G18" s="6">
        <v>0</v>
      </c>
      <c r="H18" s="6">
        <v>17827.41</v>
      </c>
      <c r="I18" s="6">
        <v>0</v>
      </c>
      <c r="J18" s="6">
        <v>23568.04</v>
      </c>
      <c r="K18"/>
    </row>
    <row r="19" spans="1:11" ht="15">
      <c r="A19" s="218">
        <v>10</v>
      </c>
      <c r="B19" s="1" t="s">
        <v>80</v>
      </c>
      <c r="C19" s="6">
        <v>0</v>
      </c>
      <c r="D19" s="6">
        <v>129686.56000000001</v>
      </c>
      <c r="E19" s="6">
        <v>10129341.699999999</v>
      </c>
      <c r="F19" s="6">
        <v>0</v>
      </c>
      <c r="G19" s="6">
        <v>0</v>
      </c>
      <c r="H19" s="6">
        <v>14856.17</v>
      </c>
      <c r="I19" s="6">
        <v>0</v>
      </c>
      <c r="J19" s="6">
        <v>25570.02</v>
      </c>
      <c r="K19"/>
    </row>
    <row r="20" spans="1:11" ht="15">
      <c r="A20" s="218">
        <v>11</v>
      </c>
      <c r="B20" s="1" t="s">
        <v>86</v>
      </c>
      <c r="C20" s="6">
        <v>0</v>
      </c>
      <c r="D20" s="6">
        <v>133186.90000000002</v>
      </c>
      <c r="E20" s="6">
        <v>10586705.449999999</v>
      </c>
      <c r="F20" s="6">
        <v>0</v>
      </c>
      <c r="G20" s="6">
        <v>0</v>
      </c>
      <c r="H20" s="6">
        <v>11884.93</v>
      </c>
      <c r="I20" s="6">
        <v>0</v>
      </c>
      <c r="J20" s="6">
        <v>27656.899999999998</v>
      </c>
      <c r="K20"/>
    </row>
    <row r="21" spans="1:11" ht="15">
      <c r="A21" s="218">
        <v>12</v>
      </c>
      <c r="B21" s="1" t="s">
        <v>79</v>
      </c>
      <c r="C21" s="6">
        <v>0</v>
      </c>
      <c r="D21" s="6">
        <v>141770.28000000003</v>
      </c>
      <c r="E21" s="6">
        <v>13348971.799999999</v>
      </c>
      <c r="F21" s="6">
        <v>0</v>
      </c>
      <c r="G21" s="6">
        <v>0</v>
      </c>
      <c r="H21" s="6">
        <v>8913.69</v>
      </c>
      <c r="I21" s="6">
        <v>0</v>
      </c>
      <c r="J21" s="6">
        <v>29802.109999999997</v>
      </c>
      <c r="K21"/>
    </row>
    <row r="22" spans="1:11" ht="15">
      <c r="A22" s="218">
        <v>13</v>
      </c>
      <c r="B22" s="1" t="s">
        <v>188</v>
      </c>
      <c r="C22" s="6">
        <v>0</v>
      </c>
      <c r="D22" s="6">
        <v>154831.49000000002</v>
      </c>
      <c r="E22" s="6">
        <v>14109753.48</v>
      </c>
      <c r="F22" s="6">
        <v>0</v>
      </c>
      <c r="G22" s="6">
        <v>0</v>
      </c>
      <c r="H22" s="6">
        <v>5942.45</v>
      </c>
      <c r="I22" s="6">
        <v>0</v>
      </c>
      <c r="J22" s="6">
        <v>32090.370000000003</v>
      </c>
      <c r="K22"/>
    </row>
    <row r="23" spans="1:11" ht="15.75" thickBot="1">
      <c r="A23" s="218">
        <v>14</v>
      </c>
      <c r="B23" s="7" t="s">
        <v>242</v>
      </c>
      <c r="C23" s="605">
        <f t="shared" ref="C23:H23" si="0">SUM(C10:C22)/13</f>
        <v>0</v>
      </c>
      <c r="D23" s="605">
        <f>SUM(D10:D22)/13</f>
        <v>108721.85769230769</v>
      </c>
      <c r="E23" s="605">
        <f t="shared" si="0"/>
        <v>10407823.344615383</v>
      </c>
      <c r="F23" s="605">
        <f t="shared" si="0"/>
        <v>0</v>
      </c>
      <c r="G23" s="605">
        <f t="shared" si="0"/>
        <v>0</v>
      </c>
      <c r="H23" s="605">
        <f t="shared" si="0"/>
        <v>15505.19230769231</v>
      </c>
      <c r="I23" s="605">
        <f>SUM(I10:I22)/13</f>
        <v>0</v>
      </c>
      <c r="J23" s="605">
        <f>SUM(J10:J22)/13</f>
        <v>20816.306153846152</v>
      </c>
      <c r="K23"/>
    </row>
    <row r="24" spans="1:11" ht="15.75" thickTop="1">
      <c r="A24" s="218"/>
      <c r="B24" s="1"/>
      <c r="C24" s="8"/>
      <c r="D24" s="15"/>
      <c r="E24" s="15"/>
      <c r="F24" s="15"/>
      <c r="G24" s="8"/>
      <c r="H24" s="8"/>
      <c r="I24" s="8"/>
      <c r="K24"/>
    </row>
    <row r="25" spans="1:11">
      <c r="A25" s="218"/>
      <c r="B25" s="9"/>
      <c r="C25" s="1010" t="s">
        <v>205</v>
      </c>
      <c r="D25" s="1010"/>
      <c r="E25" s="1010"/>
      <c r="F25" s="1010"/>
      <c r="G25" s="1010"/>
      <c r="H25" s="1010"/>
      <c r="I25" s="1010"/>
    </row>
    <row r="26" spans="1:11" ht="72" customHeight="1">
      <c r="A26" s="797" t="s">
        <v>713</v>
      </c>
      <c r="B26" s="10" t="s">
        <v>160</v>
      </c>
      <c r="C26" s="4" t="s">
        <v>166</v>
      </c>
      <c r="D26" s="796" t="s">
        <v>708</v>
      </c>
      <c r="E26" s="796" t="s">
        <v>846</v>
      </c>
      <c r="F26" s="796" t="s">
        <v>847</v>
      </c>
      <c r="G26" s="796" t="s">
        <v>848</v>
      </c>
      <c r="H26" s="796" t="s">
        <v>849</v>
      </c>
      <c r="I26" s="4" t="s">
        <v>244</v>
      </c>
    </row>
    <row r="27" spans="1:11" s="13" customFormat="1">
      <c r="A27" s="218"/>
      <c r="B27" s="10" t="s">
        <v>190</v>
      </c>
      <c r="C27" s="4" t="s">
        <v>191</v>
      </c>
      <c r="D27" s="4" t="s">
        <v>192</v>
      </c>
      <c r="E27" s="796" t="s">
        <v>193</v>
      </c>
      <c r="F27" s="796" t="s">
        <v>195</v>
      </c>
      <c r="G27" s="796" t="s">
        <v>194</v>
      </c>
      <c r="H27" s="796" t="s">
        <v>196</v>
      </c>
      <c r="I27" s="4" t="s">
        <v>197</v>
      </c>
    </row>
    <row r="28" spans="1:11" s="13" customFormat="1" ht="25.5">
      <c r="A28" s="218"/>
      <c r="B28" s="250" t="s">
        <v>504</v>
      </c>
      <c r="C28" s="298" t="s">
        <v>374</v>
      </c>
      <c r="D28" s="4" t="s">
        <v>506</v>
      </c>
      <c r="E28" s="796" t="s">
        <v>850</v>
      </c>
      <c r="F28" s="796" t="s">
        <v>850</v>
      </c>
      <c r="G28" s="796" t="s">
        <v>850</v>
      </c>
      <c r="H28" s="796" t="s">
        <v>850</v>
      </c>
      <c r="I28" s="928" t="s">
        <v>866</v>
      </c>
    </row>
    <row r="29" spans="1:11">
      <c r="A29" s="218">
        <v>15</v>
      </c>
      <c r="B29" s="5" t="s">
        <v>187</v>
      </c>
      <c r="C29" s="6">
        <v>532902.60000000056</v>
      </c>
      <c r="D29" s="6">
        <v>0</v>
      </c>
      <c r="E29" s="6">
        <v>0</v>
      </c>
      <c r="F29" s="6">
        <v>33105.699999999997</v>
      </c>
      <c r="G29" s="6">
        <v>178537.13</v>
      </c>
      <c r="H29" s="6">
        <v>53098</v>
      </c>
      <c r="I29" s="6">
        <v>0</v>
      </c>
    </row>
    <row r="30" spans="1:11">
      <c r="A30" s="218">
        <v>16</v>
      </c>
      <c r="B30" s="5" t="s">
        <v>85</v>
      </c>
      <c r="C30" s="6">
        <v>518099.75000000058</v>
      </c>
      <c r="D30" s="6">
        <v>0</v>
      </c>
      <c r="E30" s="950"/>
      <c r="F30" s="950"/>
      <c r="G30" s="950"/>
      <c r="H30" s="950"/>
      <c r="I30" s="6">
        <v>0</v>
      </c>
    </row>
    <row r="31" spans="1:11">
      <c r="A31" s="218">
        <v>17</v>
      </c>
      <c r="B31" s="1" t="s">
        <v>84</v>
      </c>
      <c r="C31" s="6">
        <v>503296.90000000061</v>
      </c>
      <c r="D31" s="6">
        <v>0</v>
      </c>
      <c r="E31" s="950"/>
      <c r="F31" s="950"/>
      <c r="G31" s="950"/>
      <c r="H31" s="950"/>
      <c r="I31" s="6">
        <v>0</v>
      </c>
    </row>
    <row r="32" spans="1:11">
      <c r="A32" s="218">
        <v>18</v>
      </c>
      <c r="B32" s="1" t="s">
        <v>164</v>
      </c>
      <c r="C32" s="6">
        <v>488494.05000000063</v>
      </c>
      <c r="D32" s="6">
        <v>0</v>
      </c>
      <c r="E32" s="950"/>
      <c r="F32" s="950"/>
      <c r="G32" s="950"/>
      <c r="H32" s="950"/>
      <c r="I32" s="6">
        <v>0</v>
      </c>
    </row>
    <row r="33" spans="1:15">
      <c r="A33" s="218">
        <v>19</v>
      </c>
      <c r="B33" s="1" t="s">
        <v>76</v>
      </c>
      <c r="C33" s="6">
        <v>473691.20000000065</v>
      </c>
      <c r="D33" s="6">
        <v>0</v>
      </c>
      <c r="E33" s="950"/>
      <c r="F33" s="950"/>
      <c r="G33" s="950"/>
      <c r="H33" s="950"/>
      <c r="I33" s="6">
        <v>0</v>
      </c>
    </row>
    <row r="34" spans="1:15">
      <c r="A34" s="218">
        <v>20</v>
      </c>
      <c r="B34" s="1" t="s">
        <v>75</v>
      </c>
      <c r="C34" s="6">
        <v>458888.35000000068</v>
      </c>
      <c r="D34" s="6">
        <v>0</v>
      </c>
      <c r="E34" s="950"/>
      <c r="F34" s="950"/>
      <c r="G34" s="950"/>
      <c r="H34" s="950"/>
      <c r="I34" s="6">
        <v>0</v>
      </c>
    </row>
    <row r="35" spans="1:15">
      <c r="A35" s="218">
        <v>21</v>
      </c>
      <c r="B35" s="1" t="s">
        <v>92</v>
      </c>
      <c r="C35" s="6">
        <v>444085.5000000007</v>
      </c>
      <c r="D35" s="6">
        <v>0</v>
      </c>
      <c r="E35" s="950"/>
      <c r="F35" s="950"/>
      <c r="G35" s="950"/>
      <c r="H35" s="950"/>
      <c r="I35" s="6">
        <v>0</v>
      </c>
    </row>
    <row r="36" spans="1:15">
      <c r="A36" s="218">
        <v>22</v>
      </c>
      <c r="B36" s="1" t="s">
        <v>82</v>
      </c>
      <c r="C36" s="6">
        <v>429282.65000000072</v>
      </c>
      <c r="D36" s="6">
        <v>0</v>
      </c>
      <c r="E36" s="950"/>
      <c r="F36" s="950"/>
      <c r="G36" s="950"/>
      <c r="H36" s="950"/>
      <c r="I36" s="6">
        <v>0</v>
      </c>
    </row>
    <row r="37" spans="1:15">
      <c r="A37" s="218">
        <v>23</v>
      </c>
      <c r="B37" s="1" t="s">
        <v>165</v>
      </c>
      <c r="C37" s="6">
        <v>414479.80000000075</v>
      </c>
      <c r="D37" s="6">
        <v>0</v>
      </c>
      <c r="E37" s="950"/>
      <c r="F37" s="950"/>
      <c r="G37" s="950"/>
      <c r="H37" s="950"/>
      <c r="I37" s="6">
        <v>0</v>
      </c>
    </row>
    <row r="38" spans="1:15">
      <c r="A38" s="218">
        <v>24</v>
      </c>
      <c r="B38" s="1" t="s">
        <v>80</v>
      </c>
      <c r="C38" s="6">
        <v>399676.95000000077</v>
      </c>
      <c r="D38" s="6">
        <v>0</v>
      </c>
      <c r="E38" s="950"/>
      <c r="F38" s="950"/>
      <c r="G38" s="950"/>
      <c r="H38" s="950"/>
      <c r="I38" s="6">
        <v>0</v>
      </c>
    </row>
    <row r="39" spans="1:15">
      <c r="A39" s="218">
        <v>25</v>
      </c>
      <c r="B39" s="1" t="s">
        <v>86</v>
      </c>
      <c r="C39" s="6">
        <v>384874.10000000079</v>
      </c>
      <c r="D39" s="6">
        <v>0</v>
      </c>
      <c r="E39" s="950"/>
      <c r="F39" s="950"/>
      <c r="G39" s="950"/>
      <c r="H39" s="950"/>
      <c r="I39" s="6">
        <v>0</v>
      </c>
    </row>
    <row r="40" spans="1:15">
      <c r="A40" s="218">
        <v>26</v>
      </c>
      <c r="B40" s="1" t="s">
        <v>79</v>
      </c>
      <c r="C40" s="6">
        <v>370071.25000000081</v>
      </c>
      <c r="D40" s="6">
        <v>0</v>
      </c>
      <c r="E40" s="950"/>
      <c r="F40" s="950"/>
      <c r="G40" s="950"/>
      <c r="H40" s="950"/>
      <c r="I40" s="6">
        <v>0</v>
      </c>
    </row>
    <row r="41" spans="1:15">
      <c r="A41" s="218">
        <v>27</v>
      </c>
      <c r="B41" s="1" t="s">
        <v>188</v>
      </c>
      <c r="C41" s="6">
        <v>355268.40000000084</v>
      </c>
      <c r="D41" s="6">
        <v>0</v>
      </c>
      <c r="E41" s="6">
        <v>0</v>
      </c>
      <c r="F41" s="6">
        <v>36143.700000000004</v>
      </c>
      <c r="G41" s="6">
        <v>59533.360000000008</v>
      </c>
      <c r="H41" s="6">
        <v>143797.72999999998</v>
      </c>
      <c r="I41" s="6">
        <v>0</v>
      </c>
    </row>
    <row r="42" spans="1:15" ht="13.5" thickBot="1">
      <c r="A42" s="218">
        <v>28</v>
      </c>
      <c r="B42" s="7" t="s">
        <v>243</v>
      </c>
      <c r="C42" s="605">
        <f t="shared" ref="C42:D42" si="1">SUM(C29:C41)/13</f>
        <v>444085.5000000007</v>
      </c>
      <c r="D42" s="605">
        <f t="shared" si="1"/>
        <v>0</v>
      </c>
      <c r="E42" s="605">
        <f>(E29+E41)/2</f>
        <v>0</v>
      </c>
      <c r="F42" s="605">
        <f>(F29+F41)/2</f>
        <v>34624.699999999997</v>
      </c>
      <c r="G42" s="605">
        <f>(G29+G41)/2</f>
        <v>119035.24500000001</v>
      </c>
      <c r="H42" s="605">
        <f>(H29+H41)/2</f>
        <v>98447.864999999991</v>
      </c>
      <c r="I42" s="605">
        <f>SUM(I29:I41)/13</f>
        <v>0</v>
      </c>
    </row>
    <row r="43" spans="1:15" ht="13.5" thickTop="1">
      <c r="A43" s="218"/>
      <c r="B43" s="1"/>
      <c r="I43" s="15"/>
    </row>
    <row r="44" spans="1:15">
      <c r="A44" s="218"/>
    </row>
    <row r="45" spans="1:15">
      <c r="E45" s="216" t="str">
        <f>+B1</f>
        <v>Attachment 4</v>
      </c>
      <c r="J45" s="1" t="s">
        <v>147</v>
      </c>
    </row>
    <row r="46" spans="1:15">
      <c r="A46" s="285"/>
      <c r="B46" s="216"/>
      <c r="C46" s="286"/>
      <c r="D46" s="286"/>
      <c r="E46" s="811" t="str">
        <f>+B2</f>
        <v xml:space="preserve">Rate Base Worksheet </v>
      </c>
      <c r="F46" s="286"/>
      <c r="L46" s="13"/>
      <c r="M46" s="13"/>
      <c r="N46" s="13"/>
      <c r="O46" s="13"/>
    </row>
    <row r="47" spans="1:15" s="321" customFormat="1">
      <c r="A47" s="602"/>
      <c r="B47" s="216"/>
      <c r="C47" s="286"/>
      <c r="D47" s="286"/>
      <c r="E47" s="811" t="str">
        <f>+B3</f>
        <v>Transource Maryland, LLC</v>
      </c>
      <c r="F47" s="286"/>
      <c r="L47" s="13"/>
      <c r="M47" s="13"/>
      <c r="N47" s="13"/>
      <c r="O47" s="13"/>
    </row>
    <row r="48" spans="1:15" s="321" customFormat="1">
      <c r="A48" s="602"/>
      <c r="B48" s="606" t="s">
        <v>704</v>
      </c>
      <c r="C48" s="286"/>
      <c r="D48" s="286"/>
      <c r="E48" s="286"/>
      <c r="F48" s="286"/>
      <c r="G48" s="286"/>
      <c r="L48" s="13"/>
      <c r="M48" s="13"/>
      <c r="N48" s="13"/>
      <c r="O48" s="13"/>
    </row>
    <row r="49" spans="1:15" s="321" customFormat="1" ht="25.5" customHeight="1">
      <c r="A49" s="602"/>
      <c r="B49" s="216"/>
      <c r="C49" s="1012" t="s">
        <v>599</v>
      </c>
      <c r="D49" s="1012" t="s">
        <v>837</v>
      </c>
      <c r="E49" s="1012" t="s">
        <v>838</v>
      </c>
      <c r="F49" s="1012" t="s">
        <v>601</v>
      </c>
      <c r="L49" s="13"/>
      <c r="M49" s="13"/>
      <c r="N49" s="13"/>
      <c r="O49" s="13"/>
    </row>
    <row r="50" spans="1:15" s="321" customFormat="1" ht="12.75" customHeight="1">
      <c r="A50" s="602"/>
      <c r="B50" s="216"/>
      <c r="C50" s="1012"/>
      <c r="D50" s="1012"/>
      <c r="E50" s="1012"/>
      <c r="F50" s="1012"/>
      <c r="L50" s="13"/>
      <c r="M50" s="13"/>
      <c r="N50" s="13"/>
      <c r="O50" s="13"/>
    </row>
    <row r="51" spans="1:15" s="321" customFormat="1">
      <c r="A51" s="602"/>
      <c r="B51" s="216"/>
      <c r="C51" s="3" t="s">
        <v>190</v>
      </c>
      <c r="D51" s="3" t="s">
        <v>191</v>
      </c>
      <c r="E51" s="851" t="s">
        <v>192</v>
      </c>
      <c r="F51" s="604" t="s">
        <v>839</v>
      </c>
      <c r="L51" s="13"/>
      <c r="M51" s="13"/>
      <c r="N51" s="13"/>
      <c r="O51" s="13"/>
    </row>
    <row r="52" spans="1:15" s="321" customFormat="1" ht="25.5">
      <c r="A52" s="602"/>
      <c r="B52" s="216"/>
      <c r="C52" s="323" t="s">
        <v>598</v>
      </c>
      <c r="D52" s="323" t="s">
        <v>600</v>
      </c>
      <c r="E52" s="323" t="s">
        <v>600</v>
      </c>
      <c r="F52" s="323"/>
      <c r="L52" s="13"/>
      <c r="M52" s="13"/>
      <c r="N52" s="13"/>
      <c r="O52" s="13"/>
    </row>
    <row r="53" spans="1:15" s="321" customFormat="1">
      <c r="A53" s="602">
        <f>+A42+1</f>
        <v>29</v>
      </c>
      <c r="B53" s="5" t="s">
        <v>187</v>
      </c>
      <c r="C53" s="6">
        <v>9056719.8300000001</v>
      </c>
      <c r="D53" s="6">
        <v>18893.579999999987</v>
      </c>
      <c r="E53" s="6">
        <v>0</v>
      </c>
      <c r="F53" s="363">
        <f>+C53-D53-E53</f>
        <v>9037826.25</v>
      </c>
      <c r="L53" s="13"/>
      <c r="M53" s="13"/>
      <c r="N53" s="13"/>
      <c r="O53" s="13"/>
    </row>
    <row r="54" spans="1:15" s="321" customFormat="1">
      <c r="A54" s="602">
        <f>+A53+1</f>
        <v>30</v>
      </c>
      <c r="B54" s="5" t="s">
        <v>85</v>
      </c>
      <c r="C54" s="6">
        <v>9337315.6099999994</v>
      </c>
      <c r="D54" s="6">
        <v>19466.109999999986</v>
      </c>
      <c r="E54" s="6">
        <v>0</v>
      </c>
      <c r="F54" s="363">
        <f t="shared" ref="F54:F65" si="2">+C54-D54-E54</f>
        <v>9317849.5</v>
      </c>
      <c r="L54" s="13"/>
      <c r="M54" s="13"/>
      <c r="N54" s="13"/>
      <c r="O54" s="13"/>
    </row>
    <row r="55" spans="1:15" s="321" customFormat="1">
      <c r="A55" s="602">
        <f t="shared" ref="A55:A65" si="3">+A54+1</f>
        <v>31</v>
      </c>
      <c r="B55" s="1" t="s">
        <v>84</v>
      </c>
      <c r="C55" s="6">
        <v>9570085.9800000004</v>
      </c>
      <c r="D55" s="6">
        <v>19991.859999999986</v>
      </c>
      <c r="E55" s="6">
        <v>0</v>
      </c>
      <c r="F55" s="363">
        <f>+C55-D55-E55</f>
        <v>9550094.120000001</v>
      </c>
      <c r="L55" s="13"/>
      <c r="M55" s="13"/>
      <c r="N55" s="13"/>
      <c r="O55" s="13"/>
    </row>
    <row r="56" spans="1:15" s="321" customFormat="1">
      <c r="A56" s="602">
        <f t="shared" si="3"/>
        <v>32</v>
      </c>
      <c r="B56" s="1" t="s">
        <v>164</v>
      </c>
      <c r="C56" s="6">
        <v>9658598.0999999996</v>
      </c>
      <c r="D56" s="6">
        <v>20629.809999999987</v>
      </c>
      <c r="E56" s="6">
        <v>0</v>
      </c>
      <c r="F56" s="363">
        <f t="shared" si="2"/>
        <v>9637968.2899999991</v>
      </c>
      <c r="L56" s="13"/>
      <c r="M56" s="13"/>
      <c r="N56" s="13"/>
      <c r="O56" s="13"/>
    </row>
    <row r="57" spans="1:15" s="321" customFormat="1">
      <c r="A57" s="602">
        <f t="shared" si="3"/>
        <v>33</v>
      </c>
      <c r="B57" s="1" t="s">
        <v>76</v>
      </c>
      <c r="C57" s="6">
        <v>9815745.6199999992</v>
      </c>
      <c r="D57" s="6">
        <v>21173.449999999986</v>
      </c>
      <c r="E57" s="6">
        <v>0</v>
      </c>
      <c r="F57" s="363">
        <f t="shared" si="2"/>
        <v>9794572.1699999999</v>
      </c>
      <c r="L57" s="13"/>
      <c r="M57" s="13"/>
      <c r="N57" s="13"/>
      <c r="O57" s="13"/>
    </row>
    <row r="58" spans="1:15" s="321" customFormat="1">
      <c r="A58" s="602">
        <f t="shared" si="3"/>
        <v>34</v>
      </c>
      <c r="B58" s="1" t="s">
        <v>75</v>
      </c>
      <c r="C58" s="6">
        <v>9873269.8599999994</v>
      </c>
      <c r="D58" s="6">
        <v>21473.739999999987</v>
      </c>
      <c r="E58" s="6">
        <v>0</v>
      </c>
      <c r="F58" s="363">
        <f t="shared" si="2"/>
        <v>9851796.1199999992</v>
      </c>
      <c r="L58" s="13"/>
      <c r="M58" s="13"/>
      <c r="N58" s="13"/>
      <c r="O58" s="13"/>
    </row>
    <row r="59" spans="1:15" s="321" customFormat="1">
      <c r="A59" s="602">
        <f t="shared" si="3"/>
        <v>35</v>
      </c>
      <c r="B59" s="1" t="s">
        <v>92</v>
      </c>
      <c r="C59" s="6">
        <v>9922698.1999999993</v>
      </c>
      <c r="D59" s="6">
        <v>3371.4999999999854</v>
      </c>
      <c r="E59" s="6">
        <v>0</v>
      </c>
      <c r="F59" s="363">
        <f t="shared" si="2"/>
        <v>9919326.6999999993</v>
      </c>
      <c r="L59" s="13"/>
      <c r="M59" s="13"/>
      <c r="N59" s="13"/>
      <c r="O59" s="13"/>
    </row>
    <row r="60" spans="1:15" s="321" customFormat="1">
      <c r="A60" s="602">
        <f t="shared" si="3"/>
        <v>36</v>
      </c>
      <c r="B60" s="1" t="s">
        <v>82</v>
      </c>
      <c r="C60" s="6">
        <v>9955774.2100000009</v>
      </c>
      <c r="D60" s="6">
        <v>3519.2499999999868</v>
      </c>
      <c r="E60" s="6">
        <v>0</v>
      </c>
      <c r="F60" s="363">
        <f t="shared" si="2"/>
        <v>9952254.9600000009</v>
      </c>
      <c r="L60" s="13"/>
      <c r="M60" s="13"/>
      <c r="N60" s="13"/>
      <c r="O60" s="13"/>
    </row>
    <row r="61" spans="1:15" s="321" customFormat="1">
      <c r="A61" s="602">
        <f t="shared" si="3"/>
        <v>37</v>
      </c>
      <c r="B61" s="1" t="s">
        <v>165</v>
      </c>
      <c r="C61" s="6">
        <v>10068958.460000001</v>
      </c>
      <c r="D61" s="6">
        <v>3715.5199999999882</v>
      </c>
      <c r="E61" s="6">
        <v>0</v>
      </c>
      <c r="F61" s="363">
        <f t="shared" si="2"/>
        <v>10065242.940000001</v>
      </c>
      <c r="L61" s="13"/>
      <c r="M61" s="13"/>
      <c r="N61" s="13"/>
      <c r="O61" s="13"/>
    </row>
    <row r="62" spans="1:15" s="321" customFormat="1">
      <c r="A62" s="602">
        <f t="shared" si="3"/>
        <v>38</v>
      </c>
      <c r="B62" s="1" t="s">
        <v>80</v>
      </c>
      <c r="C62" s="6">
        <v>10133177.83</v>
      </c>
      <c r="D62" s="6">
        <v>3836.1299999999883</v>
      </c>
      <c r="E62" s="6">
        <v>0</v>
      </c>
      <c r="F62" s="363">
        <f t="shared" si="2"/>
        <v>10129341.699999999</v>
      </c>
      <c r="L62" s="13"/>
      <c r="M62" s="13"/>
      <c r="N62" s="13"/>
      <c r="O62" s="13"/>
    </row>
    <row r="63" spans="1:15" s="321" customFormat="1">
      <c r="A63" s="602">
        <f t="shared" si="3"/>
        <v>39</v>
      </c>
      <c r="B63" s="1" t="s">
        <v>86</v>
      </c>
      <c r="C63" s="6">
        <v>10590640.119999999</v>
      </c>
      <c r="D63" s="6">
        <v>3934.6699999999896</v>
      </c>
      <c r="E63" s="6">
        <v>0</v>
      </c>
      <c r="F63" s="363">
        <f t="shared" si="2"/>
        <v>10586705.449999999</v>
      </c>
      <c r="L63" s="13"/>
      <c r="M63" s="13"/>
      <c r="N63" s="13"/>
      <c r="O63" s="13"/>
    </row>
    <row r="64" spans="1:15" s="321" customFormat="1">
      <c r="A64" s="602">
        <f t="shared" si="3"/>
        <v>40</v>
      </c>
      <c r="B64" s="1" t="s">
        <v>79</v>
      </c>
      <c r="C64" s="6">
        <v>13353452.199999999</v>
      </c>
      <c r="D64" s="6">
        <v>4480.3999999999905</v>
      </c>
      <c r="E64" s="6">
        <v>0</v>
      </c>
      <c r="F64" s="363">
        <f t="shared" si="2"/>
        <v>13348971.799999999</v>
      </c>
      <c r="L64" s="13"/>
      <c r="M64" s="13"/>
      <c r="N64" s="13"/>
      <c r="O64" s="13"/>
    </row>
    <row r="65" spans="1:16" s="321" customFormat="1">
      <c r="A65" s="602">
        <f t="shared" si="3"/>
        <v>41</v>
      </c>
      <c r="B65" s="1" t="s">
        <v>188</v>
      </c>
      <c r="C65" s="6">
        <v>14116631.17</v>
      </c>
      <c r="D65" s="6">
        <v>6877.6899999999914</v>
      </c>
      <c r="E65" s="6">
        <v>0</v>
      </c>
      <c r="F65" s="363">
        <f t="shared" si="2"/>
        <v>14109753.48</v>
      </c>
      <c r="L65" s="13"/>
      <c r="M65" s="13"/>
      <c r="N65" s="13"/>
      <c r="O65" s="13"/>
    </row>
    <row r="66" spans="1:16" s="321" customFormat="1" ht="13.5" thickBot="1">
      <c r="A66" s="602"/>
      <c r="B66" s="216"/>
      <c r="C66" s="605">
        <f>+F66+D66</f>
        <v>10419466.706923075</v>
      </c>
      <c r="D66" s="605">
        <f>SUM(D53:D65)/13</f>
        <v>11643.362307692294</v>
      </c>
      <c r="E66" s="605">
        <f>SUM(E53:E65)/13</f>
        <v>0</v>
      </c>
      <c r="F66" s="605">
        <f>SUM(F53:F65)/13</f>
        <v>10407823.344615383</v>
      </c>
      <c r="L66" s="13"/>
      <c r="M66" s="13"/>
      <c r="N66" s="13"/>
      <c r="O66" s="13"/>
    </row>
    <row r="67" spans="1:16" s="321" customFormat="1" ht="13.5" thickTop="1">
      <c r="A67" s="602"/>
      <c r="B67" s="216"/>
      <c r="C67" s="286"/>
      <c r="D67" s="286"/>
      <c r="E67" s="286"/>
      <c r="F67" s="286"/>
      <c r="G67" s="286"/>
      <c r="L67" s="13"/>
      <c r="M67" s="13"/>
      <c r="N67" s="13"/>
      <c r="O67" s="13"/>
    </row>
    <row r="68" spans="1:16">
      <c r="A68" s="285"/>
      <c r="B68" s="607" t="s">
        <v>826</v>
      </c>
      <c r="C68" s="286"/>
      <c r="D68" s="286"/>
      <c r="E68" s="286"/>
      <c r="F68" s="287"/>
      <c r="G68" s="287"/>
      <c r="H68" s="215"/>
      <c r="I68" s="215"/>
      <c r="J68" s="217"/>
      <c r="K68" s="13"/>
      <c r="L68" s="13"/>
      <c r="M68" s="13"/>
      <c r="N68" s="13"/>
      <c r="O68" s="13"/>
    </row>
    <row r="69" spans="1:16">
      <c r="A69" s="285"/>
      <c r="B69" s="216" t="s">
        <v>190</v>
      </c>
      <c r="C69" s="216" t="s">
        <v>191</v>
      </c>
      <c r="D69" s="844" t="s">
        <v>756</v>
      </c>
      <c r="E69" s="844" t="s">
        <v>757</v>
      </c>
      <c r="F69" s="216" t="s">
        <v>192</v>
      </c>
      <c r="G69" s="216" t="s">
        <v>193</v>
      </c>
      <c r="H69" s="264" t="s">
        <v>195</v>
      </c>
      <c r="I69" s="264" t="s">
        <v>194</v>
      </c>
      <c r="J69" s="264" t="s">
        <v>196</v>
      </c>
      <c r="K69" s="264" t="s">
        <v>197</v>
      </c>
      <c r="L69" s="13"/>
      <c r="M69" s="13"/>
      <c r="N69" s="13"/>
      <c r="O69" s="13"/>
      <c r="P69" s="13"/>
    </row>
    <row r="70" spans="1:16" ht="63.75">
      <c r="A70" s="285"/>
      <c r="B70" s="669" t="s">
        <v>297</v>
      </c>
      <c r="C70" s="357"/>
      <c r="D70" s="670" t="s">
        <v>758</v>
      </c>
      <c r="E70" s="670" t="s">
        <v>759</v>
      </c>
      <c r="F70" s="670" t="s">
        <v>11</v>
      </c>
      <c r="G70" s="670" t="s">
        <v>298</v>
      </c>
      <c r="H70" s="670" t="s">
        <v>639</v>
      </c>
      <c r="I70" s="670" t="s">
        <v>637</v>
      </c>
      <c r="J70" s="359" t="s">
        <v>299</v>
      </c>
      <c r="K70" s="359" t="s">
        <v>300</v>
      </c>
      <c r="L70" s="288"/>
      <c r="M70" s="289"/>
      <c r="N70" s="13"/>
      <c r="O70" s="13"/>
      <c r="P70" s="13"/>
    </row>
    <row r="71" spans="1:16">
      <c r="A71" s="285" t="str">
        <f>+A65+1&amp;"a"</f>
        <v>42a</v>
      </c>
      <c r="B71" s="278"/>
      <c r="C71" s="290" t="s">
        <v>301</v>
      </c>
      <c r="D71" s="291">
        <v>0</v>
      </c>
      <c r="E71" s="291">
        <v>0</v>
      </c>
      <c r="F71" s="291">
        <v>0</v>
      </c>
      <c r="G71" s="291">
        <v>0</v>
      </c>
      <c r="H71" s="291">
        <v>0</v>
      </c>
      <c r="I71" s="291">
        <v>0</v>
      </c>
      <c r="J71" s="291">
        <v>0</v>
      </c>
      <c r="K71" s="292">
        <f>+F71*G71*H71*I71*J71</f>
        <v>0</v>
      </c>
      <c r="L71" s="278"/>
      <c r="M71" s="289"/>
      <c r="N71" s="13"/>
      <c r="O71" s="13"/>
      <c r="P71" s="13"/>
    </row>
    <row r="72" spans="1:16">
      <c r="A72" s="602" t="str">
        <f>+A65+1&amp;"b"</f>
        <v>42b</v>
      </c>
      <c r="B72" s="278"/>
      <c r="C72" s="290" t="s">
        <v>302</v>
      </c>
      <c r="D72" s="293">
        <v>0</v>
      </c>
      <c r="E72" s="293">
        <v>0</v>
      </c>
      <c r="F72" s="293">
        <v>0</v>
      </c>
      <c r="G72" s="293">
        <v>0</v>
      </c>
      <c r="H72" s="293">
        <v>0</v>
      </c>
      <c r="I72" s="293">
        <v>0</v>
      </c>
      <c r="J72" s="293">
        <v>0</v>
      </c>
      <c r="K72" s="292">
        <f>+F72*G72*H72*I72*J72</f>
        <v>0</v>
      </c>
      <c r="L72" s="278"/>
      <c r="M72" s="289"/>
      <c r="N72" s="13"/>
      <c r="O72" s="13"/>
      <c r="P72" s="13"/>
    </row>
    <row r="73" spans="1:16">
      <c r="A73" s="285">
        <f>+A65+2</f>
        <v>43</v>
      </c>
      <c r="B73" s="278"/>
      <c r="C73" s="671" t="s">
        <v>13</v>
      </c>
      <c r="D73" s="672"/>
      <c r="E73" s="672"/>
      <c r="F73" s="585">
        <f>SUM(F71:F72)</f>
        <v>0</v>
      </c>
      <c r="G73" s="672"/>
      <c r="H73" s="673"/>
      <c r="I73" s="673"/>
      <c r="J73" s="672"/>
      <c r="K73" s="674">
        <f>SUM(K71:K72)</f>
        <v>0</v>
      </c>
      <c r="L73" s="278"/>
      <c r="M73" s="289"/>
      <c r="N73" s="13"/>
      <c r="O73" s="13"/>
      <c r="P73" s="13"/>
    </row>
    <row r="74" spans="1:16">
      <c r="A74" s="220"/>
      <c r="B74" s="221"/>
      <c r="C74" s="222"/>
      <c r="D74" s="222"/>
      <c r="E74" s="222"/>
      <c r="F74" s="222"/>
      <c r="G74" s="222"/>
      <c r="I74" s="296"/>
      <c r="J74" s="296"/>
      <c r="K74" s="296"/>
    </row>
    <row r="75" spans="1:16">
      <c r="A75" s="220"/>
      <c r="B75" s="221"/>
      <c r="C75" s="222"/>
      <c r="D75" s="222"/>
      <c r="E75" s="222"/>
      <c r="F75" s="222"/>
      <c r="G75" s="222"/>
      <c r="L75" s="13"/>
      <c r="M75" s="13"/>
      <c r="N75" s="13"/>
      <c r="O75" s="13"/>
      <c r="P75" s="13"/>
    </row>
    <row r="76" spans="1:16">
      <c r="A76" s="668" t="s">
        <v>176</v>
      </c>
    </row>
    <row r="77" spans="1:16" ht="18" customHeight="1">
      <c r="A77" s="322" t="s">
        <v>62</v>
      </c>
      <c r="B77" s="268" t="s">
        <v>867</v>
      </c>
      <c r="C77" s="257"/>
      <c r="D77" s="257"/>
      <c r="E77" s="257"/>
      <c r="F77" s="257"/>
      <c r="G77" s="257"/>
      <c r="H77" s="257"/>
      <c r="I77" s="257"/>
      <c r="J77" s="257"/>
      <c r="K77" s="257"/>
    </row>
    <row r="78" spans="1:16" s="215" customFormat="1" ht="48.75" customHeight="1">
      <c r="A78" s="322" t="s">
        <v>63</v>
      </c>
      <c r="B78" s="986" t="s">
        <v>707</v>
      </c>
      <c r="C78" s="986"/>
      <c r="D78" s="986"/>
      <c r="E78" s="986"/>
      <c r="F78" s="986"/>
      <c r="G78" s="986"/>
      <c r="H78" s="986"/>
      <c r="I78" s="986"/>
      <c r="J78" s="801"/>
      <c r="K78" s="443"/>
    </row>
    <row r="79" spans="1:16" ht="27.75" customHeight="1">
      <c r="A79" s="322" t="s">
        <v>64</v>
      </c>
      <c r="B79" s="986" t="s">
        <v>505</v>
      </c>
      <c r="C79" s="986"/>
      <c r="D79" s="986"/>
      <c r="E79" s="986"/>
      <c r="F79" s="986"/>
      <c r="G79" s="986"/>
      <c r="H79" s="986"/>
      <c r="I79" s="986"/>
      <c r="J79" s="801"/>
      <c r="K79" s="801"/>
    </row>
    <row r="80" spans="1:16" ht="12.75" customHeight="1">
      <c r="A80" s="322" t="s">
        <v>65</v>
      </c>
      <c r="B80" s="986" t="s">
        <v>334</v>
      </c>
      <c r="C80" s="986"/>
      <c r="D80" s="986"/>
      <c r="E80" s="986"/>
      <c r="F80" s="986"/>
      <c r="G80" s="986"/>
      <c r="H80" s="986"/>
      <c r="I80" s="986"/>
      <c r="J80" s="801"/>
      <c r="K80" s="801"/>
      <c r="L80" s="217"/>
    </row>
    <row r="81" spans="1:12" ht="33.75" customHeight="1">
      <c r="A81" s="322" t="s">
        <v>66</v>
      </c>
      <c r="B81" s="986" t="s">
        <v>869</v>
      </c>
      <c r="C81" s="986"/>
      <c r="D81" s="986"/>
      <c r="E81" s="986"/>
      <c r="F81" s="986"/>
      <c r="G81" s="986"/>
      <c r="H81" s="986"/>
      <c r="I81" s="986"/>
    </row>
    <row r="82" spans="1:12" s="215" customFormat="1" ht="60.75" customHeight="1">
      <c r="A82" s="322" t="s">
        <v>67</v>
      </c>
      <c r="B82" s="986" t="s">
        <v>636</v>
      </c>
      <c r="C82" s="986"/>
      <c r="D82" s="986"/>
      <c r="E82" s="986"/>
      <c r="F82" s="986"/>
      <c r="G82" s="986"/>
      <c r="H82" s="986"/>
      <c r="I82" s="986"/>
      <c r="J82" s="802"/>
      <c r="K82" s="802"/>
    </row>
    <row r="83" spans="1:12" ht="29.25" customHeight="1">
      <c r="A83" s="322" t="s">
        <v>68</v>
      </c>
      <c r="B83" s="1009" t="s">
        <v>705</v>
      </c>
      <c r="C83" s="1009"/>
      <c r="D83" s="1009"/>
      <c r="E83" s="1009"/>
      <c r="F83" s="1009"/>
      <c r="G83" s="1009"/>
      <c r="H83" s="1009"/>
      <c r="I83" s="1009"/>
      <c r="J83" s="802"/>
      <c r="K83" s="798"/>
    </row>
    <row r="84" spans="1:12" ht="18" customHeight="1">
      <c r="A84" s="322" t="s">
        <v>69</v>
      </c>
      <c r="B84" s="985" t="s">
        <v>638</v>
      </c>
      <c r="C84" s="985"/>
      <c r="D84" s="985"/>
      <c r="E84" s="985"/>
      <c r="F84" s="985"/>
      <c r="G84" s="985"/>
      <c r="H84" s="985"/>
      <c r="I84" s="985"/>
      <c r="J84" s="798"/>
      <c r="K84" s="798"/>
    </row>
    <row r="85" spans="1:12" ht="21.75" customHeight="1">
      <c r="A85" s="322" t="s">
        <v>70</v>
      </c>
      <c r="B85" s="985" t="s">
        <v>760</v>
      </c>
      <c r="C85" s="985"/>
      <c r="D85" s="985"/>
      <c r="E85" s="985"/>
      <c r="F85" s="985"/>
      <c r="G85" s="985"/>
      <c r="H85" s="985"/>
      <c r="I85" s="985"/>
    </row>
    <row r="86" spans="1:12" s="321" customFormat="1" ht="12.75" customHeight="1">
      <c r="A86" s="322" t="s">
        <v>71</v>
      </c>
      <c r="B86" s="986" t="s">
        <v>825</v>
      </c>
      <c r="C86" s="986"/>
      <c r="D86" s="986"/>
      <c r="E86" s="986"/>
      <c r="F86" s="986"/>
      <c r="G86" s="986"/>
      <c r="H86" s="986"/>
      <c r="I86" s="986"/>
      <c r="J86" s="850"/>
      <c r="K86" s="850"/>
      <c r="L86" s="217"/>
    </row>
  </sheetData>
  <customSheetViews>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F04A2B9A-C6FE-4FEB-AD1E-2CF9AC309BE4}" scale="85" showPageBreaks="1" printArea="1">
      <selection activeCell="E6" sqref="E6"/>
      <pageMargins left="0.7" right="0.7" top="0.75" bottom="0.75" header="0.3" footer="0.3"/>
      <pageSetup scale="55" orientation="landscape" r:id="rId3"/>
    </customSheetView>
  </customSheetViews>
  <mergeCells count="20">
    <mergeCell ref="B86:I86"/>
    <mergeCell ref="E49:E50"/>
    <mergeCell ref="B81:I81"/>
    <mergeCell ref="B85:I85"/>
    <mergeCell ref="B84:I84"/>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s>
  <phoneticPr fontId="0" type="noConversion"/>
  <pageMargins left="0.25" right="0.25" top="0.75" bottom="0.75" header="0.3" footer="0.3"/>
  <pageSetup scale="55"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6"/>
  <sheetViews>
    <sheetView view="pageBreakPreview" zoomScale="80" zoomScaleNormal="90" zoomScaleSheetLayoutView="80" workbookViewId="0"/>
  </sheetViews>
  <sheetFormatPr defaultColWidth="8.88671875" defaultRowHeight="15" customHeight="1"/>
  <cols>
    <col min="1" max="1" width="6.6640625" style="855" customWidth="1"/>
    <col min="2" max="2" width="35" style="888" customWidth="1"/>
    <col min="3" max="3" width="14.77734375" style="855" customWidth="1"/>
    <col min="4" max="4" width="14.109375" style="855" customWidth="1"/>
    <col min="5" max="5" width="13" style="855" customWidth="1"/>
    <col min="6" max="6" width="13.109375" style="855" customWidth="1"/>
    <col min="7" max="7" width="15.88671875" style="855" customWidth="1"/>
    <col min="8" max="8" width="39.33203125" style="855" customWidth="1"/>
    <col min="9" max="9" width="8.88671875" style="855"/>
    <col min="10" max="10" width="27.88671875" style="855" customWidth="1"/>
    <col min="11" max="16384" width="8.88671875" style="855"/>
  </cols>
  <sheetData>
    <row r="1" spans="2:10" ht="15" customHeight="1">
      <c r="B1" s="1018" t="str">
        <f>+'Attachment H-30A'!D5</f>
        <v>Transource Maryland, LLC</v>
      </c>
      <c r="C1" s="1018"/>
      <c r="D1" s="1018"/>
      <c r="E1" s="1018"/>
      <c r="F1" s="1018"/>
      <c r="G1" s="1018"/>
      <c r="H1" s="931" t="str">
        <f>+'Attachment H-30A'!J3</f>
        <v>For  the 12 months ended 12/31/20</v>
      </c>
      <c r="I1" s="854"/>
      <c r="J1" s="854"/>
    </row>
    <row r="2" spans="2:10" ht="15" customHeight="1">
      <c r="B2" s="1019" t="s">
        <v>816</v>
      </c>
      <c r="C2" s="1019"/>
      <c r="D2" s="1019"/>
      <c r="E2" s="1019"/>
      <c r="F2" s="1019"/>
      <c r="G2" s="1019"/>
      <c r="H2" s="931" t="s">
        <v>602</v>
      </c>
      <c r="I2" s="854"/>
      <c r="J2" s="854"/>
    </row>
    <row r="3" spans="2:10" ht="15" customHeight="1">
      <c r="B3" s="1018" t="s">
        <v>817</v>
      </c>
      <c r="C3" s="1018"/>
      <c r="D3" s="1018"/>
      <c r="E3" s="1018"/>
      <c r="F3" s="1018"/>
      <c r="G3" s="1018"/>
      <c r="H3" s="853"/>
      <c r="I3" s="854"/>
      <c r="J3" s="854"/>
    </row>
    <row r="4" spans="2:10" s="857" customFormat="1" ht="15" customHeight="1">
      <c r="B4" s="912"/>
      <c r="C4" s="912"/>
      <c r="D4" s="912"/>
      <c r="E4" s="912"/>
      <c r="F4" s="912"/>
      <c r="G4" s="912"/>
      <c r="H4" s="931"/>
      <c r="I4" s="856"/>
      <c r="J4" s="854"/>
    </row>
    <row r="5" spans="2:10" s="859" customFormat="1" ht="15" customHeight="1">
      <c r="H5" s="861"/>
      <c r="J5" s="918"/>
    </row>
    <row r="6" spans="2:10" s="859" customFormat="1" ht="15" customHeight="1">
      <c r="B6" s="858" t="s">
        <v>827</v>
      </c>
      <c r="J6" s="918"/>
    </row>
    <row r="7" spans="2:10" s="859" customFormat="1" ht="15" customHeight="1">
      <c r="B7" s="858" t="s">
        <v>789</v>
      </c>
      <c r="J7" s="918"/>
    </row>
    <row r="8" spans="2:10" s="859" customFormat="1" ht="15" customHeight="1">
      <c r="B8" s="858"/>
      <c r="J8" s="918"/>
    </row>
    <row r="9" spans="2:10" s="918" customFormat="1" ht="15" customHeight="1">
      <c r="B9" s="865" t="s">
        <v>785</v>
      </c>
      <c r="C9" s="866"/>
      <c r="D9" s="867"/>
      <c r="E9" s="868"/>
      <c r="F9" s="869"/>
      <c r="G9" s="870"/>
      <c r="H9" s="869"/>
    </row>
    <row r="10" spans="2:10" s="918" customFormat="1" ht="15" customHeight="1">
      <c r="B10" s="1016" t="s">
        <v>804</v>
      </c>
      <c r="C10" s="1017"/>
      <c r="D10" s="1017"/>
      <c r="E10" s="1017"/>
      <c r="F10" s="1017"/>
      <c r="G10" s="1017"/>
      <c r="H10" s="869"/>
    </row>
    <row r="11" spans="2:10" s="918" customFormat="1" ht="15" customHeight="1">
      <c r="B11" s="871" t="s">
        <v>828</v>
      </c>
      <c r="C11" s="869"/>
      <c r="D11" s="863"/>
      <c r="E11" s="863"/>
      <c r="F11" s="868"/>
      <c r="G11" s="868"/>
      <c r="H11" s="869"/>
    </row>
    <row r="12" spans="2:10" s="918" customFormat="1" ht="15" customHeight="1">
      <c r="B12" s="871" t="s">
        <v>786</v>
      </c>
      <c r="C12" s="869"/>
      <c r="D12" s="863"/>
      <c r="E12" s="863"/>
      <c r="F12" s="868"/>
      <c r="G12" s="868"/>
      <c r="H12" s="869"/>
    </row>
    <row r="13" spans="2:10" s="918" customFormat="1" ht="15" customHeight="1">
      <c r="B13" s="871" t="s">
        <v>815</v>
      </c>
      <c r="C13" s="869"/>
      <c r="D13" s="863"/>
      <c r="E13" s="863"/>
      <c r="F13" s="868"/>
      <c r="G13" s="868"/>
      <c r="H13" s="869"/>
    </row>
    <row r="14" spans="2:10" s="859" customFormat="1" ht="15" customHeight="1">
      <c r="B14" s="858"/>
      <c r="J14" s="918"/>
    </row>
    <row r="15" spans="2:10" s="859" customFormat="1" ht="15" customHeight="1">
      <c r="B15" s="860" t="s">
        <v>62</v>
      </c>
      <c r="C15" s="860" t="s">
        <v>63</v>
      </c>
      <c r="D15" s="860" t="s">
        <v>64</v>
      </c>
      <c r="E15" s="860" t="s">
        <v>65</v>
      </c>
      <c r="F15" s="860" t="s">
        <v>67</v>
      </c>
      <c r="G15" s="860" t="s">
        <v>68</v>
      </c>
      <c r="H15" s="860" t="s">
        <v>69</v>
      </c>
      <c r="J15" s="918"/>
    </row>
    <row r="16" spans="2:10" s="859" customFormat="1" ht="15" customHeight="1">
      <c r="B16" s="858"/>
      <c r="D16" s="860"/>
      <c r="E16" s="860"/>
      <c r="F16" s="860"/>
      <c r="G16" s="860"/>
      <c r="J16" s="918"/>
    </row>
    <row r="17" spans="1:10" s="859" customFormat="1" ht="15" customHeight="1">
      <c r="B17" s="858" t="s">
        <v>781</v>
      </c>
      <c r="C17" s="860" t="s">
        <v>13</v>
      </c>
      <c r="D17" s="860" t="s">
        <v>803</v>
      </c>
      <c r="E17" s="860" t="s">
        <v>16</v>
      </c>
      <c r="F17" s="860" t="s">
        <v>777</v>
      </c>
      <c r="G17" s="860" t="s">
        <v>778</v>
      </c>
      <c r="J17" s="918"/>
    </row>
    <row r="18" spans="1:10" s="859" customFormat="1" ht="15" customHeight="1">
      <c r="A18" s="892" t="s">
        <v>594</v>
      </c>
      <c r="B18" s="858"/>
      <c r="C18" s="860"/>
      <c r="D18" s="860" t="s">
        <v>802</v>
      </c>
      <c r="E18" s="860" t="s">
        <v>779</v>
      </c>
      <c r="F18" s="860" t="s">
        <v>779</v>
      </c>
      <c r="G18" s="860" t="s">
        <v>779</v>
      </c>
      <c r="H18" s="860" t="s">
        <v>784</v>
      </c>
      <c r="J18" s="918"/>
    </row>
    <row r="19" spans="1:10" s="918" customFormat="1" ht="16.5" customHeight="1">
      <c r="A19" s="860">
        <v>1</v>
      </c>
      <c r="B19" s="975" t="s">
        <v>911</v>
      </c>
      <c r="C19" s="920">
        <v>0</v>
      </c>
      <c r="D19" s="921">
        <v>0</v>
      </c>
      <c r="E19" s="921">
        <v>0</v>
      </c>
      <c r="F19" s="921">
        <v>0</v>
      </c>
      <c r="G19" s="921">
        <v>0</v>
      </c>
      <c r="H19" s="974" t="s">
        <v>912</v>
      </c>
      <c r="I19" s="869"/>
    </row>
    <row r="20" spans="1:10" s="918" customFormat="1" ht="16.5" customHeight="1">
      <c r="A20" s="860">
        <f>+A19+1</f>
        <v>2</v>
      </c>
      <c r="B20" s="975" t="s">
        <v>913</v>
      </c>
      <c r="C20" s="920">
        <v>0</v>
      </c>
      <c r="D20" s="920">
        <v>0</v>
      </c>
      <c r="E20" s="921">
        <v>0</v>
      </c>
      <c r="F20" s="921">
        <v>0</v>
      </c>
      <c r="G20" s="921">
        <v>0</v>
      </c>
      <c r="H20" s="974" t="s">
        <v>914</v>
      </c>
      <c r="I20" s="869"/>
    </row>
    <row r="21" spans="1:10" s="918" customFormat="1" ht="16.5" customHeight="1">
      <c r="A21" s="860">
        <f t="shared" ref="A21:A32" si="0">+A20+1</f>
        <v>3</v>
      </c>
      <c r="B21" s="975" t="s">
        <v>915</v>
      </c>
      <c r="C21" s="920">
        <v>0</v>
      </c>
      <c r="D21" s="921">
        <v>0</v>
      </c>
      <c r="E21" s="921">
        <v>0</v>
      </c>
      <c r="F21" s="921">
        <v>0</v>
      </c>
      <c r="G21" s="921">
        <v>0</v>
      </c>
      <c r="H21" s="974" t="s">
        <v>914</v>
      </c>
      <c r="I21" s="869"/>
    </row>
    <row r="22" spans="1:10" s="918" customFormat="1" ht="16.5" customHeight="1">
      <c r="A22" s="860">
        <f t="shared" si="0"/>
        <v>4</v>
      </c>
      <c r="B22" s="975" t="s">
        <v>916</v>
      </c>
      <c r="C22" s="920">
        <v>13114.38</v>
      </c>
      <c r="D22" s="921">
        <v>0</v>
      </c>
      <c r="E22" s="921">
        <v>13114.38</v>
      </c>
      <c r="F22" s="921">
        <v>0</v>
      </c>
      <c r="G22" s="921">
        <v>0</v>
      </c>
      <c r="H22" s="974" t="s">
        <v>917</v>
      </c>
      <c r="I22" s="869"/>
    </row>
    <row r="23" spans="1:10" s="918" customFormat="1" ht="15" customHeight="1">
      <c r="A23" s="860">
        <f t="shared" si="0"/>
        <v>5</v>
      </c>
      <c r="B23" s="975" t="s">
        <v>918</v>
      </c>
      <c r="C23" s="920">
        <v>39983.620000000003</v>
      </c>
      <c r="D23" s="920">
        <v>0</v>
      </c>
      <c r="E23" s="920">
        <v>39983.620000000003</v>
      </c>
      <c r="F23" s="920">
        <v>0</v>
      </c>
      <c r="G23" s="920">
        <v>0</v>
      </c>
      <c r="H23" s="974" t="s">
        <v>919</v>
      </c>
      <c r="I23" s="869"/>
    </row>
    <row r="24" spans="1:10" s="918" customFormat="1" ht="15" customHeight="1">
      <c r="A24" s="860">
        <f t="shared" si="0"/>
        <v>6</v>
      </c>
      <c r="B24" s="975"/>
      <c r="C24" s="920"/>
      <c r="D24" s="921"/>
      <c r="E24" s="920"/>
      <c r="F24" s="920"/>
      <c r="G24" s="921"/>
      <c r="H24" s="877"/>
      <c r="I24" s="869"/>
    </row>
    <row r="25" spans="1:10" s="918" customFormat="1" ht="15" customHeight="1">
      <c r="A25" s="860">
        <f t="shared" si="0"/>
        <v>7</v>
      </c>
      <c r="B25" s="975"/>
      <c r="C25" s="920"/>
      <c r="D25" s="920"/>
      <c r="E25" s="920"/>
      <c r="F25" s="921"/>
      <c r="G25" s="921"/>
      <c r="H25" s="877"/>
      <c r="I25" s="869"/>
    </row>
    <row r="26" spans="1:10" s="918" customFormat="1" ht="15" customHeight="1">
      <c r="A26" s="860">
        <f t="shared" si="0"/>
        <v>8</v>
      </c>
      <c r="B26" s="975"/>
      <c r="C26" s="920"/>
      <c r="D26" s="920"/>
      <c r="E26" s="920"/>
      <c r="F26" s="921"/>
      <c r="G26" s="921"/>
      <c r="H26" s="877"/>
      <c r="I26" s="869"/>
    </row>
    <row r="27" spans="1:10" s="918" customFormat="1" ht="15" customHeight="1">
      <c r="A27" s="860">
        <f t="shared" si="0"/>
        <v>9</v>
      </c>
      <c r="B27" s="919"/>
      <c r="C27" s="920"/>
      <c r="D27" s="920"/>
      <c r="E27" s="920"/>
      <c r="F27" s="921"/>
      <c r="G27" s="921"/>
      <c r="H27" s="877"/>
      <c r="I27" s="869"/>
    </row>
    <row r="28" spans="1:10" s="918" customFormat="1" ht="15" customHeight="1">
      <c r="A28" s="860">
        <f t="shared" si="0"/>
        <v>10</v>
      </c>
      <c r="B28" s="919"/>
      <c r="C28" s="920"/>
      <c r="D28" s="920"/>
      <c r="E28" s="920"/>
      <c r="F28" s="920"/>
      <c r="G28" s="920"/>
      <c r="H28" s="877"/>
      <c r="I28" s="869"/>
    </row>
    <row r="29" spans="1:10" s="918" customFormat="1" ht="15" customHeight="1">
      <c r="A29" s="860">
        <f t="shared" si="0"/>
        <v>11</v>
      </c>
      <c r="B29" s="879" t="s">
        <v>824</v>
      </c>
      <c r="C29" s="880">
        <f>SUBTOTAL(9,C19:C28)</f>
        <v>53098</v>
      </c>
      <c r="D29" s="880">
        <f>SUM(D19:D28)</f>
        <v>0</v>
      </c>
      <c r="E29" s="880">
        <f>SUM(E19:E28)</f>
        <v>53098</v>
      </c>
      <c r="F29" s="880">
        <f>SUM(F19:F28)</f>
        <v>0</v>
      </c>
      <c r="G29" s="880">
        <f>SUM(G19:G28)</f>
        <v>0</v>
      </c>
      <c r="H29" s="881"/>
      <c r="I29" s="869"/>
    </row>
    <row r="30" spans="1:10" s="918" customFormat="1" ht="15" customHeight="1">
      <c r="A30" s="860">
        <f t="shared" si="0"/>
        <v>12</v>
      </c>
      <c r="B30" s="879" t="s">
        <v>782</v>
      </c>
      <c r="C30" s="942"/>
      <c r="D30" s="943"/>
      <c r="E30" s="947"/>
      <c r="F30" s="943"/>
      <c r="G30" s="945">
        <f>+'Attachment H-30A'!$I$197</f>
        <v>1</v>
      </c>
      <c r="H30" s="870"/>
      <c r="I30" s="869"/>
    </row>
    <row r="31" spans="1:10" s="918" customFormat="1" ht="15" customHeight="1">
      <c r="A31" s="860">
        <f t="shared" si="0"/>
        <v>13</v>
      </c>
      <c r="B31" s="941" t="s">
        <v>783</v>
      </c>
      <c r="C31" s="938"/>
      <c r="D31" s="926"/>
      <c r="E31" s="948"/>
      <c r="F31" s="935">
        <f>+'Attachment H-30A'!$G$83</f>
        <v>1</v>
      </c>
      <c r="G31" s="947"/>
      <c r="H31" s="870"/>
      <c r="I31" s="869"/>
    </row>
    <row r="32" spans="1:10" s="918" customFormat="1" ht="15" customHeight="1" thickBot="1">
      <c r="A32" s="860">
        <f t="shared" si="0"/>
        <v>14</v>
      </c>
      <c r="B32" s="946" t="s">
        <v>841</v>
      </c>
      <c r="C32" s="939">
        <f>+SUM(E32:G32)</f>
        <v>53098</v>
      </c>
      <c r="D32" s="949"/>
      <c r="E32" s="934">
        <f>+E29</f>
        <v>53098</v>
      </c>
      <c r="F32" s="940">
        <f>+F29*F31</f>
        <v>0</v>
      </c>
      <c r="G32" s="940">
        <f>+G29*G30</f>
        <v>0</v>
      </c>
      <c r="H32" s="870"/>
      <c r="I32" s="869"/>
    </row>
    <row r="33" spans="1:10" s="918" customFormat="1" ht="15" customHeight="1" thickTop="1">
      <c r="A33" s="860"/>
      <c r="B33" s="869"/>
      <c r="C33" s="933"/>
      <c r="D33" s="864"/>
      <c r="E33" s="864"/>
      <c r="F33" s="864"/>
      <c r="G33" s="864"/>
      <c r="H33" s="870"/>
      <c r="I33" s="869"/>
    </row>
    <row r="34" spans="1:10" s="859" customFormat="1" ht="15" customHeight="1">
      <c r="B34" s="1014" t="str">
        <f>+B1</f>
        <v>Transource Maryland, LLC</v>
      </c>
      <c r="C34" s="1015"/>
      <c r="D34" s="1015"/>
      <c r="E34" s="1015"/>
      <c r="F34" s="1015"/>
      <c r="G34" s="1015"/>
      <c r="H34" s="1015"/>
      <c r="I34" s="863"/>
      <c r="J34" s="918"/>
    </row>
    <row r="35" spans="1:10" s="859" customFormat="1" ht="15" customHeight="1">
      <c r="B35" s="1014" t="str">
        <f>+B2</f>
        <v>Attachment 4a - Accumulated Deferred Income Taxes (ADIT) Worksheet</v>
      </c>
      <c r="C35" s="1015"/>
      <c r="D35" s="1015"/>
      <c r="E35" s="1015"/>
      <c r="F35" s="1015"/>
      <c r="G35" s="1015"/>
      <c r="H35" s="1015"/>
      <c r="I35" s="863"/>
      <c r="J35" s="918"/>
    </row>
    <row r="36" spans="1:10" s="859" customFormat="1" ht="15" customHeight="1">
      <c r="B36" s="1014" t="str">
        <f>+B3</f>
        <v>Beginning of Rate Year and Rate Year Average</v>
      </c>
      <c r="C36" s="1015"/>
      <c r="D36" s="1015"/>
      <c r="E36" s="1015"/>
      <c r="F36" s="1015"/>
      <c r="G36" s="1015"/>
      <c r="H36" s="1015"/>
      <c r="I36" s="863"/>
      <c r="J36" s="918"/>
    </row>
    <row r="37" spans="1:10" s="859" customFormat="1" ht="9.75" customHeight="1">
      <c r="B37" s="874"/>
      <c r="C37" s="874"/>
      <c r="D37" s="874"/>
      <c r="E37" s="874"/>
      <c r="F37" s="874"/>
      <c r="G37" s="874"/>
      <c r="H37" s="874"/>
      <c r="I37" s="863"/>
      <c r="J37" s="918"/>
    </row>
    <row r="38" spans="1:10" s="918" customFormat="1" ht="15" customHeight="1">
      <c r="B38" s="865" t="s">
        <v>842</v>
      </c>
      <c r="C38" s="863"/>
      <c r="D38" s="868"/>
      <c r="E38" s="867"/>
      <c r="F38" s="869"/>
      <c r="G38" s="884"/>
      <c r="H38" s="931" t="s">
        <v>147</v>
      </c>
    </row>
    <row r="39" spans="1:10" s="918" customFormat="1" ht="15" customHeight="1">
      <c r="B39" s="1016" t="s">
        <v>804</v>
      </c>
      <c r="C39" s="1017"/>
      <c r="D39" s="1017"/>
      <c r="E39" s="1017"/>
      <c r="F39" s="1017"/>
      <c r="G39" s="1017"/>
      <c r="H39" s="869"/>
    </row>
    <row r="40" spans="1:10" s="918" customFormat="1" ht="15" customHeight="1">
      <c r="B40" s="871" t="s">
        <v>828</v>
      </c>
      <c r="C40" s="869"/>
      <c r="D40" s="863"/>
      <c r="E40" s="863"/>
      <c r="F40" s="868"/>
      <c r="G40" s="868"/>
      <c r="H40" s="869"/>
    </row>
    <row r="41" spans="1:10" s="918" customFormat="1" ht="15" customHeight="1">
      <c r="B41" s="871" t="s">
        <v>786</v>
      </c>
      <c r="C41" s="869"/>
      <c r="D41" s="863"/>
      <c r="E41" s="863"/>
      <c r="F41" s="868"/>
      <c r="G41" s="868"/>
      <c r="H41" s="869"/>
    </row>
    <row r="42" spans="1:10" s="918" customFormat="1" ht="15" customHeight="1">
      <c r="B42" s="871" t="s">
        <v>815</v>
      </c>
      <c r="C42" s="869"/>
      <c r="D42" s="863"/>
      <c r="E42" s="863"/>
      <c r="F42" s="868"/>
      <c r="G42" s="868"/>
      <c r="H42" s="869"/>
    </row>
    <row r="43" spans="1:10" s="918" customFormat="1" ht="15" customHeight="1">
      <c r="B43" s="872"/>
      <c r="C43" s="872"/>
      <c r="D43" s="872"/>
      <c r="E43" s="872"/>
      <c r="F43" s="872"/>
      <c r="G43" s="872"/>
      <c r="H43" s="884"/>
    </row>
    <row r="44" spans="1:10" s="859" customFormat="1" ht="15" customHeight="1">
      <c r="B44" s="860" t="s">
        <v>62</v>
      </c>
      <c r="C44" s="860" t="s">
        <v>63</v>
      </c>
      <c r="D44" s="860" t="s">
        <v>64</v>
      </c>
      <c r="E44" s="860" t="s">
        <v>65</v>
      </c>
      <c r="F44" s="860" t="s">
        <v>67</v>
      </c>
      <c r="G44" s="860" t="s">
        <v>68</v>
      </c>
      <c r="H44" s="860" t="s">
        <v>69</v>
      </c>
      <c r="I44" s="863"/>
      <c r="J44" s="918"/>
    </row>
    <row r="45" spans="1:10" s="859" customFormat="1" ht="15" customHeight="1">
      <c r="B45" s="863" t="s">
        <v>843</v>
      </c>
      <c r="C45" s="860" t="s">
        <v>13</v>
      </c>
      <c r="D45" s="860" t="s">
        <v>803</v>
      </c>
      <c r="E45" s="860" t="s">
        <v>16</v>
      </c>
      <c r="F45" s="860" t="s">
        <v>777</v>
      </c>
      <c r="G45" s="860" t="s">
        <v>778</v>
      </c>
      <c r="I45" s="863"/>
      <c r="J45" s="918"/>
    </row>
    <row r="46" spans="1:10" s="859" customFormat="1" ht="15" customHeight="1">
      <c r="A46" s="892" t="s">
        <v>594</v>
      </c>
      <c r="B46" s="871"/>
      <c r="C46" s="860"/>
      <c r="D46" s="860" t="s">
        <v>802</v>
      </c>
      <c r="E46" s="860" t="s">
        <v>779</v>
      </c>
      <c r="F46" s="860" t="s">
        <v>779</v>
      </c>
      <c r="G46" s="860" t="s">
        <v>779</v>
      </c>
      <c r="H46" s="860" t="s">
        <v>784</v>
      </c>
      <c r="I46" s="863"/>
      <c r="J46" s="918"/>
    </row>
    <row r="47" spans="1:10" s="918" customFormat="1" ht="15" customHeight="1">
      <c r="A47" s="860">
        <f>+A32+1</f>
        <v>15</v>
      </c>
      <c r="B47" s="975"/>
      <c r="C47" s="920">
        <v>0</v>
      </c>
      <c r="D47" s="921"/>
      <c r="E47" s="920"/>
      <c r="F47" s="920"/>
      <c r="G47" s="921"/>
      <c r="H47" s="877"/>
      <c r="I47" s="869"/>
    </row>
    <row r="48" spans="1:10" s="918" customFormat="1" ht="15" customHeight="1">
      <c r="A48" s="860">
        <f>+A47+1</f>
        <v>16</v>
      </c>
      <c r="B48" s="878"/>
      <c r="C48" s="920">
        <v>0</v>
      </c>
      <c r="D48" s="876"/>
      <c r="E48" s="876"/>
      <c r="F48" s="876"/>
      <c r="G48" s="876"/>
      <c r="H48" s="877"/>
      <c r="I48" s="869"/>
    </row>
    <row r="49" spans="1:10" s="918" customFormat="1" ht="15" customHeight="1">
      <c r="A49" s="860">
        <f t="shared" ref="A49:A52" si="1">+A48+1</f>
        <v>17</v>
      </c>
      <c r="B49" s="879" t="s">
        <v>845</v>
      </c>
      <c r="C49" s="880">
        <f>SUBTOTAL(9,C47:C48)</f>
        <v>0</v>
      </c>
      <c r="D49" s="880">
        <f>SUM(D47:D48)</f>
        <v>0</v>
      </c>
      <c r="E49" s="880">
        <f>SUM(E47:E48)</f>
        <v>0</v>
      </c>
      <c r="F49" s="880">
        <f>SUM(F47:F48)</f>
        <v>0</v>
      </c>
      <c r="G49" s="880">
        <f>SUM(G47:G48)</f>
        <v>0</v>
      </c>
      <c r="H49" s="881"/>
      <c r="I49" s="869"/>
    </row>
    <row r="50" spans="1:10" s="918" customFormat="1" ht="15" customHeight="1">
      <c r="A50" s="860">
        <f t="shared" si="1"/>
        <v>18</v>
      </c>
      <c r="B50" s="879" t="s">
        <v>782</v>
      </c>
      <c r="C50" s="942"/>
      <c r="D50" s="943"/>
      <c r="E50" s="947"/>
      <c r="F50" s="943"/>
      <c r="G50" s="945">
        <f>+'Attachment H-30A'!$I$197</f>
        <v>1</v>
      </c>
      <c r="H50" s="870"/>
      <c r="I50" s="869"/>
    </row>
    <row r="51" spans="1:10" s="918" customFormat="1" ht="15" customHeight="1">
      <c r="A51" s="860">
        <f t="shared" si="1"/>
        <v>19</v>
      </c>
      <c r="B51" s="941" t="s">
        <v>783</v>
      </c>
      <c r="C51" s="938"/>
      <c r="D51" s="926"/>
      <c r="E51" s="948"/>
      <c r="F51" s="935">
        <f>+'Attachment H-30A'!$G$83</f>
        <v>1</v>
      </c>
      <c r="G51" s="947"/>
      <c r="H51" s="870"/>
      <c r="I51" s="869"/>
    </row>
    <row r="52" spans="1:10" s="918" customFormat="1" ht="15" customHeight="1" thickBot="1">
      <c r="A52" s="860">
        <f t="shared" si="1"/>
        <v>20</v>
      </c>
      <c r="B52" s="946" t="s">
        <v>841</v>
      </c>
      <c r="C52" s="939">
        <f>+SUM(E52:G52)</f>
        <v>0</v>
      </c>
      <c r="D52" s="949"/>
      <c r="E52" s="934">
        <f>+E49</f>
        <v>0</v>
      </c>
      <c r="F52" s="940">
        <f>+F49*F51</f>
        <v>0</v>
      </c>
      <c r="G52" s="940">
        <f>+G49*G50</f>
        <v>0</v>
      </c>
      <c r="H52" s="870"/>
      <c r="I52" s="869"/>
    </row>
    <row r="53" spans="1:10" s="918" customFormat="1" ht="15" customHeight="1" thickTop="1">
      <c r="A53" s="860"/>
      <c r="B53" s="869"/>
      <c r="C53" s="933"/>
      <c r="D53" s="864"/>
      <c r="E53" s="864"/>
      <c r="F53" s="864"/>
      <c r="G53" s="864"/>
      <c r="H53" s="870"/>
      <c r="I53" s="869"/>
    </row>
    <row r="54" spans="1:10" s="859" customFormat="1" ht="15" customHeight="1">
      <c r="B54" s="860" t="s">
        <v>62</v>
      </c>
      <c r="C54" s="860" t="s">
        <v>63</v>
      </c>
      <c r="D54" s="860" t="s">
        <v>64</v>
      </c>
      <c r="E54" s="860" t="s">
        <v>65</v>
      </c>
      <c r="F54" s="860" t="s">
        <v>67</v>
      </c>
      <c r="G54" s="860" t="s">
        <v>68</v>
      </c>
      <c r="H54" s="860" t="s">
        <v>69</v>
      </c>
      <c r="I54" s="863"/>
      <c r="J54" s="918"/>
    </row>
    <row r="55" spans="1:10" s="859" customFormat="1" ht="15" customHeight="1">
      <c r="B55" s="863" t="s">
        <v>780</v>
      </c>
      <c r="C55" s="860" t="s">
        <v>13</v>
      </c>
      <c r="D55" s="860" t="s">
        <v>803</v>
      </c>
      <c r="E55" s="860" t="s">
        <v>16</v>
      </c>
      <c r="F55" s="860" t="s">
        <v>777</v>
      </c>
      <c r="G55" s="860" t="s">
        <v>778</v>
      </c>
      <c r="I55" s="863"/>
      <c r="J55" s="918"/>
    </row>
    <row r="56" spans="1:10" s="859" customFormat="1" ht="15" customHeight="1">
      <c r="A56" s="892" t="s">
        <v>594</v>
      </c>
      <c r="B56" s="871"/>
      <c r="C56" s="860"/>
      <c r="D56" s="860" t="s">
        <v>802</v>
      </c>
      <c r="E56" s="860" t="s">
        <v>779</v>
      </c>
      <c r="F56" s="860" t="s">
        <v>779</v>
      </c>
      <c r="G56" s="860" t="s">
        <v>779</v>
      </c>
      <c r="H56" s="860" t="s">
        <v>784</v>
      </c>
      <c r="I56" s="863"/>
      <c r="J56" s="918"/>
    </row>
    <row r="57" spans="1:10" s="918" customFormat="1" ht="15" customHeight="1">
      <c r="A57" s="860">
        <f>+A52+1</f>
        <v>21</v>
      </c>
      <c r="B57" s="919" t="s">
        <v>920</v>
      </c>
      <c r="C57" s="920">
        <v>17082.59</v>
      </c>
      <c r="D57" s="921">
        <v>0</v>
      </c>
      <c r="E57" s="920">
        <v>0</v>
      </c>
      <c r="F57" s="921">
        <v>17082.59</v>
      </c>
      <c r="G57" s="921">
        <v>0</v>
      </c>
      <c r="H57" s="974" t="s">
        <v>921</v>
      </c>
      <c r="I57" s="869"/>
    </row>
    <row r="58" spans="1:10" s="918" customFormat="1" ht="15" customHeight="1">
      <c r="A58" s="860">
        <f>+A57+1</f>
        <v>22</v>
      </c>
      <c r="B58" s="975" t="s">
        <v>922</v>
      </c>
      <c r="C58" s="920">
        <v>15037.21</v>
      </c>
      <c r="D58" s="921">
        <v>0</v>
      </c>
      <c r="E58" s="920">
        <v>0</v>
      </c>
      <c r="F58" s="921">
        <v>15037.21</v>
      </c>
      <c r="G58" s="921">
        <v>0</v>
      </c>
      <c r="H58" s="877" t="s">
        <v>923</v>
      </c>
      <c r="I58" s="869"/>
    </row>
    <row r="59" spans="1:10" s="918" customFormat="1" ht="15" customHeight="1">
      <c r="A59" s="860">
        <f t="shared" ref="A59:A65" si="2">+A58+1</f>
        <v>23</v>
      </c>
      <c r="B59" s="975" t="s">
        <v>924</v>
      </c>
      <c r="C59" s="920">
        <v>985.9</v>
      </c>
      <c r="D59" s="920">
        <v>0</v>
      </c>
      <c r="E59" s="920">
        <v>0</v>
      </c>
      <c r="F59" s="920">
        <v>985.9</v>
      </c>
      <c r="G59" s="920">
        <v>0</v>
      </c>
      <c r="H59" s="877" t="s">
        <v>925</v>
      </c>
      <c r="I59" s="869"/>
    </row>
    <row r="60" spans="1:10" s="918" customFormat="1" ht="15" customHeight="1">
      <c r="A60" s="860">
        <f t="shared" si="2"/>
        <v>24</v>
      </c>
      <c r="B60" s="975"/>
      <c r="C60" s="920"/>
      <c r="D60" s="920"/>
      <c r="E60" s="920"/>
      <c r="F60" s="920"/>
      <c r="G60" s="920"/>
      <c r="H60" s="877"/>
      <c r="I60" s="869"/>
    </row>
    <row r="61" spans="1:10" s="918" customFormat="1" ht="15" customHeight="1">
      <c r="A61" s="860">
        <f t="shared" si="2"/>
        <v>25</v>
      </c>
      <c r="B61" s="919"/>
      <c r="C61" s="920"/>
      <c r="D61" s="921"/>
      <c r="E61" s="921"/>
      <c r="F61" s="921"/>
      <c r="G61" s="921"/>
      <c r="H61" s="877"/>
      <c r="I61" s="869"/>
    </row>
    <row r="62" spans="1:10" s="918" customFormat="1" ht="15" customHeight="1">
      <c r="A62" s="860">
        <f t="shared" si="2"/>
        <v>26</v>
      </c>
      <c r="B62" s="879" t="s">
        <v>823</v>
      </c>
      <c r="C62" s="880">
        <f>SUBTOTAL(9,C57:C61)</f>
        <v>33105.699999999997</v>
      </c>
      <c r="D62" s="880">
        <f>SUM(D57:D61)</f>
        <v>0</v>
      </c>
      <c r="E62" s="880">
        <f>SUM(E57:E61)</f>
        <v>0</v>
      </c>
      <c r="F62" s="880">
        <f>SUM(F57:F61)</f>
        <v>33105.699999999997</v>
      </c>
      <c r="G62" s="880">
        <f>SUM(G57:G61)</f>
        <v>0</v>
      </c>
      <c r="H62" s="881"/>
      <c r="I62" s="869"/>
    </row>
    <row r="63" spans="1:10" s="918" customFormat="1" ht="15" customHeight="1">
      <c r="A63" s="860">
        <f t="shared" si="2"/>
        <v>27</v>
      </c>
      <c r="B63" s="879" t="s">
        <v>782</v>
      </c>
      <c r="C63" s="942"/>
      <c r="D63" s="943"/>
      <c r="E63" s="947"/>
      <c r="F63" s="943"/>
      <c r="G63" s="945">
        <f>+'Attachment H-30A'!$I$197</f>
        <v>1</v>
      </c>
      <c r="H63" s="870"/>
      <c r="I63" s="869"/>
    </row>
    <row r="64" spans="1:10" s="918" customFormat="1" ht="15" customHeight="1">
      <c r="A64" s="860">
        <f t="shared" si="2"/>
        <v>28</v>
      </c>
      <c r="B64" s="941" t="s">
        <v>783</v>
      </c>
      <c r="C64" s="938"/>
      <c r="D64" s="926"/>
      <c r="E64" s="948"/>
      <c r="F64" s="935">
        <f>+'Attachment H-30A'!$G$83</f>
        <v>1</v>
      </c>
      <c r="G64" s="947"/>
      <c r="H64" s="870"/>
      <c r="I64" s="869"/>
    </row>
    <row r="65" spans="1:10" s="918" customFormat="1" ht="15" customHeight="1" thickBot="1">
      <c r="A65" s="860">
        <f t="shared" si="2"/>
        <v>29</v>
      </c>
      <c r="B65" s="946" t="s">
        <v>841</v>
      </c>
      <c r="C65" s="939">
        <f>+SUM(E65:G65)</f>
        <v>33105.699999999997</v>
      </c>
      <c r="D65" s="949"/>
      <c r="E65" s="934">
        <f>+E62</f>
        <v>0</v>
      </c>
      <c r="F65" s="940">
        <f>+F62*F64</f>
        <v>33105.699999999997</v>
      </c>
      <c r="G65" s="940">
        <f>+G62*G63</f>
        <v>0</v>
      </c>
      <c r="H65" s="870"/>
      <c r="I65" s="869"/>
    </row>
    <row r="66" spans="1:10" s="918" customFormat="1" ht="15" customHeight="1" thickTop="1">
      <c r="A66" s="860"/>
      <c r="B66" s="883"/>
      <c r="C66" s="869"/>
      <c r="D66" s="863"/>
      <c r="E66" s="866"/>
      <c r="F66" s="891"/>
      <c r="G66" s="867"/>
      <c r="H66" s="932"/>
      <c r="I66" s="869"/>
    </row>
    <row r="67" spans="1:10" s="859" customFormat="1" ht="15" customHeight="1">
      <c r="B67" s="860" t="s">
        <v>62</v>
      </c>
      <c r="C67" s="860" t="s">
        <v>63</v>
      </c>
      <c r="D67" s="860" t="s">
        <v>64</v>
      </c>
      <c r="E67" s="860" t="s">
        <v>65</v>
      </c>
      <c r="F67" s="860" t="s">
        <v>67</v>
      </c>
      <c r="G67" s="860" t="s">
        <v>68</v>
      </c>
      <c r="H67" s="860" t="s">
        <v>69</v>
      </c>
      <c r="I67" s="863"/>
      <c r="J67" s="918"/>
    </row>
    <row r="68" spans="1:10" s="859" customFormat="1" ht="15" customHeight="1">
      <c r="B68" s="863" t="s">
        <v>787</v>
      </c>
      <c r="C68" s="860" t="s">
        <v>13</v>
      </c>
      <c r="D68" s="860" t="s">
        <v>803</v>
      </c>
      <c r="E68" s="860" t="s">
        <v>16</v>
      </c>
      <c r="F68" s="860" t="s">
        <v>777</v>
      </c>
      <c r="G68" s="860" t="s">
        <v>778</v>
      </c>
      <c r="H68" s="860"/>
      <c r="I68" s="863"/>
      <c r="J68" s="918"/>
    </row>
    <row r="69" spans="1:10" s="859" customFormat="1" ht="15" customHeight="1">
      <c r="A69" s="892" t="s">
        <v>594</v>
      </c>
      <c r="B69" s="863"/>
      <c r="C69" s="860"/>
      <c r="D69" s="860" t="s">
        <v>802</v>
      </c>
      <c r="E69" s="860" t="s">
        <v>779</v>
      </c>
      <c r="F69" s="860" t="s">
        <v>779</v>
      </c>
      <c r="G69" s="860" t="s">
        <v>779</v>
      </c>
      <c r="H69" s="860" t="s">
        <v>784</v>
      </c>
      <c r="I69" s="863"/>
      <c r="J69" s="918"/>
    </row>
    <row r="70" spans="1:10" s="918" customFormat="1" ht="15" customHeight="1">
      <c r="A70" s="860">
        <f>+A65+1</f>
        <v>30</v>
      </c>
      <c r="B70" s="919" t="s">
        <v>918</v>
      </c>
      <c r="C70" s="920">
        <v>8396.56</v>
      </c>
      <c r="D70" s="920">
        <v>0</v>
      </c>
      <c r="E70" s="921">
        <v>8396.56</v>
      </c>
      <c r="F70" s="921">
        <v>0</v>
      </c>
      <c r="G70" s="921">
        <v>0</v>
      </c>
      <c r="H70" s="974" t="s">
        <v>926</v>
      </c>
      <c r="I70" s="869"/>
    </row>
    <row r="71" spans="1:10" s="918" customFormat="1" ht="15" customHeight="1">
      <c r="A71" s="860">
        <f>+A70+1</f>
        <v>31</v>
      </c>
      <c r="B71" s="975" t="s">
        <v>916</v>
      </c>
      <c r="C71" s="920">
        <v>62449.41</v>
      </c>
      <c r="D71" s="920">
        <v>0</v>
      </c>
      <c r="E71" s="921">
        <v>62449.41</v>
      </c>
      <c r="F71" s="921">
        <v>0</v>
      </c>
      <c r="G71" s="921">
        <v>0</v>
      </c>
      <c r="H71" s="974" t="s">
        <v>927</v>
      </c>
      <c r="I71" s="869"/>
    </row>
    <row r="72" spans="1:10" s="918" customFormat="1" ht="15" customHeight="1">
      <c r="A72" s="860">
        <f t="shared" ref="A72:A78" si="3">+A71+1</f>
        <v>32</v>
      </c>
      <c r="B72" s="975" t="s">
        <v>928</v>
      </c>
      <c r="C72" s="920">
        <v>111909.62</v>
      </c>
      <c r="D72" s="921">
        <v>0</v>
      </c>
      <c r="E72" s="921">
        <v>111909.62</v>
      </c>
      <c r="F72" s="921">
        <v>0</v>
      </c>
      <c r="G72" s="921">
        <v>0</v>
      </c>
      <c r="H72" s="974" t="s">
        <v>929</v>
      </c>
      <c r="I72" s="869"/>
    </row>
    <row r="73" spans="1:10" s="918" customFormat="1" ht="15" customHeight="1">
      <c r="A73" s="860">
        <f t="shared" si="3"/>
        <v>33</v>
      </c>
      <c r="B73" s="975" t="s">
        <v>930</v>
      </c>
      <c r="C73" s="920">
        <v>-4218.46</v>
      </c>
      <c r="D73" s="920">
        <v>0</v>
      </c>
      <c r="E73" s="920">
        <v>-4218.46</v>
      </c>
      <c r="F73" s="920">
        <v>0</v>
      </c>
      <c r="G73" s="920">
        <v>0</v>
      </c>
      <c r="H73" s="974" t="s">
        <v>931</v>
      </c>
      <c r="I73" s="869"/>
    </row>
    <row r="74" spans="1:10" s="918" customFormat="1" ht="15" customHeight="1">
      <c r="A74" s="860">
        <f t="shared" si="3"/>
        <v>34</v>
      </c>
      <c r="B74" s="975"/>
      <c r="C74" s="920"/>
      <c r="D74" s="921"/>
      <c r="E74" s="921"/>
      <c r="F74" s="921"/>
      <c r="G74" s="921"/>
      <c r="H74" s="877"/>
      <c r="I74" s="869"/>
    </row>
    <row r="75" spans="1:10" s="918" customFormat="1" ht="15" customHeight="1">
      <c r="A75" s="860">
        <f t="shared" si="3"/>
        <v>35</v>
      </c>
      <c r="B75" s="879" t="s">
        <v>822</v>
      </c>
      <c r="C75" s="880">
        <f>SUBTOTAL(9,C70:C74)</f>
        <v>178537.13</v>
      </c>
      <c r="D75" s="880">
        <f>SUM(D70:D74)</f>
        <v>0</v>
      </c>
      <c r="E75" s="880">
        <f>SUM(E70:E74)</f>
        <v>178537.13</v>
      </c>
      <c r="F75" s="880">
        <f>SUM(F70:F74)</f>
        <v>0</v>
      </c>
      <c r="G75" s="880">
        <f>SUM(G70:G74)</f>
        <v>0</v>
      </c>
      <c r="H75" s="924"/>
      <c r="I75" s="869"/>
    </row>
    <row r="76" spans="1:10" s="918" customFormat="1" ht="15" customHeight="1">
      <c r="A76" s="860">
        <f t="shared" si="3"/>
        <v>36</v>
      </c>
      <c r="B76" s="879" t="s">
        <v>782</v>
      </c>
      <c r="C76" s="942"/>
      <c r="D76" s="943"/>
      <c r="E76" s="947"/>
      <c r="F76" s="943"/>
      <c r="G76" s="945">
        <f>+'Attachment H-30A'!$I$197</f>
        <v>1</v>
      </c>
      <c r="H76" s="870"/>
      <c r="I76" s="869"/>
    </row>
    <row r="77" spans="1:10" s="918" customFormat="1" ht="15" customHeight="1">
      <c r="A77" s="860">
        <f t="shared" si="3"/>
        <v>37</v>
      </c>
      <c r="B77" s="941" t="s">
        <v>783</v>
      </c>
      <c r="C77" s="938"/>
      <c r="D77" s="926"/>
      <c r="E77" s="948"/>
      <c r="F77" s="935">
        <f>+'Attachment H-30A'!$G$83</f>
        <v>1</v>
      </c>
      <c r="G77" s="947"/>
      <c r="H77" s="870"/>
      <c r="I77" s="869"/>
    </row>
    <row r="78" spans="1:10" s="918" customFormat="1" ht="15" customHeight="1" thickBot="1">
      <c r="A78" s="860">
        <f t="shared" si="3"/>
        <v>38</v>
      </c>
      <c r="B78" s="946" t="s">
        <v>841</v>
      </c>
      <c r="C78" s="939">
        <f>+SUM(E78:G78)</f>
        <v>178537.13</v>
      </c>
      <c r="D78" s="949"/>
      <c r="E78" s="934">
        <f>+E75</f>
        <v>178537.13</v>
      </c>
      <c r="F78" s="940">
        <f>+F75*F77</f>
        <v>0</v>
      </c>
      <c r="G78" s="940">
        <f>+G75*G76</f>
        <v>0</v>
      </c>
      <c r="H78" s="870"/>
      <c r="I78" s="869"/>
    </row>
    <row r="79" spans="1:10" ht="15" customHeight="1" thickTop="1">
      <c r="B79" s="913"/>
      <c r="C79" s="913"/>
      <c r="D79" s="913"/>
      <c r="E79" s="913"/>
      <c r="F79" s="913"/>
      <c r="G79" s="913"/>
      <c r="H79" s="913"/>
      <c r="I79" s="862"/>
    </row>
    <row r="80" spans="1:10" ht="15" customHeight="1">
      <c r="B80" s="1013"/>
      <c r="C80" s="1013"/>
      <c r="D80" s="1013"/>
      <c r="E80" s="1013"/>
      <c r="F80" s="1013"/>
      <c r="G80" s="1013"/>
      <c r="H80" s="1013"/>
      <c r="I80" s="885"/>
    </row>
    <row r="81" spans="2:9" ht="15" customHeight="1">
      <c r="B81" s="873"/>
      <c r="C81" s="873"/>
      <c r="D81" s="873"/>
      <c r="E81" s="873"/>
      <c r="F81" s="873"/>
      <c r="G81" s="873"/>
      <c r="H81" s="873"/>
      <c r="I81" s="862"/>
    </row>
    <row r="82" spans="2:9" ht="15" customHeight="1">
      <c r="B82" s="873"/>
      <c r="C82" s="873"/>
      <c r="D82" s="873"/>
      <c r="E82" s="873"/>
      <c r="F82" s="873"/>
      <c r="G82" s="873"/>
      <c r="H82" s="873"/>
      <c r="I82" s="862"/>
    </row>
    <row r="83" spans="2:9" ht="15" customHeight="1">
      <c r="B83" s="873"/>
      <c r="C83" s="873"/>
      <c r="D83" s="873"/>
      <c r="E83" s="873"/>
      <c r="F83" s="873"/>
      <c r="G83" s="873"/>
      <c r="H83" s="873"/>
      <c r="I83" s="862"/>
    </row>
    <row r="84" spans="2:9" ht="15" customHeight="1">
      <c r="B84" s="873"/>
      <c r="C84" s="873"/>
      <c r="D84" s="914"/>
      <c r="E84" s="914"/>
      <c r="F84" s="914"/>
      <c r="G84" s="914"/>
      <c r="H84" s="914"/>
      <c r="I84" s="886"/>
    </row>
    <row r="85" spans="2:9" ht="15" customHeight="1">
      <c r="B85" s="873"/>
      <c r="C85" s="873"/>
      <c r="D85" s="914"/>
      <c r="E85" s="914"/>
      <c r="F85" s="914"/>
      <c r="G85" s="914"/>
      <c r="H85" s="914"/>
      <c r="I85" s="886"/>
    </row>
    <row r="86" spans="2:9" ht="15" customHeight="1">
      <c r="B86" s="915"/>
      <c r="C86" s="873"/>
      <c r="D86" s="916"/>
      <c r="E86" s="916"/>
      <c r="F86" s="873"/>
      <c r="G86" s="873"/>
      <c r="H86" s="873"/>
      <c r="I86" s="862"/>
    </row>
    <row r="87" spans="2:9" ht="15" customHeight="1">
      <c r="B87" s="915"/>
      <c r="C87" s="873"/>
      <c r="D87" s="917"/>
      <c r="E87" s="917"/>
      <c r="F87" s="873"/>
      <c r="G87" s="873"/>
      <c r="H87" s="873"/>
      <c r="I87" s="862"/>
    </row>
    <row r="88" spans="2:9" ht="15" customHeight="1">
      <c r="B88" s="915"/>
      <c r="C88" s="873"/>
      <c r="D88" s="917"/>
      <c r="E88" s="917"/>
      <c r="F88" s="873"/>
      <c r="G88" s="873"/>
      <c r="H88" s="873"/>
      <c r="I88" s="862"/>
    </row>
    <row r="89" spans="2:9" ht="15" customHeight="1">
      <c r="B89" s="915"/>
      <c r="C89" s="873"/>
      <c r="D89" s="917"/>
      <c r="E89" s="917"/>
      <c r="F89" s="873"/>
      <c r="G89" s="873"/>
      <c r="H89" s="873"/>
      <c r="I89" s="862"/>
    </row>
    <row r="90" spans="2:9" ht="15" customHeight="1">
      <c r="B90" s="915"/>
      <c r="C90" s="873"/>
      <c r="D90" s="917"/>
      <c r="E90" s="917"/>
      <c r="F90" s="873"/>
      <c r="G90" s="873"/>
      <c r="H90" s="873"/>
      <c r="I90" s="862"/>
    </row>
    <row r="91" spans="2:9" ht="15" customHeight="1">
      <c r="B91" s="915"/>
      <c r="C91" s="873"/>
      <c r="D91" s="917"/>
      <c r="E91" s="917"/>
      <c r="F91" s="873"/>
      <c r="G91" s="873"/>
      <c r="H91" s="873"/>
      <c r="I91" s="862"/>
    </row>
    <row r="92" spans="2:9" ht="15" customHeight="1">
      <c r="B92" s="915"/>
      <c r="C92" s="873"/>
      <c r="D92" s="917"/>
      <c r="E92" s="917"/>
      <c r="F92" s="873"/>
      <c r="G92" s="873"/>
      <c r="H92" s="873"/>
      <c r="I92" s="862"/>
    </row>
    <row r="93" spans="2:9" ht="15" customHeight="1">
      <c r="B93" s="915"/>
      <c r="C93" s="873"/>
      <c r="D93" s="917"/>
      <c r="E93" s="917"/>
      <c r="F93" s="873"/>
      <c r="G93" s="873"/>
      <c r="H93" s="873"/>
      <c r="I93" s="862"/>
    </row>
    <row r="94" spans="2:9" ht="15" customHeight="1">
      <c r="B94" s="915"/>
      <c r="C94" s="873"/>
      <c r="D94" s="917"/>
      <c r="E94" s="917"/>
      <c r="F94" s="873"/>
      <c r="G94" s="873"/>
      <c r="H94" s="873"/>
      <c r="I94" s="862"/>
    </row>
    <row r="95" spans="2:9" ht="15" customHeight="1">
      <c r="B95" s="915"/>
      <c r="C95" s="873"/>
      <c r="D95" s="917"/>
      <c r="E95" s="917"/>
      <c r="F95" s="873"/>
      <c r="G95" s="873"/>
      <c r="H95" s="873"/>
      <c r="I95" s="862"/>
    </row>
    <row r="96" spans="2:9" ht="15" customHeight="1">
      <c r="B96" s="915"/>
      <c r="C96" s="873"/>
      <c r="D96" s="917"/>
      <c r="E96" s="917"/>
      <c r="F96" s="873"/>
      <c r="G96" s="873"/>
      <c r="H96" s="873"/>
      <c r="I96" s="862"/>
    </row>
    <row r="97" spans="2:9" ht="15" customHeight="1">
      <c r="B97" s="873"/>
      <c r="C97" s="873"/>
      <c r="D97" s="917"/>
      <c r="E97" s="917"/>
      <c r="F97" s="873"/>
      <c r="G97" s="873"/>
      <c r="H97" s="873"/>
      <c r="I97" s="862"/>
    </row>
    <row r="98" spans="2:9" ht="15" customHeight="1">
      <c r="B98" s="915"/>
      <c r="C98" s="873"/>
      <c r="D98" s="917"/>
      <c r="E98" s="917"/>
      <c r="F98" s="873"/>
      <c r="G98" s="873"/>
      <c r="H98" s="873"/>
      <c r="I98" s="862"/>
    </row>
    <row r="99" spans="2:9" ht="15" customHeight="1">
      <c r="B99" s="873"/>
      <c r="C99" s="873"/>
      <c r="D99" s="917"/>
      <c r="E99" s="917"/>
      <c r="F99" s="873"/>
      <c r="G99" s="873"/>
      <c r="H99" s="873"/>
      <c r="I99" s="862"/>
    </row>
    <row r="100" spans="2:9" ht="15" customHeight="1">
      <c r="B100" s="915"/>
      <c r="C100" s="873"/>
      <c r="D100" s="873"/>
      <c r="E100" s="873"/>
      <c r="F100" s="873"/>
      <c r="G100" s="873"/>
      <c r="H100" s="873"/>
      <c r="I100" s="862"/>
    </row>
    <row r="101" spans="2:9" ht="15" customHeight="1">
      <c r="B101" s="915"/>
      <c r="C101" s="873"/>
      <c r="D101" s="873"/>
      <c r="E101" s="873"/>
      <c r="F101" s="873"/>
      <c r="G101" s="873"/>
      <c r="H101" s="873"/>
    </row>
    <row r="102" spans="2:9" ht="15" customHeight="1">
      <c r="B102" s="915"/>
      <c r="C102" s="873"/>
      <c r="D102" s="873"/>
      <c r="E102" s="873"/>
      <c r="F102" s="873"/>
      <c r="G102" s="873"/>
      <c r="H102" s="873"/>
    </row>
    <row r="103" spans="2:9" ht="15" customHeight="1">
      <c r="B103" s="915"/>
      <c r="C103" s="873"/>
      <c r="D103" s="873"/>
      <c r="E103" s="873"/>
      <c r="F103" s="873"/>
      <c r="G103" s="873"/>
      <c r="H103" s="873"/>
    </row>
    <row r="104" spans="2:9" ht="15" customHeight="1">
      <c r="B104" s="915"/>
      <c r="C104" s="873"/>
      <c r="D104" s="873"/>
      <c r="E104" s="873"/>
      <c r="F104" s="873"/>
      <c r="G104" s="873"/>
      <c r="H104" s="873"/>
    </row>
    <row r="105" spans="2:9" ht="15" customHeight="1">
      <c r="B105" s="915"/>
      <c r="C105" s="873"/>
      <c r="D105" s="873"/>
      <c r="E105" s="873"/>
      <c r="F105" s="873"/>
      <c r="G105" s="873"/>
      <c r="H105" s="873"/>
    </row>
    <row r="106" spans="2:9" ht="15" customHeight="1">
      <c r="B106" s="915"/>
      <c r="C106" s="873"/>
      <c r="D106" s="873"/>
      <c r="E106" s="873"/>
      <c r="F106" s="873"/>
      <c r="G106" s="873"/>
      <c r="H106" s="873"/>
    </row>
    <row r="107" spans="2:9" ht="15" customHeight="1">
      <c r="B107" s="915"/>
      <c r="C107" s="873"/>
      <c r="D107" s="873"/>
      <c r="E107" s="873"/>
      <c r="F107" s="873"/>
      <c r="G107" s="873"/>
      <c r="H107" s="873"/>
    </row>
    <row r="108" spans="2:9" ht="15" customHeight="1">
      <c r="B108" s="915"/>
      <c r="C108" s="873"/>
      <c r="D108" s="873"/>
      <c r="E108" s="873"/>
      <c r="F108" s="873"/>
      <c r="G108" s="873"/>
      <c r="H108" s="873"/>
    </row>
    <row r="109" spans="2:9" ht="15" customHeight="1">
      <c r="B109" s="915"/>
      <c r="C109" s="873"/>
      <c r="D109" s="873"/>
      <c r="E109" s="873"/>
      <c r="F109" s="873"/>
      <c r="G109" s="873"/>
      <c r="H109" s="873"/>
    </row>
    <row r="110" spans="2:9" ht="15" customHeight="1">
      <c r="B110" s="915"/>
      <c r="C110" s="873"/>
      <c r="D110" s="873"/>
      <c r="E110" s="873"/>
      <c r="F110" s="873"/>
      <c r="G110" s="873"/>
      <c r="H110" s="873"/>
    </row>
    <row r="111" spans="2:9" ht="15" customHeight="1">
      <c r="B111" s="915"/>
      <c r="C111" s="873"/>
      <c r="D111" s="873"/>
      <c r="E111" s="873"/>
      <c r="F111" s="873"/>
      <c r="G111" s="873"/>
      <c r="H111" s="873"/>
    </row>
    <row r="112" spans="2:9" ht="15" customHeight="1">
      <c r="B112" s="915"/>
      <c r="C112" s="873"/>
      <c r="D112" s="873"/>
      <c r="E112" s="873"/>
      <c r="F112" s="873"/>
      <c r="G112" s="873"/>
      <c r="H112" s="873"/>
    </row>
    <row r="113" spans="2:8" ht="15" customHeight="1">
      <c r="B113" s="915"/>
      <c r="C113" s="873"/>
      <c r="D113" s="873"/>
      <c r="E113" s="873"/>
      <c r="F113" s="873"/>
      <c r="G113" s="873"/>
      <c r="H113" s="873"/>
    </row>
    <row r="114" spans="2:8" ht="15" customHeight="1">
      <c r="B114" s="915"/>
      <c r="C114" s="873"/>
      <c r="D114" s="873"/>
      <c r="E114" s="873"/>
      <c r="F114" s="873"/>
      <c r="G114" s="873"/>
      <c r="H114" s="873"/>
    </row>
    <row r="115" spans="2:8" ht="15" customHeight="1">
      <c r="B115" s="915"/>
      <c r="C115" s="873"/>
      <c r="D115" s="873"/>
      <c r="E115" s="873"/>
      <c r="F115" s="873"/>
      <c r="G115" s="873"/>
      <c r="H115" s="873"/>
    </row>
    <row r="116" spans="2:8" ht="15" customHeight="1">
      <c r="B116" s="915"/>
      <c r="C116" s="873"/>
      <c r="D116" s="873"/>
      <c r="E116" s="873"/>
      <c r="F116" s="873"/>
      <c r="G116" s="873"/>
      <c r="H116" s="873"/>
    </row>
    <row r="117" spans="2:8" ht="15" customHeight="1">
      <c r="B117" s="915"/>
      <c r="C117" s="873"/>
      <c r="D117" s="873"/>
      <c r="E117" s="873"/>
      <c r="F117" s="873"/>
      <c r="G117" s="873"/>
      <c r="H117" s="873"/>
    </row>
    <row r="118" spans="2:8" ht="15" customHeight="1">
      <c r="B118" s="915"/>
      <c r="C118" s="873"/>
      <c r="D118" s="873"/>
      <c r="E118" s="873"/>
      <c r="F118" s="873"/>
      <c r="G118" s="873"/>
      <c r="H118" s="873"/>
    </row>
    <row r="119" spans="2:8" ht="15" customHeight="1">
      <c r="B119" s="915"/>
      <c r="C119" s="873"/>
      <c r="D119" s="873"/>
      <c r="E119" s="873"/>
      <c r="F119" s="873"/>
      <c r="G119" s="873"/>
      <c r="H119" s="873"/>
    </row>
    <row r="120" spans="2:8" ht="15" customHeight="1">
      <c r="B120" s="915"/>
      <c r="C120" s="873"/>
      <c r="D120" s="873"/>
      <c r="E120" s="873"/>
      <c r="F120" s="873"/>
      <c r="G120" s="873"/>
      <c r="H120" s="873"/>
    </row>
    <row r="121" spans="2:8" ht="15" customHeight="1">
      <c r="B121" s="915"/>
      <c r="C121" s="873"/>
      <c r="D121" s="873"/>
      <c r="E121" s="873"/>
      <c r="F121" s="873"/>
      <c r="G121" s="873"/>
      <c r="H121" s="873"/>
    </row>
    <row r="122" spans="2:8" ht="15" customHeight="1">
      <c r="B122" s="915"/>
      <c r="C122" s="873"/>
      <c r="D122" s="873"/>
      <c r="E122" s="873"/>
      <c r="F122" s="873"/>
      <c r="G122" s="873"/>
      <c r="H122" s="873"/>
    </row>
    <row r="123" spans="2:8" ht="15" customHeight="1">
      <c r="B123" s="915"/>
      <c r="C123" s="873"/>
      <c r="D123" s="873"/>
      <c r="E123" s="873"/>
      <c r="F123" s="873"/>
      <c r="G123" s="873"/>
      <c r="H123" s="873"/>
    </row>
    <row r="124" spans="2:8" ht="15" customHeight="1">
      <c r="B124" s="915"/>
      <c r="C124" s="873"/>
      <c r="D124" s="873"/>
      <c r="E124" s="873"/>
      <c r="F124" s="873"/>
      <c r="G124" s="873"/>
      <c r="H124" s="873"/>
    </row>
    <row r="125" spans="2:8" ht="15" customHeight="1">
      <c r="B125" s="915"/>
      <c r="C125" s="873"/>
      <c r="D125" s="873"/>
      <c r="E125" s="873"/>
      <c r="F125" s="873"/>
      <c r="G125" s="873"/>
      <c r="H125" s="873"/>
    </row>
    <row r="126" spans="2:8" ht="15" customHeight="1">
      <c r="B126" s="915"/>
      <c r="C126" s="873"/>
      <c r="D126" s="873"/>
      <c r="E126" s="873"/>
      <c r="F126" s="873"/>
      <c r="G126" s="873"/>
      <c r="H126" s="873"/>
    </row>
    <row r="127" spans="2:8" ht="15" customHeight="1">
      <c r="B127" s="915"/>
      <c r="C127" s="873"/>
      <c r="D127" s="873"/>
      <c r="E127" s="873"/>
      <c r="F127" s="873"/>
      <c r="G127" s="873"/>
      <c r="H127" s="873"/>
    </row>
    <row r="128" spans="2:8" ht="15" customHeight="1">
      <c r="B128" s="915"/>
      <c r="C128" s="873"/>
      <c r="D128" s="873"/>
      <c r="E128" s="873"/>
      <c r="F128" s="873"/>
      <c r="G128" s="873"/>
      <c r="H128" s="873"/>
    </row>
    <row r="129" spans="2:8" ht="15" customHeight="1">
      <c r="B129" s="915"/>
      <c r="C129" s="873"/>
      <c r="D129" s="873"/>
      <c r="E129" s="873"/>
      <c r="F129" s="873"/>
      <c r="G129" s="873"/>
      <c r="H129" s="873"/>
    </row>
    <row r="130" spans="2:8" ht="15" customHeight="1">
      <c r="B130" s="915"/>
      <c r="C130" s="873"/>
      <c r="D130" s="873"/>
      <c r="E130" s="873"/>
      <c r="F130" s="873"/>
      <c r="G130" s="873"/>
      <c r="H130" s="873"/>
    </row>
    <row r="131" spans="2:8" ht="15" customHeight="1">
      <c r="B131" s="915"/>
      <c r="C131" s="873"/>
      <c r="D131" s="873"/>
      <c r="E131" s="873"/>
      <c r="F131" s="873"/>
      <c r="G131" s="873"/>
      <c r="H131" s="873"/>
    </row>
    <row r="132" spans="2:8" ht="15" customHeight="1">
      <c r="B132" s="915"/>
      <c r="C132" s="873"/>
      <c r="D132" s="873"/>
      <c r="E132" s="873"/>
      <c r="F132" s="873"/>
      <c r="G132" s="873"/>
      <c r="H132" s="873"/>
    </row>
    <row r="133" spans="2:8" ht="15" customHeight="1">
      <c r="B133" s="915"/>
      <c r="C133" s="873"/>
      <c r="D133" s="873"/>
      <c r="E133" s="873"/>
      <c r="F133" s="873"/>
      <c r="G133" s="873"/>
      <c r="H133" s="873"/>
    </row>
    <row r="134" spans="2:8" ht="15" customHeight="1">
      <c r="B134" s="915"/>
      <c r="C134" s="873"/>
      <c r="D134" s="873"/>
      <c r="E134" s="873"/>
      <c r="F134" s="873"/>
      <c r="G134" s="873"/>
      <c r="H134" s="873"/>
    </row>
    <row r="135" spans="2:8" ht="15" customHeight="1">
      <c r="B135" s="915"/>
      <c r="C135" s="873"/>
      <c r="D135" s="873"/>
      <c r="E135" s="873"/>
      <c r="F135" s="873"/>
      <c r="G135" s="873"/>
      <c r="H135" s="873"/>
    </row>
    <row r="136" spans="2:8" ht="15" customHeight="1">
      <c r="B136" s="915"/>
      <c r="C136" s="873"/>
      <c r="D136" s="873"/>
      <c r="E136" s="873"/>
      <c r="F136" s="873"/>
      <c r="G136" s="873"/>
      <c r="H136" s="873"/>
    </row>
    <row r="137" spans="2:8" ht="15" customHeight="1">
      <c r="B137" s="915"/>
      <c r="C137" s="873"/>
      <c r="D137" s="873"/>
      <c r="E137" s="873"/>
      <c r="F137" s="873"/>
      <c r="G137" s="873"/>
      <c r="H137" s="873"/>
    </row>
    <row r="138" spans="2:8" ht="15" customHeight="1">
      <c r="B138" s="915"/>
      <c r="C138" s="873"/>
      <c r="D138" s="873"/>
      <c r="E138" s="873"/>
      <c r="F138" s="873"/>
      <c r="G138" s="873"/>
      <c r="H138" s="873"/>
    </row>
    <row r="139" spans="2:8" ht="15" customHeight="1">
      <c r="B139" s="915"/>
      <c r="C139" s="873"/>
      <c r="D139" s="873"/>
      <c r="E139" s="873"/>
      <c r="F139" s="873"/>
      <c r="G139" s="873"/>
      <c r="H139" s="873"/>
    </row>
    <row r="140" spans="2:8" ht="15" customHeight="1">
      <c r="B140" s="915"/>
      <c r="C140" s="873"/>
      <c r="D140" s="873"/>
      <c r="E140" s="873"/>
      <c r="F140" s="873"/>
      <c r="G140" s="873"/>
      <c r="H140" s="873"/>
    </row>
    <row r="141" spans="2:8" ht="15" customHeight="1">
      <c r="B141" s="915"/>
      <c r="C141" s="873"/>
      <c r="D141" s="873"/>
      <c r="E141" s="873"/>
      <c r="F141" s="873"/>
      <c r="G141" s="873"/>
      <c r="H141" s="873"/>
    </row>
    <row r="142" spans="2:8" ht="15" customHeight="1">
      <c r="B142" s="915"/>
      <c r="C142" s="873"/>
      <c r="D142" s="873"/>
      <c r="E142" s="873"/>
      <c r="F142" s="873"/>
      <c r="G142" s="873"/>
      <c r="H142" s="873"/>
    </row>
    <row r="143" spans="2:8" ht="15" customHeight="1">
      <c r="B143" s="915"/>
      <c r="C143" s="873"/>
      <c r="D143" s="873"/>
      <c r="E143" s="873"/>
      <c r="F143" s="873"/>
      <c r="G143" s="873"/>
      <c r="H143" s="873"/>
    </row>
    <row r="144" spans="2:8" ht="15" customHeight="1">
      <c r="B144" s="915"/>
      <c r="C144" s="873"/>
      <c r="D144" s="873"/>
      <c r="E144" s="873"/>
      <c r="F144" s="873"/>
      <c r="G144" s="873"/>
      <c r="H144" s="873"/>
    </row>
    <row r="145" spans="2:8" ht="15" customHeight="1">
      <c r="B145" s="915"/>
      <c r="C145" s="873"/>
      <c r="D145" s="873"/>
      <c r="E145" s="873"/>
      <c r="F145" s="873"/>
      <c r="G145" s="873"/>
      <c r="H145" s="873"/>
    </row>
    <row r="146" spans="2:8" ht="15" customHeight="1">
      <c r="B146" s="915"/>
      <c r="C146" s="873"/>
      <c r="D146" s="873"/>
      <c r="E146" s="873"/>
      <c r="F146" s="873"/>
      <c r="G146" s="873"/>
      <c r="H146" s="873"/>
    </row>
    <row r="147" spans="2:8" ht="15" customHeight="1">
      <c r="B147" s="915"/>
      <c r="C147" s="873"/>
      <c r="D147" s="873"/>
      <c r="E147" s="873"/>
      <c r="F147" s="873"/>
      <c r="G147" s="873"/>
      <c r="H147" s="873"/>
    </row>
    <row r="148" spans="2:8" ht="15" customHeight="1">
      <c r="B148" s="915"/>
      <c r="C148" s="873"/>
      <c r="D148" s="873"/>
      <c r="E148" s="873"/>
      <c r="F148" s="873"/>
      <c r="G148" s="873"/>
      <c r="H148" s="873"/>
    </row>
    <row r="149" spans="2:8" ht="15" customHeight="1">
      <c r="B149" s="915"/>
      <c r="C149" s="873"/>
      <c r="D149" s="873"/>
      <c r="E149" s="873"/>
      <c r="F149" s="873"/>
      <c r="G149" s="873"/>
      <c r="H149" s="873"/>
    </row>
    <row r="150" spans="2:8" ht="15" customHeight="1">
      <c r="B150" s="915"/>
      <c r="C150" s="873"/>
      <c r="D150" s="873"/>
      <c r="E150" s="873"/>
      <c r="F150" s="873"/>
      <c r="G150" s="873"/>
      <c r="H150" s="873"/>
    </row>
    <row r="151" spans="2:8" ht="15" customHeight="1">
      <c r="B151" s="915"/>
      <c r="C151" s="873"/>
      <c r="D151" s="873"/>
      <c r="E151" s="873"/>
      <c r="F151" s="873"/>
      <c r="G151" s="873"/>
      <c r="H151" s="873"/>
    </row>
    <row r="152" spans="2:8" ht="15" customHeight="1">
      <c r="B152" s="915"/>
      <c r="C152" s="873"/>
      <c r="D152" s="873"/>
      <c r="E152" s="873"/>
      <c r="F152" s="873"/>
      <c r="G152" s="873"/>
      <c r="H152" s="873"/>
    </row>
    <row r="153" spans="2:8" ht="15" customHeight="1">
      <c r="B153" s="915"/>
      <c r="C153" s="873"/>
      <c r="D153" s="873"/>
      <c r="E153" s="873"/>
      <c r="F153" s="873"/>
      <c r="G153" s="873"/>
      <c r="H153" s="873"/>
    </row>
    <row r="154" spans="2:8" ht="15" customHeight="1">
      <c r="B154" s="915"/>
      <c r="C154" s="873"/>
      <c r="D154" s="873"/>
      <c r="E154" s="873"/>
      <c r="F154" s="873"/>
      <c r="G154" s="873"/>
      <c r="H154" s="873"/>
    </row>
    <row r="155" spans="2:8" ht="15" customHeight="1">
      <c r="B155" s="915"/>
      <c r="C155" s="873"/>
      <c r="D155" s="873"/>
      <c r="E155" s="873"/>
      <c r="F155" s="873"/>
      <c r="G155" s="873"/>
      <c r="H155" s="873"/>
    </row>
    <row r="156" spans="2:8" ht="15" customHeight="1">
      <c r="B156" s="915"/>
      <c r="C156" s="873"/>
      <c r="D156" s="873"/>
      <c r="E156" s="873"/>
      <c r="F156" s="873"/>
      <c r="G156" s="873"/>
      <c r="H156" s="873"/>
    </row>
    <row r="157" spans="2:8" ht="15" customHeight="1">
      <c r="B157" s="915"/>
      <c r="C157" s="873"/>
      <c r="D157" s="873"/>
      <c r="E157" s="873"/>
      <c r="F157" s="873"/>
      <c r="G157" s="873"/>
      <c r="H157" s="873"/>
    </row>
    <row r="158" spans="2:8" ht="15" customHeight="1">
      <c r="B158" s="915"/>
      <c r="C158" s="873"/>
      <c r="D158" s="873"/>
      <c r="E158" s="873"/>
      <c r="F158" s="873"/>
      <c r="G158" s="873"/>
      <c r="H158" s="873"/>
    </row>
    <row r="159" spans="2:8" ht="15" customHeight="1">
      <c r="B159" s="915"/>
      <c r="C159" s="873"/>
      <c r="D159" s="873"/>
      <c r="E159" s="873"/>
      <c r="F159" s="873"/>
      <c r="G159" s="873"/>
      <c r="H159" s="873"/>
    </row>
    <row r="160" spans="2:8" ht="15" customHeight="1">
      <c r="B160" s="915"/>
      <c r="C160" s="873"/>
      <c r="D160" s="873"/>
      <c r="E160" s="873"/>
      <c r="F160" s="873"/>
      <c r="G160" s="873"/>
      <c r="H160" s="873"/>
    </row>
    <row r="161" spans="2:8" ht="15" customHeight="1">
      <c r="B161" s="915"/>
      <c r="C161" s="873"/>
      <c r="D161" s="873"/>
      <c r="E161" s="873"/>
      <c r="F161" s="873"/>
      <c r="G161" s="873"/>
      <c r="H161" s="873"/>
    </row>
    <row r="162" spans="2:8" ht="15" customHeight="1">
      <c r="B162" s="915"/>
      <c r="C162" s="873"/>
      <c r="D162" s="873"/>
      <c r="E162" s="873"/>
      <c r="F162" s="873"/>
      <c r="G162" s="873"/>
      <c r="H162" s="873"/>
    </row>
    <row r="163" spans="2:8" ht="15" customHeight="1">
      <c r="B163" s="915"/>
      <c r="C163" s="873"/>
      <c r="D163" s="873"/>
      <c r="E163" s="873"/>
      <c r="F163" s="873"/>
      <c r="G163" s="873"/>
      <c r="H163" s="873"/>
    </row>
    <row r="164" spans="2:8" ht="15" customHeight="1">
      <c r="B164" s="915"/>
      <c r="C164" s="873"/>
      <c r="D164" s="873"/>
      <c r="E164" s="873"/>
      <c r="F164" s="873"/>
      <c r="G164" s="873"/>
      <c r="H164" s="873"/>
    </row>
    <row r="165" spans="2:8" ht="15" customHeight="1">
      <c r="B165" s="915"/>
      <c r="C165" s="873"/>
      <c r="D165" s="873"/>
      <c r="E165" s="873"/>
      <c r="F165" s="873"/>
      <c r="G165" s="873"/>
      <c r="H165" s="873"/>
    </row>
    <row r="166" spans="2:8" ht="15" customHeight="1">
      <c r="B166" s="915"/>
      <c r="C166" s="873"/>
      <c r="D166" s="873"/>
      <c r="E166" s="873"/>
      <c r="F166" s="873"/>
      <c r="G166" s="873"/>
      <c r="H166" s="873"/>
    </row>
    <row r="167" spans="2:8" ht="15" customHeight="1">
      <c r="B167" s="915"/>
      <c r="C167" s="873"/>
      <c r="D167" s="873"/>
      <c r="E167" s="873"/>
      <c r="F167" s="873"/>
      <c r="G167" s="873"/>
      <c r="H167" s="873"/>
    </row>
    <row r="168" spans="2:8" ht="15" customHeight="1">
      <c r="B168" s="915"/>
      <c r="C168" s="873"/>
      <c r="D168" s="873"/>
      <c r="E168" s="873"/>
      <c r="F168" s="873"/>
      <c r="G168" s="873"/>
      <c r="H168" s="873"/>
    </row>
    <row r="169" spans="2:8" ht="15" customHeight="1">
      <c r="B169" s="915"/>
      <c r="C169" s="873"/>
      <c r="D169" s="873"/>
      <c r="E169" s="873"/>
      <c r="F169" s="873"/>
      <c r="G169" s="873"/>
      <c r="H169" s="873"/>
    </row>
    <row r="170" spans="2:8" ht="15" customHeight="1">
      <c r="B170" s="915"/>
      <c r="C170" s="873"/>
      <c r="D170" s="873"/>
      <c r="E170" s="873"/>
      <c r="F170" s="873"/>
      <c r="G170" s="873"/>
      <c r="H170" s="873"/>
    </row>
    <row r="171" spans="2:8" ht="15" customHeight="1">
      <c r="B171" s="915"/>
      <c r="C171" s="873"/>
      <c r="D171" s="873"/>
      <c r="E171" s="873"/>
      <c r="F171" s="873"/>
      <c r="G171" s="873"/>
      <c r="H171" s="873"/>
    </row>
    <row r="172" spans="2:8" ht="15" customHeight="1">
      <c r="B172" s="915"/>
      <c r="C172" s="873"/>
      <c r="D172" s="873"/>
      <c r="E172" s="873"/>
      <c r="F172" s="873"/>
      <c r="G172" s="873"/>
      <c r="H172" s="873"/>
    </row>
    <row r="173" spans="2:8" ht="15" customHeight="1">
      <c r="B173" s="915"/>
      <c r="C173" s="873"/>
      <c r="D173" s="873"/>
      <c r="E173" s="873"/>
      <c r="F173" s="873"/>
      <c r="G173" s="873"/>
      <c r="H173" s="873"/>
    </row>
    <row r="174" spans="2:8" ht="15" customHeight="1">
      <c r="B174" s="915"/>
      <c r="C174" s="873"/>
      <c r="D174" s="873"/>
      <c r="E174" s="873"/>
      <c r="F174" s="873"/>
      <c r="G174" s="873"/>
      <c r="H174" s="873"/>
    </row>
    <row r="175" spans="2:8" ht="15" customHeight="1">
      <c r="B175" s="915"/>
      <c r="C175" s="873"/>
      <c r="D175" s="873"/>
      <c r="E175" s="873"/>
      <c r="F175" s="873"/>
      <c r="G175" s="873"/>
      <c r="H175" s="873"/>
    </row>
    <row r="176" spans="2:8" ht="15" customHeight="1">
      <c r="B176" s="915"/>
      <c r="C176" s="873"/>
      <c r="D176" s="873"/>
      <c r="E176" s="873"/>
      <c r="F176" s="873"/>
      <c r="G176" s="873"/>
      <c r="H176" s="873"/>
    </row>
    <row r="177" spans="2:8" ht="15" customHeight="1">
      <c r="B177" s="915"/>
      <c r="C177" s="873"/>
      <c r="D177" s="873"/>
      <c r="E177" s="873"/>
      <c r="F177" s="873"/>
      <c r="G177" s="873"/>
      <c r="H177" s="873"/>
    </row>
    <row r="178" spans="2:8" ht="15" customHeight="1">
      <c r="B178" s="915"/>
      <c r="C178" s="873"/>
      <c r="D178" s="873"/>
      <c r="E178" s="873"/>
      <c r="F178" s="873"/>
      <c r="G178" s="873"/>
      <c r="H178" s="873"/>
    </row>
    <row r="179" spans="2:8" ht="15" customHeight="1">
      <c r="B179" s="915"/>
      <c r="C179" s="873"/>
      <c r="D179" s="873"/>
      <c r="E179" s="873"/>
      <c r="F179" s="873"/>
      <c r="G179" s="873"/>
      <c r="H179" s="873"/>
    </row>
    <row r="180" spans="2:8" ht="15" customHeight="1">
      <c r="B180" s="915"/>
      <c r="C180" s="873"/>
      <c r="D180" s="873"/>
      <c r="E180" s="873"/>
      <c r="F180" s="873"/>
      <c r="G180" s="873"/>
      <c r="H180" s="873"/>
    </row>
    <row r="181" spans="2:8" ht="15" customHeight="1">
      <c r="B181" s="915"/>
      <c r="C181" s="873"/>
      <c r="D181" s="873"/>
      <c r="E181" s="873"/>
      <c r="F181" s="873"/>
      <c r="G181" s="873"/>
      <c r="H181" s="873"/>
    </row>
    <row r="182" spans="2:8" ht="15" customHeight="1">
      <c r="B182" s="915"/>
      <c r="C182" s="873"/>
      <c r="D182" s="873"/>
      <c r="E182" s="873"/>
      <c r="F182" s="873"/>
      <c r="G182" s="873"/>
      <c r="H182" s="873"/>
    </row>
    <row r="183" spans="2:8" ht="15" customHeight="1">
      <c r="B183" s="915"/>
      <c r="C183" s="873"/>
      <c r="D183" s="873"/>
      <c r="E183" s="873"/>
      <c r="F183" s="873"/>
      <c r="G183" s="873"/>
      <c r="H183" s="873"/>
    </row>
    <row r="184" spans="2:8" ht="15" customHeight="1">
      <c r="B184" s="915"/>
      <c r="C184" s="873"/>
      <c r="D184" s="873"/>
      <c r="E184" s="873"/>
      <c r="F184" s="873"/>
      <c r="G184" s="873"/>
      <c r="H184" s="873"/>
    </row>
    <row r="185" spans="2:8" ht="15" customHeight="1">
      <c r="B185" s="915"/>
      <c r="C185" s="873"/>
      <c r="D185" s="873"/>
      <c r="E185" s="873"/>
      <c r="F185" s="873"/>
      <c r="G185" s="873"/>
      <c r="H185" s="873"/>
    </row>
    <row r="186" spans="2:8" ht="15" customHeight="1">
      <c r="B186" s="915"/>
      <c r="C186" s="873"/>
      <c r="D186" s="873"/>
      <c r="E186" s="873"/>
      <c r="F186" s="873"/>
      <c r="G186" s="873"/>
      <c r="H186" s="873"/>
    </row>
    <row r="187" spans="2:8" ht="15" customHeight="1">
      <c r="B187" s="915"/>
      <c r="C187" s="873"/>
      <c r="D187" s="873"/>
      <c r="E187" s="873"/>
      <c r="F187" s="873"/>
      <c r="G187" s="873"/>
      <c r="H187" s="873"/>
    </row>
    <row r="188" spans="2:8" ht="15" customHeight="1">
      <c r="B188" s="915"/>
      <c r="C188" s="873"/>
      <c r="D188" s="873"/>
      <c r="E188" s="873"/>
      <c r="F188" s="873"/>
      <c r="G188" s="873"/>
      <c r="H188" s="873"/>
    </row>
    <row r="189" spans="2:8" ht="15" customHeight="1">
      <c r="B189" s="915"/>
      <c r="C189" s="873"/>
      <c r="D189" s="873"/>
      <c r="E189" s="873"/>
      <c r="F189" s="873"/>
      <c r="G189" s="873"/>
      <c r="H189" s="873"/>
    </row>
    <row r="190" spans="2:8" ht="15" customHeight="1">
      <c r="B190" s="915"/>
      <c r="C190" s="873"/>
      <c r="D190" s="873"/>
      <c r="E190" s="873"/>
      <c r="F190" s="873"/>
      <c r="G190" s="873"/>
      <c r="H190" s="873"/>
    </row>
    <row r="191" spans="2:8" ht="15" customHeight="1">
      <c r="B191" s="915"/>
      <c r="C191" s="873"/>
      <c r="D191" s="873"/>
      <c r="E191" s="873"/>
      <c r="F191" s="873"/>
      <c r="G191" s="873"/>
      <c r="H191" s="873"/>
    </row>
    <row r="192" spans="2:8" ht="15" customHeight="1">
      <c r="B192" s="915"/>
      <c r="C192" s="873"/>
      <c r="D192" s="873"/>
      <c r="E192" s="873"/>
      <c r="F192" s="873"/>
      <c r="G192" s="873"/>
      <c r="H192" s="873"/>
    </row>
    <row r="193" spans="2:8" ht="15" customHeight="1">
      <c r="B193" s="915"/>
      <c r="C193" s="873"/>
      <c r="D193" s="873"/>
      <c r="E193" s="873"/>
      <c r="F193" s="873"/>
      <c r="G193" s="873"/>
      <c r="H193" s="873"/>
    </row>
    <row r="194" spans="2:8" ht="15" customHeight="1">
      <c r="B194" s="915"/>
      <c r="C194" s="873"/>
      <c r="D194" s="873"/>
      <c r="E194" s="873"/>
      <c r="F194" s="873"/>
      <c r="G194" s="873"/>
      <c r="H194" s="873"/>
    </row>
    <row r="195" spans="2:8" ht="15" customHeight="1">
      <c r="B195" s="915"/>
      <c r="C195" s="873"/>
      <c r="D195" s="873"/>
      <c r="E195" s="873"/>
      <c r="F195" s="873"/>
      <c r="G195" s="873"/>
      <c r="H195" s="873"/>
    </row>
    <row r="196" spans="2:8" ht="15" customHeight="1">
      <c r="B196" s="915"/>
      <c r="C196" s="873"/>
      <c r="D196" s="873"/>
      <c r="E196" s="873"/>
      <c r="F196" s="873"/>
      <c r="G196" s="873"/>
      <c r="H196" s="873"/>
    </row>
    <row r="197" spans="2:8" ht="15" customHeight="1">
      <c r="B197" s="915"/>
      <c r="C197" s="873"/>
      <c r="D197" s="873"/>
      <c r="E197" s="873"/>
      <c r="F197" s="873"/>
      <c r="G197" s="873"/>
      <c r="H197" s="873"/>
    </row>
    <row r="198" spans="2:8" ht="15" customHeight="1">
      <c r="B198" s="915"/>
      <c r="C198" s="873"/>
      <c r="D198" s="873"/>
      <c r="E198" s="873"/>
      <c r="F198" s="873"/>
      <c r="G198" s="873"/>
      <c r="H198" s="873"/>
    </row>
    <row r="199" spans="2:8" ht="15" customHeight="1">
      <c r="B199" s="915"/>
      <c r="C199" s="873"/>
      <c r="D199" s="873"/>
      <c r="E199" s="873"/>
      <c r="F199" s="873"/>
      <c r="G199" s="873"/>
      <c r="H199" s="873"/>
    </row>
    <row r="200" spans="2:8" ht="15" customHeight="1">
      <c r="B200" s="915"/>
      <c r="C200" s="873"/>
      <c r="D200" s="873"/>
      <c r="E200" s="873"/>
      <c r="F200" s="873"/>
      <c r="G200" s="873"/>
      <c r="H200" s="873"/>
    </row>
    <row r="201" spans="2:8" ht="15" customHeight="1">
      <c r="B201" s="915"/>
      <c r="C201" s="873"/>
      <c r="D201" s="873"/>
      <c r="E201" s="873"/>
      <c r="F201" s="873"/>
      <c r="G201" s="873"/>
      <c r="H201" s="873"/>
    </row>
    <row r="202" spans="2:8" ht="15" customHeight="1">
      <c r="B202" s="915"/>
      <c r="C202" s="873"/>
      <c r="D202" s="873"/>
      <c r="E202" s="873"/>
      <c r="F202" s="873"/>
      <c r="G202" s="873"/>
      <c r="H202" s="873"/>
    </row>
    <row r="203" spans="2:8" ht="15" customHeight="1">
      <c r="B203" s="915"/>
      <c r="C203" s="873"/>
      <c r="D203" s="873"/>
      <c r="E203" s="873"/>
      <c r="F203" s="873"/>
      <c r="G203" s="873"/>
      <c r="H203" s="873"/>
    </row>
    <row r="204" spans="2:8" ht="15" customHeight="1">
      <c r="B204" s="915"/>
      <c r="C204" s="873"/>
      <c r="D204" s="873"/>
      <c r="E204" s="873"/>
      <c r="F204" s="873"/>
      <c r="G204" s="873"/>
      <c r="H204" s="873"/>
    </row>
    <row r="205" spans="2:8" ht="15" customHeight="1">
      <c r="B205" s="915"/>
      <c r="C205" s="873"/>
      <c r="D205" s="873"/>
      <c r="E205" s="873"/>
      <c r="F205" s="873"/>
      <c r="G205" s="873"/>
      <c r="H205" s="873"/>
    </row>
    <row r="206" spans="2:8" ht="15" customHeight="1">
      <c r="B206" s="887"/>
      <c r="C206" s="875"/>
      <c r="D206" s="875"/>
      <c r="E206" s="875"/>
      <c r="F206" s="875"/>
      <c r="G206" s="875"/>
      <c r="H206" s="875"/>
    </row>
    <row r="207" spans="2:8" ht="15" customHeight="1">
      <c r="B207" s="887"/>
      <c r="C207" s="875"/>
      <c r="D207" s="875"/>
      <c r="E207" s="875"/>
      <c r="F207" s="875"/>
      <c r="G207" s="875"/>
      <c r="H207" s="875"/>
    </row>
    <row r="208" spans="2:8" ht="15" customHeight="1">
      <c r="B208" s="887"/>
      <c r="C208" s="875"/>
      <c r="D208" s="875"/>
      <c r="E208" s="875"/>
      <c r="F208" s="875"/>
      <c r="G208" s="875"/>
      <c r="H208" s="875"/>
    </row>
    <row r="209" spans="2:8" ht="15" customHeight="1">
      <c r="B209" s="887"/>
      <c r="C209" s="875"/>
      <c r="D209" s="875"/>
      <c r="E209" s="875"/>
      <c r="F209" s="875"/>
      <c r="G209" s="875"/>
      <c r="H209" s="875"/>
    </row>
    <row r="210" spans="2:8" ht="15" customHeight="1">
      <c r="B210" s="887"/>
      <c r="C210" s="875"/>
      <c r="D210" s="875"/>
      <c r="E210" s="875"/>
      <c r="F210" s="875"/>
      <c r="G210" s="875"/>
      <c r="H210" s="875"/>
    </row>
    <row r="211" spans="2:8" ht="15" customHeight="1">
      <c r="B211" s="887"/>
      <c r="C211" s="875"/>
      <c r="D211" s="875"/>
      <c r="E211" s="875"/>
      <c r="F211" s="875"/>
      <c r="G211" s="875"/>
      <c r="H211" s="875"/>
    </row>
    <row r="212" spans="2:8" ht="15" customHeight="1">
      <c r="B212" s="887"/>
      <c r="C212" s="875"/>
      <c r="D212" s="875"/>
      <c r="E212" s="875"/>
      <c r="F212" s="875"/>
      <c r="G212" s="875"/>
      <c r="H212" s="875"/>
    </row>
    <row r="213" spans="2:8" ht="15" customHeight="1">
      <c r="B213" s="887"/>
      <c r="C213" s="875"/>
      <c r="D213" s="875"/>
      <c r="E213" s="875"/>
      <c r="F213" s="875"/>
      <c r="G213" s="875"/>
      <c r="H213" s="875"/>
    </row>
    <row r="214" spans="2:8" ht="15" customHeight="1">
      <c r="B214" s="887"/>
      <c r="C214" s="875"/>
      <c r="D214" s="875"/>
      <c r="E214" s="875"/>
      <c r="F214" s="875"/>
      <c r="G214" s="875"/>
      <c r="H214" s="875"/>
    </row>
    <row r="215" spans="2:8" ht="15" customHeight="1">
      <c r="B215" s="887"/>
      <c r="C215" s="875"/>
      <c r="D215" s="875"/>
      <c r="E215" s="875"/>
      <c r="F215" s="875"/>
      <c r="G215" s="875"/>
      <c r="H215" s="875"/>
    </row>
    <row r="216" spans="2:8" ht="15" customHeight="1">
      <c r="B216" s="887"/>
      <c r="C216" s="875"/>
      <c r="D216" s="875"/>
      <c r="E216" s="875"/>
      <c r="F216" s="875"/>
      <c r="G216" s="875"/>
      <c r="H216" s="875"/>
    </row>
    <row r="217" spans="2:8" ht="15" customHeight="1">
      <c r="B217" s="887"/>
      <c r="C217" s="875"/>
      <c r="D217" s="875"/>
      <c r="E217" s="875"/>
      <c r="F217" s="875"/>
      <c r="G217" s="875"/>
      <c r="H217" s="875"/>
    </row>
    <row r="218" spans="2:8" ht="15" customHeight="1">
      <c r="B218" s="887"/>
      <c r="C218" s="875"/>
      <c r="D218" s="875"/>
      <c r="E218" s="875"/>
      <c r="F218" s="875"/>
      <c r="G218" s="875"/>
      <c r="H218" s="875"/>
    </row>
    <row r="219" spans="2:8" ht="15" customHeight="1">
      <c r="B219" s="887"/>
      <c r="C219" s="875"/>
      <c r="D219" s="875"/>
      <c r="E219" s="875"/>
      <c r="F219" s="875"/>
      <c r="G219" s="875"/>
      <c r="H219" s="875"/>
    </row>
    <row r="220" spans="2:8" ht="15" customHeight="1">
      <c r="B220" s="887"/>
      <c r="C220" s="875"/>
      <c r="D220" s="875"/>
      <c r="E220" s="875"/>
      <c r="F220" s="875"/>
      <c r="G220" s="875"/>
      <c r="H220" s="875"/>
    </row>
    <row r="221" spans="2:8" ht="15" customHeight="1">
      <c r="B221" s="887"/>
      <c r="C221" s="875"/>
      <c r="D221" s="875"/>
      <c r="E221" s="875"/>
      <c r="F221" s="875"/>
      <c r="G221" s="875"/>
      <c r="H221" s="875"/>
    </row>
    <row r="222" spans="2:8" ht="15" customHeight="1">
      <c r="B222" s="887"/>
      <c r="C222" s="875"/>
      <c r="D222" s="875"/>
      <c r="E222" s="875"/>
      <c r="F222" s="875"/>
      <c r="G222" s="875"/>
      <c r="H222" s="875"/>
    </row>
    <row r="223" spans="2:8" ht="15" customHeight="1">
      <c r="B223" s="887"/>
      <c r="C223" s="875"/>
      <c r="D223" s="875"/>
      <c r="E223" s="875"/>
      <c r="F223" s="875"/>
      <c r="G223" s="875"/>
      <c r="H223" s="875"/>
    </row>
    <row r="224" spans="2:8" ht="15" customHeight="1">
      <c r="B224" s="887"/>
      <c r="C224" s="875"/>
      <c r="D224" s="875"/>
      <c r="E224" s="875"/>
      <c r="F224" s="875"/>
      <c r="G224" s="875"/>
      <c r="H224" s="875"/>
    </row>
    <row r="225" spans="2:8" ht="15" customHeight="1">
      <c r="B225" s="887"/>
      <c r="C225" s="875"/>
      <c r="D225" s="875"/>
      <c r="E225" s="875"/>
      <c r="F225" s="875"/>
      <c r="G225" s="875"/>
      <c r="H225" s="875"/>
    </row>
    <row r="226" spans="2:8" ht="15" customHeight="1">
      <c r="B226" s="887"/>
      <c r="C226" s="875"/>
      <c r="D226" s="875"/>
      <c r="E226" s="875"/>
      <c r="F226" s="875"/>
      <c r="G226" s="875"/>
      <c r="H226" s="875"/>
    </row>
    <row r="227" spans="2:8" ht="15" customHeight="1">
      <c r="B227" s="887"/>
      <c r="C227" s="875"/>
      <c r="D227" s="875"/>
      <c r="E227" s="875"/>
      <c r="F227" s="875"/>
      <c r="G227" s="875"/>
      <c r="H227" s="875"/>
    </row>
    <row r="228" spans="2:8" ht="15" customHeight="1">
      <c r="B228" s="887"/>
      <c r="C228" s="875"/>
      <c r="D228" s="875"/>
      <c r="E228" s="875"/>
      <c r="F228" s="875"/>
      <c r="G228" s="875"/>
      <c r="H228" s="875"/>
    </row>
    <row r="229" spans="2:8" ht="15" customHeight="1">
      <c r="B229" s="887"/>
      <c r="C229" s="875"/>
      <c r="D229" s="875"/>
      <c r="E229" s="875"/>
      <c r="F229" s="875"/>
      <c r="G229" s="875"/>
      <c r="H229" s="875"/>
    </row>
    <row r="230" spans="2:8" ht="15" customHeight="1">
      <c r="B230" s="887"/>
      <c r="C230" s="875"/>
      <c r="D230" s="875"/>
      <c r="E230" s="875"/>
      <c r="F230" s="875"/>
      <c r="G230" s="875"/>
      <c r="H230" s="875"/>
    </row>
    <row r="231" spans="2:8" ht="15" customHeight="1">
      <c r="B231" s="887"/>
      <c r="C231" s="875"/>
      <c r="D231" s="875"/>
      <c r="E231" s="875"/>
      <c r="F231" s="875"/>
      <c r="G231" s="875"/>
      <c r="H231" s="875"/>
    </row>
    <row r="232" spans="2:8" ht="15" customHeight="1">
      <c r="B232" s="887"/>
      <c r="C232" s="875"/>
      <c r="D232" s="875"/>
      <c r="E232" s="875"/>
      <c r="F232" s="875"/>
      <c r="G232" s="875"/>
      <c r="H232" s="875"/>
    </row>
    <row r="233" spans="2:8" ht="15" customHeight="1">
      <c r="B233" s="887"/>
      <c r="C233" s="875"/>
      <c r="D233" s="875"/>
      <c r="E233" s="875"/>
      <c r="F233" s="875"/>
      <c r="G233" s="875"/>
      <c r="H233" s="875"/>
    </row>
    <row r="234" spans="2:8" ht="15" customHeight="1">
      <c r="B234" s="887"/>
      <c r="C234" s="875"/>
      <c r="D234" s="875"/>
      <c r="E234" s="875"/>
      <c r="F234" s="875"/>
      <c r="G234" s="875"/>
      <c r="H234" s="875"/>
    </row>
    <row r="235" spans="2:8" ht="15" customHeight="1">
      <c r="B235" s="887"/>
      <c r="C235" s="875"/>
      <c r="D235" s="875"/>
      <c r="E235" s="875"/>
      <c r="F235" s="875"/>
      <c r="G235" s="875"/>
      <c r="H235" s="875"/>
    </row>
    <row r="236" spans="2:8" ht="15" customHeight="1">
      <c r="B236" s="887"/>
      <c r="C236" s="875"/>
      <c r="D236" s="875"/>
      <c r="E236" s="875"/>
      <c r="F236" s="875"/>
      <c r="G236" s="875"/>
      <c r="H236" s="875"/>
    </row>
    <row r="237" spans="2:8" ht="15" customHeight="1">
      <c r="B237" s="887"/>
      <c r="C237" s="875"/>
      <c r="D237" s="875"/>
      <c r="E237" s="875"/>
      <c r="F237" s="875"/>
      <c r="G237" s="875"/>
      <c r="H237" s="875"/>
    </row>
    <row r="238" spans="2:8" ht="15" customHeight="1">
      <c r="B238" s="887"/>
      <c r="C238" s="875"/>
      <c r="D238" s="875"/>
      <c r="E238" s="875"/>
      <c r="F238" s="875"/>
      <c r="G238" s="875"/>
      <c r="H238" s="875"/>
    </row>
    <row r="239" spans="2:8" ht="15" customHeight="1">
      <c r="B239" s="887"/>
      <c r="C239" s="875"/>
      <c r="D239" s="875"/>
      <c r="E239" s="875"/>
      <c r="F239" s="875"/>
      <c r="G239" s="875"/>
      <c r="H239" s="875"/>
    </row>
    <row r="240" spans="2:8" ht="15" customHeight="1">
      <c r="B240" s="887"/>
      <c r="C240" s="875"/>
      <c r="D240" s="875"/>
      <c r="E240" s="875"/>
      <c r="F240" s="875"/>
      <c r="G240" s="875"/>
      <c r="H240" s="875"/>
    </row>
    <row r="241" spans="2:8" ht="15" customHeight="1">
      <c r="B241" s="887"/>
      <c r="C241" s="875"/>
      <c r="D241" s="875"/>
      <c r="E241" s="875"/>
      <c r="F241" s="875"/>
      <c r="G241" s="875"/>
      <c r="H241" s="875"/>
    </row>
    <row r="242" spans="2:8" ht="15" customHeight="1">
      <c r="B242" s="887"/>
      <c r="C242" s="875"/>
      <c r="D242" s="875"/>
      <c r="E242" s="875"/>
      <c r="F242" s="875"/>
      <c r="G242" s="875"/>
      <c r="H242" s="875"/>
    </row>
    <row r="243" spans="2:8" ht="15" customHeight="1">
      <c r="B243" s="887"/>
      <c r="C243" s="875"/>
      <c r="D243" s="875"/>
      <c r="E243" s="875"/>
      <c r="F243" s="875"/>
      <c r="G243" s="875"/>
      <c r="H243" s="875"/>
    </row>
    <row r="244" spans="2:8" ht="15" customHeight="1">
      <c r="B244" s="887"/>
      <c r="C244" s="875"/>
      <c r="D244" s="875"/>
      <c r="E244" s="875"/>
      <c r="F244" s="875"/>
      <c r="G244" s="875"/>
      <c r="H244" s="875"/>
    </row>
    <row r="245" spans="2:8" ht="15" customHeight="1">
      <c r="B245" s="887"/>
      <c r="C245" s="875"/>
      <c r="D245" s="875"/>
      <c r="E245" s="875"/>
      <c r="F245" s="875"/>
      <c r="G245" s="875"/>
      <c r="H245" s="875"/>
    </row>
    <row r="246" spans="2:8" ht="15" customHeight="1">
      <c r="B246" s="887"/>
      <c r="C246" s="875"/>
      <c r="D246" s="875"/>
      <c r="E246" s="875"/>
      <c r="F246" s="875"/>
      <c r="G246" s="875"/>
      <c r="H246" s="875"/>
    </row>
    <row r="247" spans="2:8" ht="15" customHeight="1">
      <c r="B247" s="887"/>
      <c r="C247" s="875"/>
      <c r="D247" s="875"/>
      <c r="E247" s="875"/>
      <c r="F247" s="875"/>
      <c r="G247" s="875"/>
      <c r="H247" s="875"/>
    </row>
    <row r="248" spans="2:8" ht="15" customHeight="1">
      <c r="B248" s="887"/>
      <c r="C248" s="875"/>
      <c r="D248" s="875"/>
      <c r="E248" s="875"/>
      <c r="F248" s="875"/>
      <c r="G248" s="875"/>
      <c r="H248" s="875"/>
    </row>
    <row r="249" spans="2:8" ht="15" customHeight="1">
      <c r="B249" s="887"/>
      <c r="C249" s="875"/>
      <c r="D249" s="875"/>
      <c r="E249" s="875"/>
      <c r="F249" s="875"/>
      <c r="G249" s="875"/>
      <c r="H249" s="875"/>
    </row>
    <row r="250" spans="2:8" ht="15" customHeight="1">
      <c r="B250" s="887"/>
      <c r="C250" s="875"/>
      <c r="D250" s="875"/>
      <c r="E250" s="875"/>
      <c r="F250" s="875"/>
      <c r="G250" s="875"/>
      <c r="H250" s="875"/>
    </row>
    <row r="251" spans="2:8" ht="15" customHeight="1">
      <c r="B251" s="887"/>
      <c r="C251" s="875"/>
      <c r="D251" s="875"/>
      <c r="E251" s="875"/>
      <c r="F251" s="875"/>
      <c r="G251" s="875"/>
      <c r="H251" s="875"/>
    </row>
    <row r="252" spans="2:8" ht="15" customHeight="1">
      <c r="B252" s="887"/>
      <c r="C252" s="875"/>
      <c r="D252" s="875"/>
      <c r="E252" s="875"/>
      <c r="F252" s="875"/>
      <c r="G252" s="875"/>
      <c r="H252" s="875"/>
    </row>
    <row r="253" spans="2:8" ht="15" customHeight="1">
      <c r="B253" s="887"/>
      <c r="C253" s="875"/>
      <c r="D253" s="875"/>
      <c r="E253" s="875"/>
      <c r="F253" s="875"/>
      <c r="G253" s="875"/>
      <c r="H253" s="875"/>
    </row>
    <row r="254" spans="2:8" ht="15" customHeight="1">
      <c r="B254" s="887"/>
      <c r="C254" s="875"/>
      <c r="D254" s="875"/>
      <c r="E254" s="875"/>
      <c r="F254" s="875"/>
      <c r="G254" s="875"/>
      <c r="H254" s="875"/>
    </row>
    <row r="255" spans="2:8" ht="15" customHeight="1">
      <c r="B255" s="887"/>
      <c r="C255" s="875"/>
      <c r="D255" s="875"/>
      <c r="E255" s="875"/>
      <c r="F255" s="875"/>
      <c r="G255" s="875"/>
      <c r="H255" s="875"/>
    </row>
    <row r="256" spans="2:8" ht="15" customHeight="1">
      <c r="B256" s="887"/>
      <c r="C256" s="875"/>
      <c r="D256" s="875"/>
      <c r="E256" s="875"/>
      <c r="F256" s="875"/>
      <c r="G256" s="875"/>
      <c r="H256" s="875"/>
    </row>
    <row r="257" spans="2:8" ht="15" customHeight="1">
      <c r="B257" s="887"/>
      <c r="C257" s="875"/>
      <c r="D257" s="875"/>
      <c r="E257" s="875"/>
      <c r="F257" s="875"/>
      <c r="G257" s="875"/>
      <c r="H257" s="875"/>
    </row>
    <row r="258" spans="2:8" ht="15" customHeight="1">
      <c r="B258" s="887"/>
      <c r="C258" s="875"/>
      <c r="D258" s="875"/>
      <c r="E258" s="875"/>
      <c r="F258" s="875"/>
      <c r="G258" s="875"/>
      <c r="H258" s="875"/>
    </row>
    <row r="259" spans="2:8" ht="15" customHeight="1">
      <c r="B259" s="887"/>
      <c r="C259" s="875"/>
      <c r="D259" s="875"/>
      <c r="E259" s="875"/>
      <c r="F259" s="875"/>
      <c r="G259" s="875"/>
      <c r="H259" s="875"/>
    </row>
    <row r="260" spans="2:8" ht="15" customHeight="1">
      <c r="B260" s="887"/>
      <c r="C260" s="875"/>
      <c r="D260" s="875"/>
      <c r="E260" s="875"/>
      <c r="F260" s="875"/>
      <c r="G260" s="875"/>
      <c r="H260" s="875"/>
    </row>
    <row r="261" spans="2:8" ht="15" customHeight="1">
      <c r="B261" s="887"/>
      <c r="C261" s="875"/>
      <c r="D261" s="875"/>
      <c r="E261" s="875"/>
      <c r="F261" s="875"/>
      <c r="G261" s="875"/>
      <c r="H261" s="875"/>
    </row>
    <row r="262" spans="2:8" ht="15" customHeight="1">
      <c r="B262" s="887"/>
      <c r="C262" s="875"/>
      <c r="D262" s="875"/>
      <c r="E262" s="875"/>
      <c r="F262" s="875"/>
      <c r="G262" s="875"/>
      <c r="H262" s="875"/>
    </row>
    <row r="263" spans="2:8" ht="15" customHeight="1">
      <c r="B263" s="887"/>
      <c r="C263" s="875"/>
      <c r="D263" s="875"/>
      <c r="E263" s="875"/>
      <c r="F263" s="875"/>
      <c r="G263" s="875"/>
      <c r="H263" s="875"/>
    </row>
    <row r="264" spans="2:8" ht="15" customHeight="1">
      <c r="B264" s="887"/>
      <c r="C264" s="875"/>
      <c r="D264" s="875"/>
      <c r="E264" s="875"/>
      <c r="F264" s="875"/>
      <c r="G264" s="875"/>
      <c r="H264" s="875"/>
    </row>
    <row r="265" spans="2:8" ht="15" customHeight="1">
      <c r="B265" s="887"/>
      <c r="C265" s="875"/>
      <c r="D265" s="875"/>
      <c r="E265" s="875"/>
      <c r="F265" s="875"/>
      <c r="G265" s="875"/>
      <c r="H265" s="875"/>
    </row>
    <row r="266" spans="2:8" ht="15" customHeight="1">
      <c r="B266" s="887"/>
      <c r="C266" s="875"/>
      <c r="D266" s="875"/>
      <c r="E266" s="875"/>
      <c r="F266" s="875"/>
      <c r="G266" s="875"/>
      <c r="H266" s="875"/>
    </row>
    <row r="267" spans="2:8" ht="15" customHeight="1">
      <c r="B267" s="887"/>
      <c r="C267" s="875"/>
      <c r="D267" s="875"/>
      <c r="E267" s="875"/>
      <c r="F267" s="875"/>
      <c r="G267" s="875"/>
      <c r="H267" s="875"/>
    </row>
    <row r="268" spans="2:8" ht="15" customHeight="1">
      <c r="B268" s="887"/>
      <c r="C268" s="875"/>
      <c r="D268" s="875"/>
      <c r="E268" s="875"/>
      <c r="F268" s="875"/>
      <c r="G268" s="875"/>
      <c r="H268" s="875"/>
    </row>
    <row r="269" spans="2:8" ht="15" customHeight="1">
      <c r="B269" s="887"/>
      <c r="C269" s="875"/>
      <c r="D269" s="875"/>
      <c r="E269" s="875"/>
      <c r="F269" s="875"/>
      <c r="G269" s="875"/>
      <c r="H269" s="875"/>
    </row>
    <row r="270" spans="2:8" ht="15" customHeight="1">
      <c r="B270" s="887"/>
      <c r="C270" s="875"/>
      <c r="D270" s="875"/>
      <c r="E270" s="875"/>
      <c r="F270" s="875"/>
      <c r="G270" s="875"/>
      <c r="H270" s="875"/>
    </row>
    <row r="271" spans="2:8" ht="15" customHeight="1">
      <c r="B271" s="887"/>
      <c r="C271" s="875"/>
      <c r="D271" s="875"/>
      <c r="E271" s="875"/>
      <c r="F271" s="875"/>
      <c r="G271" s="875"/>
      <c r="H271" s="875"/>
    </row>
    <row r="272" spans="2:8" ht="15" customHeight="1">
      <c r="B272" s="887"/>
      <c r="C272" s="875"/>
      <c r="D272" s="875"/>
      <c r="E272" s="875"/>
      <c r="F272" s="875"/>
      <c r="G272" s="875"/>
      <c r="H272" s="875"/>
    </row>
    <row r="273" spans="2:8" ht="15" customHeight="1">
      <c r="B273" s="887"/>
      <c r="C273" s="875"/>
      <c r="D273" s="875"/>
      <c r="E273" s="875"/>
      <c r="F273" s="875"/>
      <c r="G273" s="875"/>
      <c r="H273" s="875"/>
    </row>
    <row r="274" spans="2:8" ht="15" customHeight="1">
      <c r="B274" s="887"/>
      <c r="C274" s="875"/>
      <c r="D274" s="875"/>
      <c r="E274" s="875"/>
      <c r="F274" s="875"/>
      <c r="G274" s="875"/>
      <c r="H274" s="875"/>
    </row>
    <row r="275" spans="2:8" ht="15" customHeight="1">
      <c r="B275" s="887"/>
      <c r="C275" s="875"/>
      <c r="D275" s="875"/>
      <c r="E275" s="875"/>
      <c r="F275" s="875"/>
      <c r="G275" s="875"/>
      <c r="H275" s="875"/>
    </row>
    <row r="276" spans="2:8" ht="15" customHeight="1">
      <c r="B276" s="887"/>
      <c r="C276" s="875"/>
      <c r="D276" s="875"/>
      <c r="E276" s="875"/>
      <c r="F276" s="875"/>
      <c r="G276" s="875"/>
      <c r="H276" s="875"/>
    </row>
    <row r="277" spans="2:8" ht="15" customHeight="1">
      <c r="B277" s="887"/>
      <c r="C277" s="875"/>
      <c r="D277" s="875"/>
      <c r="E277" s="875"/>
      <c r="F277" s="875"/>
      <c r="G277" s="875"/>
      <c r="H277" s="875"/>
    </row>
    <row r="278" spans="2:8" ht="15" customHeight="1">
      <c r="B278" s="887"/>
      <c r="C278" s="875"/>
      <c r="D278" s="875"/>
      <c r="E278" s="875"/>
      <c r="F278" s="875"/>
      <c r="G278" s="875"/>
      <c r="H278" s="875"/>
    </row>
    <row r="279" spans="2:8" ht="15" customHeight="1">
      <c r="B279" s="887"/>
      <c r="C279" s="875"/>
      <c r="D279" s="875"/>
      <c r="E279" s="875"/>
      <c r="F279" s="875"/>
      <c r="G279" s="875"/>
      <c r="H279" s="875"/>
    </row>
    <row r="280" spans="2:8" ht="15" customHeight="1">
      <c r="B280" s="887"/>
      <c r="C280" s="875"/>
      <c r="D280" s="875"/>
      <c r="E280" s="875"/>
      <c r="F280" s="875"/>
      <c r="G280" s="875"/>
      <c r="H280" s="875"/>
    </row>
    <row r="281" spans="2:8" ht="15" customHeight="1">
      <c r="B281" s="887"/>
      <c r="C281" s="875"/>
      <c r="D281" s="875"/>
      <c r="E281" s="875"/>
      <c r="F281" s="875"/>
      <c r="G281" s="875"/>
      <c r="H281" s="875"/>
    </row>
    <row r="282" spans="2:8" ht="15" customHeight="1">
      <c r="B282" s="887"/>
      <c r="C282" s="875"/>
      <c r="D282" s="875"/>
      <c r="E282" s="875"/>
      <c r="F282" s="875"/>
      <c r="G282" s="875"/>
      <c r="H282" s="875"/>
    </row>
    <row r="283" spans="2:8" ht="15" customHeight="1">
      <c r="B283" s="887"/>
      <c r="C283" s="875"/>
      <c r="D283" s="875"/>
      <c r="E283" s="875"/>
      <c r="F283" s="875"/>
      <c r="G283" s="875"/>
      <c r="H283" s="875"/>
    </row>
    <row r="284" spans="2:8" ht="15" customHeight="1">
      <c r="B284" s="887"/>
      <c r="C284" s="875"/>
      <c r="D284" s="875"/>
      <c r="E284" s="875"/>
      <c r="F284" s="875"/>
      <c r="G284" s="875"/>
      <c r="H284" s="875"/>
    </row>
    <row r="285" spans="2:8" ht="15" customHeight="1">
      <c r="B285" s="887"/>
      <c r="C285" s="875"/>
      <c r="D285" s="875"/>
      <c r="E285" s="875"/>
      <c r="F285" s="875"/>
      <c r="G285" s="875"/>
      <c r="H285" s="875"/>
    </row>
    <row r="286" spans="2:8" ht="15" customHeight="1">
      <c r="B286" s="887"/>
      <c r="C286" s="875"/>
      <c r="D286" s="875"/>
      <c r="E286" s="875"/>
      <c r="F286" s="875"/>
      <c r="G286" s="875"/>
      <c r="H286" s="875"/>
    </row>
    <row r="287" spans="2:8" ht="15" customHeight="1">
      <c r="B287" s="887"/>
      <c r="C287" s="875"/>
      <c r="D287" s="875"/>
      <c r="E287" s="875"/>
      <c r="F287" s="875"/>
      <c r="G287" s="875"/>
      <c r="H287" s="875"/>
    </row>
    <row r="288" spans="2:8" ht="15" customHeight="1">
      <c r="B288" s="887"/>
      <c r="C288" s="875"/>
      <c r="D288" s="875"/>
      <c r="E288" s="875"/>
      <c r="F288" s="875"/>
      <c r="G288" s="875"/>
      <c r="H288" s="875"/>
    </row>
    <row r="289" spans="2:8" ht="15" customHeight="1">
      <c r="B289" s="887"/>
      <c r="C289" s="875"/>
      <c r="D289" s="875"/>
      <c r="E289" s="875"/>
      <c r="F289" s="875"/>
      <c r="G289" s="875"/>
      <c r="H289" s="875"/>
    </row>
    <row r="290" spans="2:8" ht="15" customHeight="1">
      <c r="B290" s="887"/>
      <c r="C290" s="875"/>
      <c r="D290" s="875"/>
      <c r="E290" s="875"/>
      <c r="F290" s="875"/>
      <c r="G290" s="875"/>
      <c r="H290" s="875"/>
    </row>
    <row r="291" spans="2:8" ht="15" customHeight="1">
      <c r="B291" s="887"/>
      <c r="C291" s="875"/>
      <c r="D291" s="875"/>
      <c r="E291" s="875"/>
      <c r="F291" s="875"/>
      <c r="G291" s="875"/>
      <c r="H291" s="875"/>
    </row>
    <row r="292" spans="2:8" ht="15" customHeight="1">
      <c r="B292" s="887"/>
      <c r="C292" s="875"/>
      <c r="D292" s="875"/>
      <c r="E292" s="875"/>
      <c r="F292" s="875"/>
      <c r="G292" s="875"/>
      <c r="H292" s="875"/>
    </row>
    <row r="293" spans="2:8" ht="15" customHeight="1">
      <c r="B293" s="887"/>
      <c r="C293" s="875"/>
      <c r="D293" s="875"/>
      <c r="E293" s="875"/>
      <c r="F293" s="875"/>
      <c r="G293" s="875"/>
      <c r="H293" s="875"/>
    </row>
    <row r="294" spans="2:8" ht="15" customHeight="1">
      <c r="B294" s="887"/>
      <c r="C294" s="875"/>
      <c r="D294" s="875"/>
      <c r="E294" s="875"/>
      <c r="F294" s="875"/>
      <c r="G294" s="875"/>
      <c r="H294" s="875"/>
    </row>
    <row r="295" spans="2:8" ht="15" customHeight="1">
      <c r="B295" s="887"/>
      <c r="C295" s="875"/>
      <c r="D295" s="875"/>
      <c r="E295" s="875"/>
      <c r="F295" s="875"/>
      <c r="G295" s="875"/>
      <c r="H295" s="875"/>
    </row>
    <row r="296" spans="2:8" ht="15" customHeight="1">
      <c r="B296" s="887"/>
      <c r="C296" s="875"/>
      <c r="D296" s="875"/>
      <c r="E296" s="875"/>
      <c r="F296" s="875"/>
      <c r="G296" s="875"/>
      <c r="H296" s="875"/>
    </row>
    <row r="297" spans="2:8" ht="15" customHeight="1">
      <c r="B297" s="887"/>
      <c r="C297" s="875"/>
      <c r="D297" s="875"/>
      <c r="E297" s="875"/>
      <c r="F297" s="875"/>
      <c r="G297" s="875"/>
      <c r="H297" s="875"/>
    </row>
    <row r="298" spans="2:8" ht="15" customHeight="1">
      <c r="B298" s="887"/>
      <c r="C298" s="875"/>
      <c r="D298" s="875"/>
      <c r="E298" s="875"/>
      <c r="F298" s="875"/>
      <c r="G298" s="875"/>
      <c r="H298" s="875"/>
    </row>
    <row r="299" spans="2:8" ht="15" customHeight="1">
      <c r="B299" s="887"/>
      <c r="C299" s="875"/>
      <c r="D299" s="875"/>
      <c r="E299" s="875"/>
      <c r="F299" s="875"/>
      <c r="G299" s="875"/>
      <c r="H299" s="875"/>
    </row>
    <row r="300" spans="2:8" ht="15" customHeight="1">
      <c r="B300" s="887"/>
      <c r="C300" s="875"/>
      <c r="D300" s="875"/>
      <c r="E300" s="875"/>
      <c r="F300" s="875"/>
      <c r="G300" s="875"/>
      <c r="H300" s="875"/>
    </row>
    <row r="301" spans="2:8" ht="15" customHeight="1">
      <c r="B301" s="887"/>
      <c r="C301" s="875"/>
      <c r="D301" s="875"/>
      <c r="E301" s="875"/>
      <c r="F301" s="875"/>
      <c r="G301" s="875"/>
      <c r="H301" s="875"/>
    </row>
    <row r="302" spans="2:8" ht="15" customHeight="1">
      <c r="B302" s="887"/>
      <c r="C302" s="875"/>
      <c r="D302" s="875"/>
      <c r="E302" s="875"/>
      <c r="F302" s="875"/>
      <c r="G302" s="875"/>
      <c r="H302" s="875"/>
    </row>
    <row r="303" spans="2:8" ht="15" customHeight="1">
      <c r="B303" s="887"/>
      <c r="C303" s="875"/>
      <c r="D303" s="875"/>
      <c r="E303" s="875"/>
      <c r="F303" s="875"/>
      <c r="G303" s="875"/>
      <c r="H303" s="875"/>
    </row>
    <row r="304" spans="2:8" ht="15" customHeight="1">
      <c r="B304" s="887"/>
      <c r="C304" s="875"/>
      <c r="D304" s="875"/>
      <c r="E304" s="875"/>
      <c r="F304" s="875"/>
      <c r="G304" s="875"/>
      <c r="H304" s="875"/>
    </row>
    <row r="305" spans="2:8" ht="15" customHeight="1">
      <c r="B305" s="887"/>
      <c r="C305" s="875"/>
      <c r="D305" s="875"/>
      <c r="E305" s="875"/>
      <c r="F305" s="875"/>
      <c r="G305" s="875"/>
      <c r="H305" s="875"/>
    </row>
    <row r="306" spans="2:8" ht="15" customHeight="1">
      <c r="B306" s="887"/>
      <c r="C306" s="875"/>
      <c r="D306" s="875"/>
      <c r="E306" s="875"/>
      <c r="F306" s="875"/>
      <c r="G306" s="875"/>
      <c r="H306" s="875"/>
    </row>
    <row r="307" spans="2:8" ht="15" customHeight="1">
      <c r="B307" s="887"/>
      <c r="C307" s="875"/>
      <c r="D307" s="875"/>
      <c r="E307" s="875"/>
      <c r="F307" s="875"/>
      <c r="G307" s="875"/>
      <c r="H307" s="875"/>
    </row>
    <row r="308" spans="2:8" ht="15" customHeight="1">
      <c r="B308" s="887"/>
      <c r="C308" s="875"/>
      <c r="D308" s="875"/>
      <c r="E308" s="875"/>
      <c r="F308" s="875"/>
      <c r="G308" s="875"/>
      <c r="H308" s="875"/>
    </row>
    <row r="309" spans="2:8" ht="15" customHeight="1">
      <c r="B309" s="887"/>
      <c r="C309" s="875"/>
      <c r="D309" s="875"/>
      <c r="E309" s="875"/>
      <c r="F309" s="875"/>
      <c r="G309" s="875"/>
      <c r="H309" s="875"/>
    </row>
    <row r="310" spans="2:8" ht="15" customHeight="1">
      <c r="B310" s="887"/>
      <c r="C310" s="875"/>
      <c r="D310" s="875"/>
      <c r="E310" s="875"/>
      <c r="F310" s="875"/>
      <c r="G310" s="875"/>
      <c r="H310" s="875"/>
    </row>
    <row r="311" spans="2:8" ht="15" customHeight="1">
      <c r="B311" s="887"/>
      <c r="C311" s="875"/>
      <c r="D311" s="875"/>
      <c r="E311" s="875"/>
      <c r="F311" s="875"/>
      <c r="G311" s="875"/>
      <c r="H311" s="875"/>
    </row>
    <row r="312" spans="2:8" ht="15" customHeight="1">
      <c r="B312" s="887"/>
      <c r="C312" s="875"/>
      <c r="D312" s="875"/>
      <c r="E312" s="875"/>
      <c r="F312" s="875"/>
      <c r="G312" s="875"/>
      <c r="H312" s="875"/>
    </row>
    <row r="313" spans="2:8" ht="15" customHeight="1">
      <c r="B313" s="887"/>
      <c r="C313" s="875"/>
      <c r="D313" s="875"/>
      <c r="E313" s="875"/>
      <c r="F313" s="875"/>
      <c r="G313" s="875"/>
      <c r="H313" s="875"/>
    </row>
    <row r="314" spans="2:8" ht="15" customHeight="1">
      <c r="B314" s="887"/>
      <c r="C314" s="875"/>
      <c r="D314" s="875"/>
      <c r="E314" s="875"/>
      <c r="F314" s="875"/>
      <c r="G314" s="875"/>
      <c r="H314" s="875"/>
    </row>
    <row r="315" spans="2:8" ht="15" customHeight="1">
      <c r="B315" s="887"/>
      <c r="C315" s="875"/>
      <c r="D315" s="875"/>
      <c r="E315" s="875"/>
      <c r="F315" s="875"/>
      <c r="G315" s="875"/>
      <c r="H315" s="875"/>
    </row>
    <row r="316" spans="2:8" ht="15" customHeight="1">
      <c r="B316" s="887"/>
      <c r="C316" s="875"/>
      <c r="D316" s="875"/>
      <c r="E316" s="875"/>
      <c r="F316" s="875"/>
      <c r="G316" s="875"/>
      <c r="H316" s="875"/>
    </row>
    <row r="317" spans="2:8" ht="15" customHeight="1">
      <c r="B317" s="887"/>
      <c r="C317" s="875"/>
      <c r="D317" s="875"/>
      <c r="E317" s="875"/>
      <c r="F317" s="875"/>
      <c r="G317" s="875"/>
      <c r="H317" s="875"/>
    </row>
    <row r="318" spans="2:8" ht="15" customHeight="1">
      <c r="B318" s="887"/>
      <c r="C318" s="875"/>
      <c r="D318" s="875"/>
      <c r="E318" s="875"/>
      <c r="F318" s="875"/>
      <c r="G318" s="875"/>
      <c r="H318" s="875"/>
    </row>
    <row r="319" spans="2:8" ht="15" customHeight="1">
      <c r="B319" s="887"/>
      <c r="C319" s="875"/>
      <c r="D319" s="875"/>
      <c r="E319" s="875"/>
      <c r="F319" s="875"/>
      <c r="G319" s="875"/>
      <c r="H319" s="875"/>
    </row>
    <row r="320" spans="2:8" ht="15" customHeight="1">
      <c r="B320" s="887"/>
      <c r="C320" s="875"/>
      <c r="D320" s="875"/>
      <c r="E320" s="875"/>
      <c r="F320" s="875"/>
      <c r="G320" s="875"/>
      <c r="H320" s="875"/>
    </row>
    <row r="321" spans="2:8" ht="15" customHeight="1">
      <c r="B321" s="887"/>
      <c r="C321" s="875"/>
      <c r="D321" s="875"/>
      <c r="E321" s="875"/>
      <c r="F321" s="875"/>
      <c r="G321" s="875"/>
      <c r="H321" s="875"/>
    </row>
    <row r="322" spans="2:8" ht="15" customHeight="1">
      <c r="B322" s="887"/>
      <c r="C322" s="875"/>
      <c r="D322" s="875"/>
      <c r="E322" s="875"/>
      <c r="F322" s="875"/>
      <c r="G322" s="875"/>
      <c r="H322" s="875"/>
    </row>
    <row r="323" spans="2:8" ht="15" customHeight="1">
      <c r="B323" s="887"/>
      <c r="C323" s="875"/>
      <c r="D323" s="875"/>
      <c r="E323" s="875"/>
      <c r="F323" s="875"/>
      <c r="G323" s="875"/>
      <c r="H323" s="875"/>
    </row>
    <row r="324" spans="2:8" ht="15" customHeight="1">
      <c r="B324" s="887"/>
      <c r="C324" s="875"/>
      <c r="D324" s="875"/>
      <c r="E324" s="875"/>
      <c r="F324" s="875"/>
      <c r="G324" s="875"/>
      <c r="H324" s="875"/>
    </row>
    <row r="325" spans="2:8" ht="15" customHeight="1">
      <c r="B325" s="887"/>
      <c r="C325" s="875"/>
      <c r="D325" s="875"/>
      <c r="E325" s="875"/>
      <c r="F325" s="875"/>
      <c r="G325" s="875"/>
      <c r="H325" s="875"/>
    </row>
    <row r="326" spans="2:8" ht="15" customHeight="1">
      <c r="B326" s="887"/>
      <c r="C326" s="875"/>
      <c r="D326" s="875"/>
      <c r="E326" s="875"/>
      <c r="F326" s="875"/>
      <c r="G326" s="875"/>
      <c r="H326" s="875"/>
    </row>
    <row r="327" spans="2:8" ht="15" customHeight="1">
      <c r="B327" s="887"/>
      <c r="C327" s="875"/>
      <c r="D327" s="875"/>
      <c r="E327" s="875"/>
      <c r="F327" s="875"/>
      <c r="G327" s="875"/>
      <c r="H327" s="875"/>
    </row>
    <row r="328" spans="2:8" ht="15" customHeight="1">
      <c r="B328" s="887"/>
      <c r="C328" s="875"/>
      <c r="D328" s="875"/>
      <c r="E328" s="875"/>
      <c r="F328" s="875"/>
      <c r="G328" s="875"/>
      <c r="H328" s="875"/>
    </row>
    <row r="329" spans="2:8" ht="15" customHeight="1">
      <c r="B329" s="887"/>
      <c r="C329" s="875"/>
      <c r="D329" s="875"/>
      <c r="E329" s="875"/>
      <c r="F329" s="875"/>
      <c r="G329" s="875"/>
      <c r="H329" s="875"/>
    </row>
    <row r="330" spans="2:8" ht="15" customHeight="1">
      <c r="B330" s="887"/>
      <c r="C330" s="875"/>
      <c r="D330" s="875"/>
      <c r="E330" s="875"/>
      <c r="F330" s="875"/>
      <c r="G330" s="875"/>
      <c r="H330" s="875"/>
    </row>
    <row r="331" spans="2:8" ht="15" customHeight="1">
      <c r="B331" s="887"/>
      <c r="C331" s="875"/>
      <c r="D331" s="875"/>
      <c r="E331" s="875"/>
      <c r="F331" s="875"/>
      <c r="G331" s="875"/>
      <c r="H331" s="875"/>
    </row>
    <row r="332" spans="2:8" ht="15" customHeight="1">
      <c r="B332" s="887"/>
      <c r="C332" s="875"/>
      <c r="D332" s="875"/>
      <c r="E332" s="875"/>
      <c r="F332" s="875"/>
      <c r="G332" s="875"/>
      <c r="H332" s="875"/>
    </row>
    <row r="333" spans="2:8" ht="15" customHeight="1">
      <c r="B333" s="887"/>
      <c r="C333" s="875"/>
      <c r="D333" s="875"/>
      <c r="E333" s="875"/>
      <c r="F333" s="875"/>
      <c r="G333" s="875"/>
      <c r="H333" s="875"/>
    </row>
    <row r="334" spans="2:8" ht="15" customHeight="1">
      <c r="B334" s="887"/>
      <c r="C334" s="875"/>
      <c r="D334" s="875"/>
      <c r="E334" s="875"/>
      <c r="F334" s="875"/>
      <c r="G334" s="875"/>
      <c r="H334" s="875"/>
    </row>
    <row r="335" spans="2:8" ht="15" customHeight="1">
      <c r="B335" s="887"/>
      <c r="C335" s="875"/>
      <c r="D335" s="875"/>
      <c r="E335" s="875"/>
      <c r="F335" s="875"/>
      <c r="G335" s="875"/>
      <c r="H335" s="875"/>
    </row>
    <row r="336" spans="2:8" ht="15" customHeight="1">
      <c r="B336" s="887"/>
      <c r="C336" s="875"/>
      <c r="D336" s="875"/>
      <c r="E336" s="875"/>
      <c r="F336" s="875"/>
      <c r="G336" s="875"/>
      <c r="H336" s="875"/>
    </row>
    <row r="337" spans="2:8" ht="15" customHeight="1">
      <c r="B337" s="887"/>
      <c r="C337" s="875"/>
      <c r="D337" s="875"/>
      <c r="E337" s="875"/>
      <c r="F337" s="875"/>
      <c r="G337" s="875"/>
      <c r="H337" s="875"/>
    </row>
    <row r="338" spans="2:8" ht="15" customHeight="1">
      <c r="B338" s="887"/>
      <c r="C338" s="875"/>
      <c r="D338" s="875"/>
      <c r="E338" s="875"/>
      <c r="F338" s="875"/>
      <c r="G338" s="875"/>
      <c r="H338" s="875"/>
    </row>
    <row r="339" spans="2:8" ht="15" customHeight="1">
      <c r="B339" s="887"/>
      <c r="C339" s="875"/>
      <c r="D339" s="875"/>
      <c r="E339" s="875"/>
      <c r="F339" s="875"/>
      <c r="G339" s="875"/>
      <c r="H339" s="875"/>
    </row>
    <row r="340" spans="2:8" ht="15" customHeight="1">
      <c r="B340" s="887"/>
      <c r="C340" s="875"/>
      <c r="D340" s="875"/>
      <c r="E340" s="875"/>
      <c r="F340" s="875"/>
      <c r="G340" s="875"/>
      <c r="H340" s="875"/>
    </row>
    <row r="341" spans="2:8" ht="15" customHeight="1">
      <c r="B341" s="887"/>
      <c r="C341" s="875"/>
      <c r="D341" s="875"/>
      <c r="E341" s="875"/>
      <c r="F341" s="875"/>
      <c r="G341" s="875"/>
      <c r="H341" s="875"/>
    </row>
    <row r="342" spans="2:8" ht="15" customHeight="1">
      <c r="B342" s="887"/>
      <c r="C342" s="875"/>
      <c r="D342" s="875"/>
      <c r="E342" s="875"/>
      <c r="F342" s="875"/>
      <c r="G342" s="875"/>
      <c r="H342" s="875"/>
    </row>
    <row r="343" spans="2:8" ht="15" customHeight="1">
      <c r="B343" s="887"/>
      <c r="C343" s="875"/>
      <c r="D343" s="875"/>
      <c r="E343" s="875"/>
      <c r="F343" s="875"/>
      <c r="G343" s="875"/>
      <c r="H343" s="875"/>
    </row>
    <row r="344" spans="2:8" ht="15" customHeight="1">
      <c r="B344" s="887"/>
      <c r="C344" s="875"/>
      <c r="D344" s="875"/>
      <c r="E344" s="875"/>
      <c r="F344" s="875"/>
      <c r="G344" s="875"/>
      <c r="H344" s="875"/>
    </row>
    <row r="345" spans="2:8" ht="15" customHeight="1">
      <c r="B345" s="887"/>
      <c r="C345" s="875"/>
      <c r="D345" s="875"/>
      <c r="E345" s="875"/>
      <c r="F345" s="875"/>
      <c r="G345" s="875"/>
      <c r="H345" s="875"/>
    </row>
    <row r="346" spans="2:8" ht="15" customHeight="1">
      <c r="B346" s="887"/>
      <c r="C346" s="875"/>
      <c r="D346" s="875"/>
      <c r="E346" s="875"/>
      <c r="F346" s="875"/>
      <c r="G346" s="875"/>
      <c r="H346" s="875"/>
    </row>
    <row r="347" spans="2:8" ht="15" customHeight="1">
      <c r="B347" s="887"/>
      <c r="C347" s="875"/>
      <c r="D347" s="875"/>
      <c r="E347" s="875"/>
      <c r="F347" s="875"/>
      <c r="G347" s="875"/>
      <c r="H347" s="875"/>
    </row>
    <row r="348" spans="2:8" ht="15" customHeight="1">
      <c r="B348" s="887"/>
      <c r="C348" s="875"/>
      <c r="D348" s="875"/>
      <c r="E348" s="875"/>
      <c r="F348" s="875"/>
      <c r="G348" s="875"/>
      <c r="H348" s="875"/>
    </row>
    <row r="349" spans="2:8" ht="15" customHeight="1">
      <c r="B349" s="887"/>
      <c r="C349" s="875"/>
      <c r="D349" s="875"/>
      <c r="E349" s="875"/>
      <c r="F349" s="875"/>
      <c r="G349" s="875"/>
      <c r="H349" s="875"/>
    </row>
    <row r="350" spans="2:8" ht="15" customHeight="1">
      <c r="B350" s="887"/>
      <c r="C350" s="875"/>
      <c r="D350" s="875"/>
      <c r="E350" s="875"/>
      <c r="F350" s="875"/>
      <c r="G350" s="875"/>
      <c r="H350" s="875"/>
    </row>
    <row r="351" spans="2:8" ht="15" customHeight="1">
      <c r="B351" s="887"/>
      <c r="C351" s="875"/>
      <c r="D351" s="875"/>
      <c r="E351" s="875"/>
      <c r="F351" s="875"/>
      <c r="G351" s="875"/>
      <c r="H351" s="875"/>
    </row>
    <row r="352" spans="2:8" ht="15" customHeight="1">
      <c r="B352" s="887"/>
      <c r="C352" s="875"/>
      <c r="D352" s="875"/>
      <c r="E352" s="875"/>
      <c r="F352" s="875"/>
      <c r="G352" s="875"/>
      <c r="H352" s="875"/>
    </row>
    <row r="353" spans="2:8" ht="15" customHeight="1">
      <c r="B353" s="887"/>
      <c r="C353" s="875"/>
      <c r="D353" s="875"/>
      <c r="E353" s="875"/>
      <c r="F353" s="875"/>
      <c r="G353" s="875"/>
      <c r="H353" s="875"/>
    </row>
    <row r="354" spans="2:8" ht="15" customHeight="1">
      <c r="B354" s="887"/>
      <c r="C354" s="875"/>
      <c r="D354" s="875"/>
      <c r="E354" s="875"/>
      <c r="F354" s="875"/>
      <c r="G354" s="875"/>
      <c r="H354" s="875"/>
    </row>
    <row r="355" spans="2:8" ht="15" customHeight="1">
      <c r="B355" s="887"/>
      <c r="C355" s="875"/>
      <c r="D355" s="875"/>
      <c r="E355" s="875"/>
      <c r="F355" s="875"/>
      <c r="G355" s="875"/>
      <c r="H355" s="875"/>
    </row>
    <row r="356" spans="2:8" ht="15" customHeight="1">
      <c r="B356" s="887"/>
      <c r="C356" s="875"/>
      <c r="D356" s="875"/>
      <c r="E356" s="875"/>
      <c r="F356" s="875"/>
      <c r="G356" s="875"/>
      <c r="H356" s="875"/>
    </row>
    <row r="357" spans="2:8" ht="15" customHeight="1">
      <c r="B357" s="887"/>
      <c r="C357" s="875"/>
      <c r="D357" s="875"/>
      <c r="E357" s="875"/>
      <c r="F357" s="875"/>
      <c r="G357" s="875"/>
      <c r="H357" s="875"/>
    </row>
    <row r="358" spans="2:8" ht="15" customHeight="1">
      <c r="B358" s="887"/>
      <c r="C358" s="875"/>
      <c r="D358" s="875"/>
      <c r="E358" s="875"/>
      <c r="F358" s="875"/>
      <c r="G358" s="875"/>
      <c r="H358" s="875"/>
    </row>
    <row r="359" spans="2:8" ht="15" customHeight="1">
      <c r="B359" s="887"/>
      <c r="C359" s="875"/>
      <c r="D359" s="875"/>
      <c r="E359" s="875"/>
      <c r="F359" s="875"/>
      <c r="G359" s="875"/>
      <c r="H359" s="875"/>
    </row>
    <row r="360" spans="2:8" ht="15" customHeight="1">
      <c r="B360" s="887"/>
      <c r="C360" s="875"/>
      <c r="D360" s="875"/>
      <c r="E360" s="875"/>
      <c r="F360" s="875"/>
      <c r="G360" s="875"/>
      <c r="H360" s="875"/>
    </row>
    <row r="361" spans="2:8" ht="15" customHeight="1">
      <c r="B361" s="887"/>
      <c r="C361" s="875"/>
      <c r="D361" s="875"/>
      <c r="E361" s="875"/>
      <c r="F361" s="875"/>
      <c r="G361" s="875"/>
      <c r="H361" s="875"/>
    </row>
    <row r="362" spans="2:8" ht="15" customHeight="1">
      <c r="B362" s="887"/>
      <c r="C362" s="875"/>
      <c r="D362" s="875"/>
      <c r="E362" s="875"/>
      <c r="F362" s="875"/>
      <c r="G362" s="875"/>
      <c r="H362" s="875"/>
    </row>
    <row r="363" spans="2:8" ht="15" customHeight="1">
      <c r="B363" s="887"/>
      <c r="C363" s="875"/>
      <c r="D363" s="875"/>
      <c r="E363" s="875"/>
      <c r="F363" s="875"/>
      <c r="G363" s="875"/>
      <c r="H363" s="875"/>
    </row>
    <row r="364" spans="2:8" ht="15" customHeight="1">
      <c r="B364" s="887"/>
      <c r="C364" s="875"/>
      <c r="D364" s="875"/>
      <c r="E364" s="875"/>
      <c r="F364" s="875"/>
      <c r="G364" s="875"/>
      <c r="H364" s="875"/>
    </row>
    <row r="365" spans="2:8" ht="15" customHeight="1">
      <c r="B365" s="887"/>
      <c r="C365" s="875"/>
      <c r="D365" s="875"/>
      <c r="E365" s="875"/>
      <c r="F365" s="875"/>
      <c r="G365" s="875"/>
      <c r="H365" s="875"/>
    </row>
    <row r="366" spans="2:8" ht="15" customHeight="1">
      <c r="B366" s="887"/>
      <c r="C366" s="875"/>
      <c r="D366" s="875"/>
      <c r="E366" s="875"/>
      <c r="F366" s="875"/>
      <c r="G366" s="875"/>
      <c r="H366" s="875"/>
    </row>
    <row r="367" spans="2:8" ht="15" customHeight="1">
      <c r="B367" s="887"/>
      <c r="C367" s="875"/>
      <c r="D367" s="875"/>
      <c r="E367" s="875"/>
      <c r="F367" s="875"/>
      <c r="G367" s="875"/>
      <c r="H367" s="875"/>
    </row>
    <row r="368" spans="2:8" ht="15" customHeight="1">
      <c r="B368" s="887"/>
      <c r="C368" s="875"/>
      <c r="D368" s="875"/>
      <c r="E368" s="875"/>
      <c r="F368" s="875"/>
      <c r="G368" s="875"/>
      <c r="H368" s="875"/>
    </row>
    <row r="369" spans="2:8" ht="15" customHeight="1">
      <c r="B369" s="887"/>
      <c r="C369" s="875"/>
      <c r="D369" s="875"/>
      <c r="E369" s="875"/>
      <c r="F369" s="875"/>
      <c r="G369" s="875"/>
      <c r="H369" s="875"/>
    </row>
    <row r="370" spans="2:8" ht="15" customHeight="1">
      <c r="B370" s="887"/>
      <c r="C370" s="875"/>
      <c r="D370" s="875"/>
      <c r="E370" s="875"/>
      <c r="F370" s="875"/>
      <c r="G370" s="875"/>
      <c r="H370" s="875"/>
    </row>
    <row r="371" spans="2:8" ht="15" customHeight="1">
      <c r="B371" s="887"/>
      <c r="C371" s="875"/>
      <c r="D371" s="875"/>
      <c r="E371" s="875"/>
      <c r="F371" s="875"/>
      <c r="G371" s="875"/>
      <c r="H371" s="875"/>
    </row>
    <row r="372" spans="2:8" ht="15" customHeight="1">
      <c r="B372" s="887"/>
      <c r="C372" s="875"/>
      <c r="D372" s="875"/>
      <c r="E372" s="875"/>
      <c r="F372" s="875"/>
      <c r="G372" s="875"/>
      <c r="H372" s="875"/>
    </row>
    <row r="373" spans="2:8" ht="15" customHeight="1">
      <c r="B373" s="887"/>
      <c r="C373" s="875"/>
      <c r="D373" s="875"/>
      <c r="E373" s="875"/>
      <c r="F373" s="875"/>
      <c r="G373" s="875"/>
      <c r="H373" s="875"/>
    </row>
    <row r="374" spans="2:8" ht="15" customHeight="1">
      <c r="B374" s="887"/>
      <c r="C374" s="875"/>
      <c r="D374" s="875"/>
      <c r="E374" s="875"/>
      <c r="F374" s="875"/>
      <c r="G374" s="875"/>
      <c r="H374" s="875"/>
    </row>
    <row r="375" spans="2:8" ht="15" customHeight="1">
      <c r="B375" s="887"/>
      <c r="C375" s="875"/>
      <c r="D375" s="875"/>
      <c r="E375" s="875"/>
      <c r="F375" s="875"/>
      <c r="G375" s="875"/>
      <c r="H375" s="875"/>
    </row>
    <row r="376" spans="2:8" ht="15" customHeight="1">
      <c r="B376" s="887"/>
      <c r="C376" s="875"/>
      <c r="D376" s="875"/>
      <c r="E376" s="875"/>
      <c r="F376" s="875"/>
      <c r="G376" s="875"/>
      <c r="H376" s="875"/>
    </row>
    <row r="377" spans="2:8" ht="15" customHeight="1">
      <c r="B377" s="887"/>
      <c r="C377" s="875"/>
      <c r="D377" s="875"/>
      <c r="E377" s="875"/>
      <c r="F377" s="875"/>
      <c r="G377" s="875"/>
      <c r="H377" s="875"/>
    </row>
    <row r="378" spans="2:8" ht="15" customHeight="1">
      <c r="B378" s="887"/>
      <c r="C378" s="875"/>
      <c r="D378" s="875"/>
      <c r="E378" s="875"/>
      <c r="F378" s="875"/>
      <c r="G378" s="875"/>
      <c r="H378" s="875"/>
    </row>
    <row r="379" spans="2:8" ht="15" customHeight="1">
      <c r="B379" s="887"/>
      <c r="C379" s="875"/>
      <c r="D379" s="875"/>
      <c r="E379" s="875"/>
      <c r="F379" s="875"/>
      <c r="G379" s="875"/>
      <c r="H379" s="875"/>
    </row>
    <row r="380" spans="2:8" ht="15" customHeight="1">
      <c r="B380" s="887"/>
      <c r="C380" s="875"/>
      <c r="D380" s="875"/>
      <c r="E380" s="875"/>
      <c r="F380" s="875"/>
      <c r="G380" s="875"/>
      <c r="H380" s="875"/>
    </row>
    <row r="381" spans="2:8" ht="15" customHeight="1">
      <c r="B381" s="887"/>
      <c r="C381" s="875"/>
      <c r="D381" s="875"/>
      <c r="E381" s="875"/>
      <c r="F381" s="875"/>
      <c r="G381" s="875"/>
      <c r="H381" s="875"/>
    </row>
    <row r="382" spans="2:8" ht="15" customHeight="1">
      <c r="B382" s="887"/>
      <c r="C382" s="875"/>
      <c r="D382" s="875"/>
      <c r="E382" s="875"/>
      <c r="F382" s="875"/>
      <c r="G382" s="875"/>
      <c r="H382" s="875"/>
    </row>
    <row r="383" spans="2:8" ht="15" customHeight="1">
      <c r="B383" s="887"/>
      <c r="C383" s="875"/>
      <c r="D383" s="875"/>
      <c r="E383" s="875"/>
      <c r="F383" s="875"/>
      <c r="G383" s="875"/>
      <c r="H383" s="875"/>
    </row>
    <row r="384" spans="2:8" ht="15" customHeight="1">
      <c r="B384" s="887"/>
      <c r="C384" s="875"/>
      <c r="D384" s="875"/>
      <c r="E384" s="875"/>
      <c r="F384" s="875"/>
      <c r="G384" s="875"/>
      <c r="H384" s="875"/>
    </row>
    <row r="385" spans="2:8" ht="15" customHeight="1">
      <c r="B385" s="887"/>
      <c r="C385" s="875"/>
      <c r="D385" s="875"/>
      <c r="E385" s="875"/>
      <c r="F385" s="875"/>
      <c r="G385" s="875"/>
      <c r="H385" s="875"/>
    </row>
    <row r="386" spans="2:8" ht="15" customHeight="1">
      <c r="B386" s="887"/>
      <c r="C386" s="875"/>
      <c r="D386" s="875"/>
      <c r="E386" s="875"/>
      <c r="F386" s="875"/>
      <c r="G386" s="875"/>
      <c r="H386" s="875"/>
    </row>
    <row r="387" spans="2:8" ht="15" customHeight="1">
      <c r="B387" s="887"/>
      <c r="C387" s="875"/>
      <c r="D387" s="875"/>
      <c r="E387" s="875"/>
      <c r="F387" s="875"/>
      <c r="G387" s="875"/>
      <c r="H387" s="875"/>
    </row>
    <row r="388" spans="2:8" ht="15" customHeight="1">
      <c r="B388" s="887"/>
      <c r="C388" s="875"/>
      <c r="D388" s="875"/>
      <c r="E388" s="875"/>
      <c r="F388" s="875"/>
      <c r="G388" s="875"/>
      <c r="H388" s="875"/>
    </row>
    <row r="389" spans="2:8" ht="15" customHeight="1">
      <c r="B389" s="887"/>
      <c r="C389" s="875"/>
      <c r="D389" s="875"/>
      <c r="E389" s="875"/>
      <c r="F389" s="875"/>
      <c r="G389" s="875"/>
      <c r="H389" s="875"/>
    </row>
    <row r="390" spans="2:8" ht="15" customHeight="1">
      <c r="B390" s="887"/>
      <c r="C390" s="875"/>
      <c r="D390" s="875"/>
      <c r="E390" s="875"/>
      <c r="F390" s="875"/>
      <c r="G390" s="875"/>
      <c r="H390" s="875"/>
    </row>
    <row r="391" spans="2:8" ht="15" customHeight="1">
      <c r="B391" s="887"/>
      <c r="C391" s="875"/>
      <c r="D391" s="875"/>
      <c r="E391" s="875"/>
      <c r="F391" s="875"/>
      <c r="G391" s="875"/>
      <c r="H391" s="875"/>
    </row>
    <row r="392" spans="2:8" ht="15" customHeight="1">
      <c r="B392" s="887"/>
      <c r="C392" s="875"/>
      <c r="D392" s="875"/>
      <c r="E392" s="875"/>
      <c r="F392" s="875"/>
      <c r="G392" s="875"/>
      <c r="H392" s="875"/>
    </row>
    <row r="393" spans="2:8" ht="15" customHeight="1">
      <c r="B393" s="887"/>
      <c r="C393" s="875"/>
      <c r="D393" s="875"/>
      <c r="E393" s="875"/>
      <c r="F393" s="875"/>
      <c r="G393" s="875"/>
      <c r="H393" s="875"/>
    </row>
    <row r="394" spans="2:8" ht="15" customHeight="1">
      <c r="B394" s="887"/>
      <c r="C394" s="875"/>
      <c r="D394" s="875"/>
      <c r="E394" s="875"/>
      <c r="F394" s="875"/>
      <c r="G394" s="875"/>
      <c r="H394" s="875"/>
    </row>
    <row r="395" spans="2:8" ht="15" customHeight="1">
      <c r="B395" s="887"/>
      <c r="C395" s="875"/>
      <c r="D395" s="875"/>
      <c r="E395" s="875"/>
      <c r="F395" s="875"/>
      <c r="G395" s="875"/>
      <c r="H395" s="875"/>
    </row>
    <row r="396" spans="2:8" ht="15" customHeight="1">
      <c r="B396" s="887"/>
      <c r="C396" s="875"/>
      <c r="D396" s="875"/>
      <c r="E396" s="875"/>
      <c r="F396" s="875"/>
      <c r="G396" s="875"/>
      <c r="H396" s="875"/>
    </row>
    <row r="397" spans="2:8" ht="15" customHeight="1">
      <c r="B397" s="887"/>
      <c r="C397" s="875"/>
      <c r="D397" s="875"/>
      <c r="E397" s="875"/>
      <c r="F397" s="875"/>
      <c r="G397" s="875"/>
      <c r="H397" s="875"/>
    </row>
    <row r="398" spans="2:8" ht="15" customHeight="1">
      <c r="B398" s="887"/>
      <c r="C398" s="875"/>
      <c r="D398" s="875"/>
      <c r="E398" s="875"/>
      <c r="F398" s="875"/>
      <c r="G398" s="875"/>
      <c r="H398" s="875"/>
    </row>
    <row r="399" spans="2:8" ht="15" customHeight="1">
      <c r="B399" s="887"/>
      <c r="C399" s="875"/>
      <c r="D399" s="875"/>
      <c r="E399" s="875"/>
      <c r="F399" s="875"/>
      <c r="G399" s="875"/>
      <c r="H399" s="875"/>
    </row>
    <row r="400" spans="2:8" ht="15" customHeight="1">
      <c r="B400" s="887"/>
      <c r="C400" s="875"/>
      <c r="D400" s="875"/>
      <c r="E400" s="875"/>
      <c r="F400" s="875"/>
      <c r="G400" s="875"/>
      <c r="H400" s="875"/>
    </row>
    <row r="401" spans="2:8" ht="15" customHeight="1">
      <c r="B401" s="887"/>
      <c r="C401" s="875"/>
      <c r="D401" s="875"/>
      <c r="E401" s="875"/>
      <c r="F401" s="875"/>
      <c r="G401" s="875"/>
      <c r="H401" s="875"/>
    </row>
    <row r="402" spans="2:8" ht="15" customHeight="1">
      <c r="B402" s="887"/>
      <c r="C402" s="875"/>
      <c r="D402" s="875"/>
      <c r="E402" s="875"/>
      <c r="F402" s="875"/>
      <c r="G402" s="875"/>
      <c r="H402" s="875"/>
    </row>
    <row r="403" spans="2:8" ht="15" customHeight="1">
      <c r="B403" s="887"/>
      <c r="C403" s="875"/>
      <c r="D403" s="875"/>
      <c r="E403" s="875"/>
      <c r="F403" s="875"/>
      <c r="G403" s="875"/>
      <c r="H403" s="875"/>
    </row>
    <row r="404" spans="2:8" ht="15" customHeight="1">
      <c r="B404" s="887"/>
      <c r="C404" s="875"/>
      <c r="D404" s="875"/>
      <c r="E404" s="875"/>
      <c r="F404" s="875"/>
      <c r="G404" s="875"/>
      <c r="H404" s="875"/>
    </row>
    <row r="405" spans="2:8" ht="15" customHeight="1">
      <c r="B405" s="887"/>
      <c r="C405" s="875"/>
      <c r="D405" s="875"/>
      <c r="E405" s="875"/>
      <c r="F405" s="875"/>
      <c r="G405" s="875"/>
      <c r="H405" s="875"/>
    </row>
    <row r="406" spans="2:8" ht="15" customHeight="1">
      <c r="B406" s="887"/>
      <c r="C406" s="875"/>
      <c r="D406" s="875"/>
      <c r="E406" s="875"/>
      <c r="F406" s="875"/>
      <c r="G406" s="875"/>
      <c r="H406" s="875"/>
    </row>
    <row r="407" spans="2:8" ht="15" customHeight="1">
      <c r="B407" s="887"/>
      <c r="C407" s="875"/>
      <c r="D407" s="875"/>
      <c r="E407" s="875"/>
      <c r="F407" s="875"/>
      <c r="G407" s="875"/>
      <c r="H407" s="875"/>
    </row>
    <row r="408" spans="2:8" ht="15" customHeight="1">
      <c r="B408" s="887"/>
      <c r="C408" s="875"/>
      <c r="D408" s="875"/>
      <c r="E408" s="875"/>
      <c r="F408" s="875"/>
      <c r="G408" s="875"/>
      <c r="H408" s="875"/>
    </row>
    <row r="409" spans="2:8" ht="15" customHeight="1">
      <c r="B409" s="887"/>
      <c r="C409" s="875"/>
      <c r="D409" s="875"/>
      <c r="E409" s="875"/>
      <c r="F409" s="875"/>
      <c r="G409" s="875"/>
      <c r="H409" s="875"/>
    </row>
    <row r="410" spans="2:8" ht="15" customHeight="1">
      <c r="B410" s="887"/>
      <c r="C410" s="875"/>
      <c r="D410" s="875"/>
      <c r="E410" s="875"/>
      <c r="F410" s="875"/>
      <c r="G410" s="875"/>
      <c r="H410" s="875"/>
    </row>
    <row r="411" spans="2:8" ht="15" customHeight="1">
      <c r="B411" s="887"/>
      <c r="C411" s="875"/>
      <c r="D411" s="875"/>
      <c r="E411" s="875"/>
      <c r="F411" s="875"/>
      <c r="G411" s="875"/>
      <c r="H411" s="875"/>
    </row>
    <row r="412" spans="2:8" ht="15" customHeight="1">
      <c r="B412" s="887"/>
      <c r="C412" s="875"/>
      <c r="D412" s="875"/>
      <c r="E412" s="875"/>
      <c r="F412" s="875"/>
      <c r="G412" s="875"/>
      <c r="H412" s="875"/>
    </row>
    <row r="413" spans="2:8" ht="15" customHeight="1">
      <c r="B413" s="887"/>
      <c r="C413" s="875"/>
      <c r="D413" s="875"/>
      <c r="E413" s="875"/>
      <c r="F413" s="875"/>
      <c r="G413" s="875"/>
      <c r="H413" s="875"/>
    </row>
    <row r="414" spans="2:8" ht="15" customHeight="1">
      <c r="B414" s="887"/>
      <c r="C414" s="875"/>
      <c r="D414" s="875"/>
      <c r="E414" s="875"/>
      <c r="F414" s="875"/>
      <c r="G414" s="875"/>
      <c r="H414" s="875"/>
    </row>
    <row r="415" spans="2:8" ht="15" customHeight="1">
      <c r="B415" s="887"/>
      <c r="C415" s="875"/>
      <c r="D415" s="875"/>
      <c r="E415" s="875"/>
      <c r="F415" s="875"/>
      <c r="G415" s="875"/>
      <c r="H415" s="875"/>
    </row>
    <row r="416" spans="2:8" ht="15" customHeight="1">
      <c r="B416" s="887"/>
      <c r="C416" s="875"/>
      <c r="D416" s="875"/>
      <c r="E416" s="875"/>
      <c r="F416" s="875"/>
      <c r="G416" s="875"/>
      <c r="H416" s="875"/>
    </row>
    <row r="417" spans="2:8" ht="15" customHeight="1">
      <c r="B417" s="887"/>
      <c r="C417" s="875"/>
      <c r="D417" s="875"/>
      <c r="E417" s="875"/>
      <c r="F417" s="875"/>
      <c r="G417" s="875"/>
      <c r="H417" s="875"/>
    </row>
    <row r="418" spans="2:8" ht="15" customHeight="1">
      <c r="B418" s="887"/>
      <c r="C418" s="875"/>
      <c r="D418" s="875"/>
      <c r="E418" s="875"/>
      <c r="F418" s="875"/>
      <c r="G418" s="875"/>
      <c r="H418" s="875"/>
    </row>
    <row r="419" spans="2:8" ht="15" customHeight="1">
      <c r="B419" s="887"/>
      <c r="C419" s="875"/>
      <c r="D419" s="875"/>
      <c r="E419" s="875"/>
      <c r="F419" s="875"/>
      <c r="G419" s="875"/>
      <c r="H419" s="875"/>
    </row>
    <row r="420" spans="2:8" ht="15" customHeight="1">
      <c r="B420" s="887"/>
      <c r="C420" s="875"/>
      <c r="D420" s="875"/>
      <c r="E420" s="875"/>
      <c r="F420" s="875"/>
      <c r="G420" s="875"/>
      <c r="H420" s="875"/>
    </row>
    <row r="421" spans="2:8" ht="15" customHeight="1">
      <c r="B421" s="887"/>
      <c r="C421" s="875"/>
      <c r="D421" s="875"/>
      <c r="E421" s="875"/>
      <c r="F421" s="875"/>
      <c r="G421" s="875"/>
      <c r="H421" s="875"/>
    </row>
    <row r="422" spans="2:8" ht="15" customHeight="1">
      <c r="B422" s="887"/>
      <c r="C422" s="875"/>
      <c r="D422" s="875"/>
      <c r="E422" s="875"/>
      <c r="F422" s="875"/>
      <c r="G422" s="875"/>
      <c r="H422" s="875"/>
    </row>
    <row r="423" spans="2:8" ht="15" customHeight="1">
      <c r="B423" s="887"/>
      <c r="C423" s="875"/>
      <c r="D423" s="875"/>
      <c r="E423" s="875"/>
      <c r="F423" s="875"/>
      <c r="G423" s="875"/>
      <c r="H423" s="875"/>
    </row>
    <row r="424" spans="2:8" ht="15" customHeight="1">
      <c r="B424" s="887"/>
      <c r="C424" s="875"/>
      <c r="D424" s="875"/>
      <c r="E424" s="875"/>
      <c r="F424" s="875"/>
      <c r="G424" s="875"/>
      <c r="H424" s="875"/>
    </row>
    <row r="425" spans="2:8" ht="15" customHeight="1">
      <c r="B425" s="887"/>
      <c r="C425" s="875"/>
      <c r="D425" s="875"/>
      <c r="E425" s="875"/>
      <c r="F425" s="875"/>
      <c r="G425" s="875"/>
      <c r="H425" s="875"/>
    </row>
    <row r="426" spans="2:8" ht="15" customHeight="1">
      <c r="B426" s="887"/>
      <c r="C426" s="875"/>
      <c r="D426" s="875"/>
      <c r="E426" s="875"/>
      <c r="F426" s="875"/>
      <c r="G426" s="875"/>
      <c r="H426" s="875"/>
    </row>
    <row r="427" spans="2:8" ht="15" customHeight="1">
      <c r="B427" s="887"/>
      <c r="C427" s="875"/>
      <c r="D427" s="875"/>
      <c r="E427" s="875"/>
      <c r="F427" s="875"/>
      <c r="G427" s="875"/>
      <c r="H427" s="875"/>
    </row>
    <row r="428" spans="2:8" ht="15" customHeight="1">
      <c r="B428" s="887"/>
      <c r="C428" s="875"/>
      <c r="D428" s="875"/>
      <c r="E428" s="875"/>
      <c r="F428" s="875"/>
      <c r="G428" s="875"/>
      <c r="H428" s="875"/>
    </row>
    <row r="429" spans="2:8" ht="15" customHeight="1">
      <c r="B429" s="887"/>
      <c r="C429" s="875"/>
      <c r="D429" s="875"/>
      <c r="E429" s="875"/>
      <c r="F429" s="875"/>
      <c r="G429" s="875"/>
      <c r="H429" s="875"/>
    </row>
    <row r="430" spans="2:8" ht="15" customHeight="1">
      <c r="B430" s="887"/>
      <c r="C430" s="875"/>
      <c r="D430" s="875"/>
      <c r="E430" s="875"/>
      <c r="F430" s="875"/>
      <c r="G430" s="875"/>
      <c r="H430" s="875"/>
    </row>
    <row r="431" spans="2:8" ht="15" customHeight="1">
      <c r="B431" s="887"/>
      <c r="C431" s="875"/>
      <c r="D431" s="875"/>
      <c r="E431" s="875"/>
      <c r="F431" s="875"/>
      <c r="G431" s="875"/>
      <c r="H431" s="875"/>
    </row>
    <row r="432" spans="2:8" ht="15" customHeight="1">
      <c r="B432" s="887"/>
      <c r="C432" s="875"/>
      <c r="D432" s="875"/>
      <c r="E432" s="875"/>
      <c r="F432" s="875"/>
      <c r="G432" s="875"/>
      <c r="H432" s="875"/>
    </row>
    <row r="433" spans="2:8" ht="15" customHeight="1">
      <c r="B433" s="887"/>
      <c r="C433" s="875"/>
      <c r="D433" s="875"/>
      <c r="E433" s="875"/>
      <c r="F433" s="875"/>
      <c r="G433" s="875"/>
      <c r="H433" s="875"/>
    </row>
    <row r="434" spans="2:8" ht="15" customHeight="1">
      <c r="B434" s="887"/>
      <c r="C434" s="875"/>
      <c r="D434" s="875"/>
      <c r="E434" s="875"/>
      <c r="F434" s="875"/>
      <c r="G434" s="875"/>
      <c r="H434" s="875"/>
    </row>
    <row r="435" spans="2:8" ht="15" customHeight="1">
      <c r="B435" s="887"/>
      <c r="C435" s="875"/>
      <c r="D435" s="875"/>
      <c r="E435" s="875"/>
      <c r="F435" s="875"/>
      <c r="G435" s="875"/>
      <c r="H435" s="875"/>
    </row>
    <row r="436" spans="2:8" ht="15" customHeight="1">
      <c r="B436" s="887"/>
      <c r="C436" s="875"/>
      <c r="D436" s="875"/>
      <c r="E436" s="875"/>
      <c r="F436" s="875"/>
      <c r="G436" s="875"/>
      <c r="H436" s="875"/>
    </row>
    <row r="437" spans="2:8" ht="15" customHeight="1">
      <c r="B437" s="887"/>
      <c r="C437" s="875"/>
      <c r="D437" s="875"/>
      <c r="E437" s="875"/>
      <c r="F437" s="875"/>
      <c r="G437" s="875"/>
      <c r="H437" s="875"/>
    </row>
    <row r="438" spans="2:8" ht="15" customHeight="1">
      <c r="B438" s="887"/>
      <c r="C438" s="875"/>
      <c r="D438" s="875"/>
      <c r="E438" s="875"/>
      <c r="F438" s="875"/>
      <c r="G438" s="875"/>
      <c r="H438" s="875"/>
    </row>
    <row r="439" spans="2:8" ht="15" customHeight="1">
      <c r="B439" s="887"/>
      <c r="C439" s="875"/>
      <c r="D439" s="875"/>
      <c r="E439" s="875"/>
      <c r="F439" s="875"/>
      <c r="G439" s="875"/>
      <c r="H439" s="875"/>
    </row>
    <row r="440" spans="2:8" ht="15" customHeight="1">
      <c r="B440" s="887"/>
      <c r="C440" s="875"/>
      <c r="D440" s="875"/>
      <c r="E440" s="875"/>
      <c r="F440" s="875"/>
      <c r="G440" s="875"/>
      <c r="H440" s="875"/>
    </row>
    <row r="441" spans="2:8" ht="15" customHeight="1">
      <c r="B441" s="887"/>
      <c r="C441" s="875"/>
      <c r="D441" s="875"/>
      <c r="E441" s="875"/>
      <c r="F441" s="875"/>
      <c r="G441" s="875"/>
      <c r="H441" s="875"/>
    </row>
    <row r="442" spans="2:8" ht="15" customHeight="1">
      <c r="B442" s="887"/>
      <c r="C442" s="875"/>
      <c r="D442" s="875"/>
      <c r="E442" s="875"/>
      <c r="F442" s="875"/>
      <c r="G442" s="875"/>
      <c r="H442" s="875"/>
    </row>
    <row r="443" spans="2:8" ht="15" customHeight="1">
      <c r="B443" s="887"/>
      <c r="C443" s="875"/>
      <c r="D443" s="875"/>
      <c r="E443" s="875"/>
      <c r="F443" s="875"/>
      <c r="G443" s="875"/>
      <c r="H443" s="875"/>
    </row>
    <row r="444" spans="2:8" ht="15" customHeight="1">
      <c r="B444" s="887"/>
      <c r="C444" s="875"/>
      <c r="D444" s="875"/>
      <c r="E444" s="875"/>
      <c r="F444" s="875"/>
      <c r="G444" s="875"/>
      <c r="H444" s="875"/>
    </row>
    <row r="445" spans="2:8" ht="15" customHeight="1">
      <c r="B445" s="887"/>
      <c r="C445" s="875"/>
      <c r="D445" s="875"/>
      <c r="E445" s="875"/>
      <c r="F445" s="875"/>
      <c r="G445" s="875"/>
      <c r="H445" s="875"/>
    </row>
    <row r="446" spans="2:8" ht="15" customHeight="1">
      <c r="B446" s="887"/>
      <c r="C446" s="875"/>
      <c r="D446" s="875"/>
      <c r="E446" s="875"/>
      <c r="F446" s="875"/>
      <c r="G446" s="875"/>
      <c r="H446" s="875"/>
    </row>
    <row r="447" spans="2:8" ht="15" customHeight="1">
      <c r="B447" s="887"/>
      <c r="C447" s="875"/>
      <c r="D447" s="875"/>
      <c r="E447" s="875"/>
      <c r="F447" s="875"/>
      <c r="G447" s="875"/>
      <c r="H447" s="875"/>
    </row>
    <row r="448" spans="2:8" ht="15" customHeight="1">
      <c r="B448" s="887"/>
      <c r="C448" s="875"/>
      <c r="D448" s="875"/>
      <c r="E448" s="875"/>
      <c r="F448" s="875"/>
      <c r="G448" s="875"/>
      <c r="H448" s="875"/>
    </row>
    <row r="449" spans="2:8" ht="15" customHeight="1">
      <c r="B449" s="887"/>
      <c r="C449" s="875"/>
      <c r="D449" s="875"/>
      <c r="E449" s="875"/>
      <c r="F449" s="875"/>
      <c r="G449" s="875"/>
      <c r="H449" s="875"/>
    </row>
    <row r="450" spans="2:8" ht="15" customHeight="1">
      <c r="B450" s="887"/>
      <c r="C450" s="875"/>
      <c r="D450" s="875"/>
      <c r="E450" s="875"/>
      <c r="F450" s="875"/>
      <c r="G450" s="875"/>
      <c r="H450" s="875"/>
    </row>
    <row r="451" spans="2:8" ht="15" customHeight="1">
      <c r="B451" s="887"/>
      <c r="C451" s="875"/>
      <c r="D451" s="875"/>
      <c r="E451" s="875"/>
      <c r="F451" s="875"/>
      <c r="G451" s="875"/>
      <c r="H451" s="875"/>
    </row>
    <row r="452" spans="2:8" ht="15" customHeight="1">
      <c r="B452" s="887"/>
      <c r="C452" s="875"/>
      <c r="D452" s="875"/>
      <c r="E452" s="875"/>
      <c r="F452" s="875"/>
      <c r="G452" s="875"/>
      <c r="H452" s="875"/>
    </row>
    <row r="453" spans="2:8" ht="15" customHeight="1">
      <c r="B453" s="887"/>
      <c r="C453" s="875"/>
      <c r="D453" s="875"/>
      <c r="E453" s="875"/>
      <c r="F453" s="875"/>
      <c r="G453" s="875"/>
      <c r="H453" s="875"/>
    </row>
    <row r="454" spans="2:8" ht="15" customHeight="1">
      <c r="B454" s="887"/>
      <c r="C454" s="875"/>
      <c r="D454" s="875"/>
      <c r="E454" s="875"/>
      <c r="F454" s="875"/>
      <c r="G454" s="875"/>
      <c r="H454" s="875"/>
    </row>
    <row r="455" spans="2:8" ht="15" customHeight="1">
      <c r="B455" s="887"/>
      <c r="C455" s="875"/>
      <c r="D455" s="875"/>
      <c r="E455" s="875"/>
      <c r="F455" s="875"/>
      <c r="G455" s="875"/>
      <c r="H455" s="875"/>
    </row>
    <row r="456" spans="2:8" ht="15" customHeight="1">
      <c r="B456" s="887"/>
      <c r="C456" s="875"/>
      <c r="D456" s="875"/>
      <c r="E456" s="875"/>
      <c r="F456" s="875"/>
      <c r="G456" s="875"/>
      <c r="H456" s="875"/>
    </row>
    <row r="457" spans="2:8" ht="15" customHeight="1">
      <c r="B457" s="887"/>
      <c r="C457" s="875"/>
      <c r="D457" s="875"/>
      <c r="E457" s="875"/>
      <c r="F457" s="875"/>
      <c r="G457" s="875"/>
      <c r="H457" s="875"/>
    </row>
    <row r="458" spans="2:8" ht="15" customHeight="1">
      <c r="B458" s="887"/>
      <c r="C458" s="875"/>
      <c r="D458" s="875"/>
      <c r="E458" s="875"/>
      <c r="F458" s="875"/>
      <c r="G458" s="875"/>
      <c r="H458" s="875"/>
    </row>
    <row r="459" spans="2:8" ht="15" customHeight="1">
      <c r="B459" s="887"/>
      <c r="C459" s="875"/>
      <c r="D459" s="875"/>
      <c r="E459" s="875"/>
      <c r="F459" s="875"/>
      <c r="G459" s="875"/>
      <c r="H459" s="875"/>
    </row>
    <row r="460" spans="2:8" ht="15" customHeight="1">
      <c r="B460" s="887"/>
      <c r="C460" s="875"/>
      <c r="D460" s="875"/>
      <c r="E460" s="875"/>
      <c r="F460" s="875"/>
      <c r="G460" s="875"/>
      <c r="H460" s="875"/>
    </row>
    <row r="461" spans="2:8" ht="15" customHeight="1">
      <c r="B461" s="887"/>
      <c r="C461" s="875"/>
      <c r="D461" s="875"/>
      <c r="E461" s="875"/>
      <c r="F461" s="875"/>
      <c r="G461" s="875"/>
      <c r="H461" s="875"/>
    </row>
    <row r="462" spans="2:8" ht="15" customHeight="1">
      <c r="B462" s="887"/>
      <c r="C462" s="875"/>
      <c r="D462" s="875"/>
      <c r="E462" s="875"/>
      <c r="F462" s="875"/>
      <c r="G462" s="875"/>
      <c r="H462" s="875"/>
    </row>
    <row r="463" spans="2:8" ht="15" customHeight="1">
      <c r="B463" s="887"/>
      <c r="C463" s="875"/>
      <c r="D463" s="875"/>
      <c r="E463" s="875"/>
      <c r="F463" s="875"/>
      <c r="G463" s="875"/>
      <c r="H463" s="875"/>
    </row>
    <row r="464" spans="2:8" ht="15" customHeight="1">
      <c r="B464" s="887"/>
      <c r="C464" s="875"/>
      <c r="D464" s="875"/>
      <c r="E464" s="875"/>
      <c r="F464" s="875"/>
      <c r="G464" s="875"/>
      <c r="H464" s="875"/>
    </row>
    <row r="465" spans="2:8" ht="15" customHeight="1">
      <c r="B465" s="887"/>
      <c r="C465" s="875"/>
      <c r="D465" s="875"/>
      <c r="E465" s="875"/>
      <c r="F465" s="875"/>
      <c r="G465" s="875"/>
      <c r="H465" s="875"/>
    </row>
    <row r="466" spans="2:8" ht="15" customHeight="1">
      <c r="B466" s="887"/>
      <c r="C466" s="875"/>
      <c r="D466" s="875"/>
      <c r="E466" s="875"/>
      <c r="F466" s="875"/>
      <c r="G466" s="875"/>
      <c r="H466" s="875"/>
    </row>
    <row r="467" spans="2:8" ht="15" customHeight="1">
      <c r="B467" s="887"/>
      <c r="C467" s="875"/>
      <c r="D467" s="875"/>
      <c r="E467" s="875"/>
      <c r="F467" s="875"/>
      <c r="G467" s="875"/>
      <c r="H467" s="875"/>
    </row>
    <row r="468" spans="2:8" ht="15" customHeight="1">
      <c r="B468" s="887"/>
      <c r="C468" s="875"/>
      <c r="D468" s="875"/>
      <c r="E468" s="875"/>
      <c r="F468" s="875"/>
      <c r="G468" s="875"/>
      <c r="H468" s="875"/>
    </row>
    <row r="469" spans="2:8" ht="15" customHeight="1">
      <c r="B469" s="887"/>
      <c r="C469" s="875"/>
      <c r="D469" s="875"/>
      <c r="E469" s="875"/>
      <c r="F469" s="875"/>
      <c r="G469" s="875"/>
      <c r="H469" s="875"/>
    </row>
    <row r="470" spans="2:8" ht="15" customHeight="1">
      <c r="B470" s="887"/>
      <c r="C470" s="875"/>
      <c r="D470" s="875"/>
      <c r="E470" s="875"/>
      <c r="F470" s="875"/>
      <c r="G470" s="875"/>
      <c r="H470" s="875"/>
    </row>
    <row r="471" spans="2:8" ht="15" customHeight="1">
      <c r="B471" s="887"/>
      <c r="C471" s="875"/>
      <c r="D471" s="875"/>
      <c r="E471" s="875"/>
      <c r="F471" s="875"/>
      <c r="G471" s="875"/>
      <c r="H471" s="875"/>
    </row>
    <row r="472" spans="2:8" ht="15" customHeight="1">
      <c r="B472" s="887"/>
      <c r="C472" s="875"/>
      <c r="D472" s="875"/>
      <c r="E472" s="875"/>
      <c r="F472" s="875"/>
      <c r="G472" s="875"/>
      <c r="H472" s="875"/>
    </row>
    <row r="473" spans="2:8" ht="15" customHeight="1">
      <c r="B473" s="887"/>
      <c r="C473" s="875"/>
      <c r="D473" s="875"/>
      <c r="E473" s="875"/>
      <c r="F473" s="875"/>
      <c r="G473" s="875"/>
      <c r="H473" s="875"/>
    </row>
    <row r="474" spans="2:8" ht="15" customHeight="1">
      <c r="B474" s="887"/>
      <c r="C474" s="875"/>
      <c r="D474" s="875"/>
      <c r="E474" s="875"/>
      <c r="F474" s="875"/>
      <c r="G474" s="875"/>
      <c r="H474" s="875"/>
    </row>
    <row r="475" spans="2:8" ht="15" customHeight="1">
      <c r="B475" s="887"/>
      <c r="C475" s="875"/>
      <c r="D475" s="875"/>
      <c r="E475" s="875"/>
      <c r="F475" s="875"/>
      <c r="G475" s="875"/>
      <c r="H475" s="875"/>
    </row>
    <row r="476" spans="2:8" ht="15" customHeight="1">
      <c r="B476" s="887"/>
      <c r="C476" s="875"/>
      <c r="D476" s="875"/>
      <c r="E476" s="875"/>
      <c r="F476" s="875"/>
      <c r="G476" s="875"/>
      <c r="H476" s="875"/>
    </row>
    <row r="477" spans="2:8" ht="15" customHeight="1">
      <c r="B477" s="887"/>
      <c r="C477" s="875"/>
      <c r="D477" s="875"/>
      <c r="E477" s="875"/>
      <c r="F477" s="875"/>
      <c r="G477" s="875"/>
      <c r="H477" s="875"/>
    </row>
    <row r="478" spans="2:8" ht="15" customHeight="1">
      <c r="B478" s="887"/>
      <c r="C478" s="875"/>
      <c r="D478" s="875"/>
      <c r="E478" s="875"/>
      <c r="F478" s="875"/>
      <c r="G478" s="875"/>
      <c r="H478" s="875"/>
    </row>
    <row r="479" spans="2:8" ht="15" customHeight="1">
      <c r="B479" s="887"/>
      <c r="C479" s="875"/>
      <c r="D479" s="875"/>
      <c r="E479" s="875"/>
      <c r="F479" s="875"/>
      <c r="G479" s="875"/>
      <c r="H479" s="875"/>
    </row>
    <row r="480" spans="2:8" ht="15" customHeight="1">
      <c r="B480" s="887"/>
      <c r="C480" s="875"/>
      <c r="D480" s="875"/>
      <c r="E480" s="875"/>
      <c r="F480" s="875"/>
      <c r="G480" s="875"/>
      <c r="H480" s="875"/>
    </row>
    <row r="481" spans="2:8" ht="15" customHeight="1">
      <c r="B481" s="887"/>
      <c r="C481" s="875"/>
      <c r="D481" s="875"/>
      <c r="E481" s="875"/>
      <c r="F481" s="875"/>
      <c r="G481" s="875"/>
      <c r="H481" s="875"/>
    </row>
    <row r="482" spans="2:8" ht="15" customHeight="1">
      <c r="B482" s="887"/>
      <c r="C482" s="875"/>
      <c r="D482" s="875"/>
      <c r="E482" s="875"/>
      <c r="F482" s="875"/>
      <c r="G482" s="875"/>
      <c r="H482" s="875"/>
    </row>
    <row r="483" spans="2:8" ht="15" customHeight="1">
      <c r="B483" s="887"/>
      <c r="C483" s="875"/>
      <c r="D483" s="875"/>
      <c r="E483" s="875"/>
      <c r="F483" s="875"/>
      <c r="G483" s="875"/>
      <c r="H483" s="875"/>
    </row>
    <row r="484" spans="2:8" ht="15" customHeight="1">
      <c r="B484" s="887"/>
      <c r="C484" s="875"/>
      <c r="D484" s="875"/>
      <c r="E484" s="875"/>
      <c r="F484" s="875"/>
      <c r="G484" s="875"/>
      <c r="H484" s="875"/>
    </row>
    <row r="485" spans="2:8" ht="15" customHeight="1">
      <c r="B485" s="887"/>
      <c r="C485" s="875"/>
      <c r="D485" s="875"/>
      <c r="E485" s="875"/>
      <c r="F485" s="875"/>
      <c r="G485" s="875"/>
      <c r="H485" s="875"/>
    </row>
    <row r="486" spans="2:8" ht="15" customHeight="1">
      <c r="B486" s="887"/>
      <c r="C486" s="875"/>
      <c r="D486" s="875"/>
      <c r="E486" s="875"/>
      <c r="F486" s="875"/>
      <c r="G486" s="875"/>
      <c r="H486" s="875"/>
    </row>
    <row r="487" spans="2:8" ht="15" customHeight="1">
      <c r="B487" s="887"/>
      <c r="C487" s="875"/>
      <c r="D487" s="875"/>
      <c r="E487" s="875"/>
      <c r="F487" s="875"/>
      <c r="G487" s="875"/>
      <c r="H487" s="875"/>
    </row>
    <row r="488" spans="2:8" ht="15" customHeight="1">
      <c r="B488" s="887"/>
      <c r="C488" s="875"/>
      <c r="D488" s="875"/>
      <c r="E488" s="875"/>
      <c r="F488" s="875"/>
      <c r="G488" s="875"/>
      <c r="H488" s="875"/>
    </row>
    <row r="489" spans="2:8" ht="15" customHeight="1">
      <c r="B489" s="887"/>
      <c r="C489" s="875"/>
      <c r="D489" s="875"/>
      <c r="E489" s="875"/>
      <c r="F489" s="875"/>
      <c r="G489" s="875"/>
      <c r="H489" s="875"/>
    </row>
    <row r="490" spans="2:8" ht="15" customHeight="1">
      <c r="B490" s="887"/>
      <c r="C490" s="875"/>
      <c r="D490" s="875"/>
      <c r="E490" s="875"/>
      <c r="F490" s="875"/>
      <c r="G490" s="875"/>
      <c r="H490" s="875"/>
    </row>
    <row r="491" spans="2:8" ht="15" customHeight="1">
      <c r="B491" s="887"/>
      <c r="C491" s="875"/>
      <c r="D491" s="875"/>
      <c r="E491" s="875"/>
      <c r="F491" s="875"/>
      <c r="G491" s="875"/>
      <c r="H491" s="875"/>
    </row>
    <row r="492" spans="2:8" ht="15" customHeight="1">
      <c r="B492" s="887"/>
      <c r="C492" s="875"/>
      <c r="D492" s="875"/>
      <c r="E492" s="875"/>
      <c r="F492" s="875"/>
      <c r="G492" s="875"/>
      <c r="H492" s="875"/>
    </row>
    <row r="493" spans="2:8" ht="15" customHeight="1">
      <c r="B493" s="887"/>
      <c r="C493" s="875"/>
      <c r="D493" s="875"/>
      <c r="E493" s="875"/>
      <c r="F493" s="875"/>
      <c r="G493" s="875"/>
      <c r="H493" s="875"/>
    </row>
    <row r="494" spans="2:8" ht="15" customHeight="1">
      <c r="B494" s="887"/>
      <c r="C494" s="875"/>
      <c r="D494" s="875"/>
      <c r="E494" s="875"/>
      <c r="F494" s="875"/>
      <c r="G494" s="875"/>
      <c r="H494" s="875"/>
    </row>
    <row r="495" spans="2:8" ht="15" customHeight="1">
      <c r="B495" s="887"/>
      <c r="C495" s="875"/>
      <c r="D495" s="875"/>
      <c r="E495" s="875"/>
      <c r="F495" s="875"/>
      <c r="G495" s="875"/>
      <c r="H495" s="875"/>
    </row>
    <row r="496" spans="2:8" ht="15" customHeight="1">
      <c r="B496" s="887"/>
      <c r="C496" s="875"/>
      <c r="D496" s="875"/>
      <c r="E496" s="875"/>
      <c r="F496" s="875"/>
      <c r="G496" s="875"/>
      <c r="H496" s="875"/>
    </row>
  </sheetData>
  <mergeCells count="9">
    <mergeCell ref="B80:H80"/>
    <mergeCell ref="B36:H36"/>
    <mergeCell ref="B39:G39"/>
    <mergeCell ref="B35:H35"/>
    <mergeCell ref="B1:G1"/>
    <mergeCell ref="B2:G2"/>
    <mergeCell ref="B3:G3"/>
    <mergeCell ref="B10:G10"/>
    <mergeCell ref="B34:H34"/>
  </mergeCells>
  <printOptions horizontalCentered="1"/>
  <pageMargins left="0.5" right="0.5" top="0.71" bottom="0.5" header="0.33" footer="0.5"/>
  <pageSetup scale="70" fitToHeight="0" orientation="landscape" r:id="rId1"/>
  <headerFooter alignWithMargins="0"/>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4"/>
  <sheetViews>
    <sheetView view="pageBreakPreview" zoomScale="80" zoomScaleNormal="90" zoomScaleSheetLayoutView="80" workbookViewId="0"/>
  </sheetViews>
  <sheetFormatPr defaultColWidth="8.88671875" defaultRowHeight="15" customHeight="1"/>
  <cols>
    <col min="1" max="1" width="6.6640625" style="855" customWidth="1"/>
    <col min="2" max="2" width="35" style="888" customWidth="1"/>
    <col min="3" max="3" width="14.77734375" style="855" customWidth="1"/>
    <col min="4" max="4" width="14.109375" style="855" customWidth="1"/>
    <col min="5" max="5" width="13" style="855" customWidth="1"/>
    <col min="6" max="6" width="13.109375" style="855" customWidth="1"/>
    <col min="7" max="7" width="15.88671875" style="855" customWidth="1"/>
    <col min="8" max="8" width="39.33203125" style="855" customWidth="1"/>
    <col min="9" max="9" width="8.88671875" style="855"/>
    <col min="10" max="10" width="27.88671875" style="855" customWidth="1"/>
    <col min="11" max="16384" width="8.88671875" style="855"/>
  </cols>
  <sheetData>
    <row r="1" spans="2:10" ht="15" customHeight="1">
      <c r="B1" s="1018" t="str">
        <f>+'Attachment H-30A'!D5</f>
        <v>Transource Maryland, LLC</v>
      </c>
      <c r="C1" s="1018"/>
      <c r="D1" s="1018"/>
      <c r="E1" s="1018"/>
      <c r="F1" s="1018"/>
      <c r="G1" s="1018"/>
      <c r="H1" s="931" t="str">
        <f>+'Attachment H-30A'!J3</f>
        <v>For  the 12 months ended 12/31/20</v>
      </c>
      <c r="I1" s="854"/>
      <c r="J1" s="854"/>
    </row>
    <row r="2" spans="2:10" ht="15" customHeight="1">
      <c r="B2" s="1018" t="s">
        <v>788</v>
      </c>
      <c r="C2" s="1018"/>
      <c r="D2" s="1018"/>
      <c r="E2" s="1018"/>
      <c r="F2" s="1018"/>
      <c r="G2" s="1018"/>
      <c r="H2" s="931" t="s">
        <v>602</v>
      </c>
      <c r="I2" s="854"/>
      <c r="J2" s="854"/>
    </row>
    <row r="3" spans="2:10" ht="15" customHeight="1">
      <c r="B3" s="1018"/>
      <c r="C3" s="1018"/>
      <c r="D3" s="1018"/>
      <c r="E3" s="1018"/>
      <c r="F3" s="1018"/>
      <c r="G3" s="1018"/>
      <c r="H3" s="1018"/>
      <c r="I3" s="854"/>
      <c r="J3" s="854"/>
    </row>
    <row r="4" spans="2:10" s="857" customFormat="1" ht="15" customHeight="1">
      <c r="B4" s="912"/>
      <c r="C4" s="912"/>
      <c r="D4" s="912"/>
      <c r="E4" s="912"/>
      <c r="F4" s="912"/>
      <c r="G4" s="912"/>
      <c r="H4" s="912"/>
      <c r="I4" s="856"/>
      <c r="J4" s="854"/>
    </row>
    <row r="5" spans="2:10" s="859" customFormat="1" ht="15" customHeight="1">
      <c r="H5" s="861"/>
      <c r="J5" s="918"/>
    </row>
    <row r="6" spans="2:10" s="859" customFormat="1" ht="15" customHeight="1">
      <c r="B6" s="858" t="s">
        <v>827</v>
      </c>
      <c r="J6" s="918"/>
    </row>
    <row r="7" spans="2:10" s="859" customFormat="1" ht="15" customHeight="1">
      <c r="B7" s="858" t="s">
        <v>789</v>
      </c>
      <c r="J7" s="918"/>
    </row>
    <row r="8" spans="2:10" s="859" customFormat="1" ht="15" customHeight="1">
      <c r="B8" s="858"/>
      <c r="J8" s="918"/>
    </row>
    <row r="9" spans="2:10" s="918" customFormat="1" ht="15" customHeight="1">
      <c r="B9" s="865" t="s">
        <v>785</v>
      </c>
      <c r="C9" s="866"/>
      <c r="D9" s="867"/>
      <c r="E9" s="891"/>
      <c r="F9" s="869"/>
      <c r="G9" s="870"/>
      <c r="H9" s="869"/>
    </row>
    <row r="10" spans="2:10" s="918" customFormat="1" ht="15" customHeight="1">
      <c r="B10" s="1016" t="s">
        <v>804</v>
      </c>
      <c r="C10" s="1017"/>
      <c r="D10" s="1017"/>
      <c r="E10" s="1017"/>
      <c r="F10" s="1017"/>
      <c r="G10" s="1017"/>
      <c r="H10" s="869"/>
    </row>
    <row r="11" spans="2:10" s="918" customFormat="1" ht="15" customHeight="1">
      <c r="B11" s="871" t="s">
        <v>828</v>
      </c>
      <c r="C11" s="869"/>
      <c r="D11" s="863"/>
      <c r="E11" s="863"/>
      <c r="F11" s="891"/>
      <c r="G11" s="891"/>
      <c r="H11" s="869"/>
    </row>
    <row r="12" spans="2:10" s="918" customFormat="1" ht="15" customHeight="1">
      <c r="B12" s="871" t="s">
        <v>786</v>
      </c>
      <c r="C12" s="869"/>
      <c r="D12" s="863"/>
      <c r="E12" s="863"/>
      <c r="F12" s="891"/>
      <c r="G12" s="891"/>
      <c r="H12" s="869"/>
    </row>
    <row r="13" spans="2:10" s="918" customFormat="1" ht="15" customHeight="1">
      <c r="B13" s="871" t="s">
        <v>815</v>
      </c>
      <c r="C13" s="869"/>
      <c r="D13" s="863"/>
      <c r="E13" s="863"/>
      <c r="F13" s="891"/>
      <c r="G13" s="891"/>
      <c r="H13" s="869"/>
    </row>
    <row r="14" spans="2:10" s="859" customFormat="1" ht="15" customHeight="1">
      <c r="B14" s="858"/>
      <c r="J14" s="918"/>
    </row>
    <row r="15" spans="2:10" s="859" customFormat="1" ht="15" customHeight="1">
      <c r="B15" s="860" t="s">
        <v>62</v>
      </c>
      <c r="C15" s="860" t="s">
        <v>63</v>
      </c>
      <c r="D15" s="860" t="s">
        <v>64</v>
      </c>
      <c r="E15" s="860" t="s">
        <v>65</v>
      </c>
      <c r="F15" s="860" t="s">
        <v>67</v>
      </c>
      <c r="G15" s="860" t="s">
        <v>68</v>
      </c>
      <c r="H15" s="860" t="s">
        <v>69</v>
      </c>
      <c r="J15" s="918"/>
    </row>
    <row r="16" spans="2:10" s="859" customFormat="1" ht="15" customHeight="1">
      <c r="B16" s="858"/>
      <c r="D16" s="860"/>
      <c r="E16" s="860"/>
      <c r="F16" s="860"/>
      <c r="G16" s="860"/>
      <c r="J16" s="918"/>
    </row>
    <row r="17" spans="1:10" s="859" customFormat="1" ht="15" customHeight="1">
      <c r="B17" s="858" t="s">
        <v>781</v>
      </c>
      <c r="C17" s="860" t="s">
        <v>13</v>
      </c>
      <c r="D17" s="860" t="s">
        <v>803</v>
      </c>
      <c r="E17" s="860" t="s">
        <v>16</v>
      </c>
      <c r="F17" s="860" t="s">
        <v>777</v>
      </c>
      <c r="G17" s="860" t="s">
        <v>778</v>
      </c>
      <c r="J17" s="918"/>
    </row>
    <row r="18" spans="1:10" s="859" customFormat="1" ht="15" customHeight="1">
      <c r="A18" s="892" t="s">
        <v>594</v>
      </c>
      <c r="B18" s="858"/>
      <c r="C18" s="860"/>
      <c r="D18" s="860" t="s">
        <v>802</v>
      </c>
      <c r="E18" s="860" t="s">
        <v>779</v>
      </c>
      <c r="F18" s="860" t="s">
        <v>779</v>
      </c>
      <c r="G18" s="860" t="s">
        <v>779</v>
      </c>
      <c r="H18" s="860" t="s">
        <v>784</v>
      </c>
      <c r="J18" s="918"/>
    </row>
    <row r="19" spans="1:10" s="918" customFormat="1" ht="15" customHeight="1">
      <c r="A19" s="860">
        <v>1</v>
      </c>
      <c r="B19" s="975" t="s">
        <v>911</v>
      </c>
      <c r="C19" s="920">
        <v>146348.49</v>
      </c>
      <c r="D19" s="921">
        <v>0</v>
      </c>
      <c r="E19" s="921">
        <v>146348.49</v>
      </c>
      <c r="F19" s="921">
        <v>0</v>
      </c>
      <c r="G19" s="921">
        <v>0</v>
      </c>
      <c r="H19" s="974" t="s">
        <v>912</v>
      </c>
      <c r="I19" s="869"/>
    </row>
    <row r="20" spans="1:10" s="918" customFormat="1" ht="17.25" customHeight="1">
      <c r="A20" s="860">
        <f>+A19+1</f>
        <v>2</v>
      </c>
      <c r="B20" s="975" t="s">
        <v>913</v>
      </c>
      <c r="C20" s="920">
        <v>-1247.95</v>
      </c>
      <c r="D20" s="920">
        <v>0</v>
      </c>
      <c r="E20" s="921">
        <v>-1247.95</v>
      </c>
      <c r="F20" s="921">
        <v>0</v>
      </c>
      <c r="G20" s="921">
        <v>0</v>
      </c>
      <c r="H20" s="974" t="s">
        <v>914</v>
      </c>
      <c r="I20" s="869"/>
    </row>
    <row r="21" spans="1:10" s="918" customFormat="1" ht="17.25" customHeight="1">
      <c r="A21" s="860">
        <f t="shared" ref="A21:A32" si="0">+A20+1</f>
        <v>3</v>
      </c>
      <c r="B21" s="975" t="s">
        <v>915</v>
      </c>
      <c r="C21" s="920">
        <v>976.65</v>
      </c>
      <c r="D21" s="921">
        <v>0</v>
      </c>
      <c r="E21" s="921">
        <v>0</v>
      </c>
      <c r="F21" s="921">
        <v>0</v>
      </c>
      <c r="G21" s="921">
        <v>976.65</v>
      </c>
      <c r="H21" s="974" t="s">
        <v>914</v>
      </c>
      <c r="I21" s="869"/>
    </row>
    <row r="22" spans="1:10" s="918" customFormat="1" ht="17.25" customHeight="1">
      <c r="A22" s="860">
        <f t="shared" si="0"/>
        <v>4</v>
      </c>
      <c r="B22" s="975" t="s">
        <v>916</v>
      </c>
      <c r="C22" s="920">
        <v>-2279.46</v>
      </c>
      <c r="D22" s="921">
        <v>0</v>
      </c>
      <c r="E22" s="921">
        <v>-2279.46</v>
      </c>
      <c r="F22" s="921">
        <v>0</v>
      </c>
      <c r="G22" s="921">
        <v>0</v>
      </c>
      <c r="H22" s="974" t="s">
        <v>917</v>
      </c>
      <c r="I22" s="869"/>
    </row>
    <row r="23" spans="1:10" s="918" customFormat="1" ht="15" customHeight="1">
      <c r="A23" s="860">
        <f t="shared" si="0"/>
        <v>5</v>
      </c>
      <c r="B23" s="975" t="s">
        <v>918</v>
      </c>
      <c r="C23" s="920">
        <v>0</v>
      </c>
      <c r="D23" s="920">
        <v>0</v>
      </c>
      <c r="E23" s="920">
        <v>0</v>
      </c>
      <c r="F23" s="920">
        <v>0</v>
      </c>
      <c r="G23" s="920">
        <v>0</v>
      </c>
      <c r="H23" s="974" t="s">
        <v>919</v>
      </c>
      <c r="I23" s="869"/>
    </row>
    <row r="24" spans="1:10" s="918" customFormat="1" ht="15" customHeight="1">
      <c r="A24" s="860">
        <f t="shared" si="0"/>
        <v>6</v>
      </c>
      <c r="B24" s="975"/>
      <c r="C24" s="920"/>
      <c r="D24" s="921"/>
      <c r="E24" s="920"/>
      <c r="F24" s="920"/>
      <c r="G24" s="921"/>
      <c r="H24" s="877"/>
      <c r="I24" s="869"/>
    </row>
    <row r="25" spans="1:10" s="918" customFormat="1" ht="15" customHeight="1">
      <c r="A25" s="860">
        <f t="shared" si="0"/>
        <v>7</v>
      </c>
      <c r="B25" s="919"/>
      <c r="C25" s="920"/>
      <c r="D25" s="920"/>
      <c r="E25" s="920"/>
      <c r="F25" s="921"/>
      <c r="G25" s="921"/>
      <c r="H25" s="877"/>
      <c r="I25" s="869"/>
    </row>
    <row r="26" spans="1:10" s="918" customFormat="1" ht="15" customHeight="1">
      <c r="A26" s="860">
        <f t="shared" si="0"/>
        <v>8</v>
      </c>
      <c r="B26" s="919"/>
      <c r="C26" s="920"/>
      <c r="D26" s="920"/>
      <c r="E26" s="920"/>
      <c r="F26" s="921"/>
      <c r="G26" s="921"/>
      <c r="H26" s="877"/>
      <c r="I26" s="869"/>
    </row>
    <row r="27" spans="1:10" s="918" customFormat="1" ht="15" customHeight="1">
      <c r="A27" s="860">
        <f t="shared" si="0"/>
        <v>9</v>
      </c>
      <c r="B27" s="919"/>
      <c r="C27" s="920"/>
      <c r="D27" s="920"/>
      <c r="E27" s="920"/>
      <c r="F27" s="921"/>
      <c r="G27" s="921"/>
      <c r="H27" s="877"/>
      <c r="I27" s="869"/>
    </row>
    <row r="28" spans="1:10" s="918" customFormat="1" ht="15" customHeight="1">
      <c r="A28" s="860">
        <f t="shared" si="0"/>
        <v>10</v>
      </c>
      <c r="B28" s="919"/>
      <c r="C28" s="920"/>
      <c r="D28" s="920"/>
      <c r="E28" s="920"/>
      <c r="F28" s="920"/>
      <c r="G28" s="920"/>
      <c r="H28" s="877"/>
      <c r="I28" s="869"/>
    </row>
    <row r="29" spans="1:10" s="918" customFormat="1" ht="15" customHeight="1">
      <c r="A29" s="860">
        <f t="shared" si="0"/>
        <v>11</v>
      </c>
      <c r="B29" s="889" t="s">
        <v>819</v>
      </c>
      <c r="C29" s="890">
        <f>SUBTOTAL(9,C19:C28)</f>
        <v>143797.72999999998</v>
      </c>
      <c r="D29" s="880">
        <f>SUM(D19:D28)</f>
        <v>0</v>
      </c>
      <c r="E29" s="880">
        <f>SUM(E19:E28)</f>
        <v>142821.07999999999</v>
      </c>
      <c r="F29" s="880">
        <f>SUM(F19:F28)</f>
        <v>0</v>
      </c>
      <c r="G29" s="880">
        <f>SUM(G19:G28)</f>
        <v>976.65</v>
      </c>
      <c r="H29" s="881"/>
      <c r="I29" s="869"/>
    </row>
    <row r="30" spans="1:10" s="918" customFormat="1" ht="15" customHeight="1">
      <c r="A30" s="860">
        <f t="shared" si="0"/>
        <v>12</v>
      </c>
      <c r="B30" s="879" t="s">
        <v>782</v>
      </c>
      <c r="C30" s="942"/>
      <c r="D30" s="943"/>
      <c r="E30" s="947"/>
      <c r="F30" s="943"/>
      <c r="G30" s="945">
        <f>+'Attachment H-30A'!$I$197</f>
        <v>1</v>
      </c>
      <c r="H30" s="870"/>
      <c r="I30" s="869"/>
    </row>
    <row r="31" spans="1:10" s="918" customFormat="1" ht="15" customHeight="1">
      <c r="A31" s="860">
        <f t="shared" si="0"/>
        <v>13</v>
      </c>
      <c r="B31" s="941" t="s">
        <v>783</v>
      </c>
      <c r="C31" s="938"/>
      <c r="D31" s="926"/>
      <c r="E31" s="948"/>
      <c r="F31" s="935">
        <f>+'Attachment H-30A'!$G$83</f>
        <v>1</v>
      </c>
      <c r="G31" s="947"/>
      <c r="H31" s="870"/>
      <c r="I31" s="869"/>
    </row>
    <row r="32" spans="1:10" s="918" customFormat="1" ht="15" customHeight="1" thickBot="1">
      <c r="A32" s="860">
        <f t="shared" si="0"/>
        <v>14</v>
      </c>
      <c r="B32" s="946" t="s">
        <v>841</v>
      </c>
      <c r="C32" s="939">
        <f>+SUM(E32:G32)</f>
        <v>143797.72999999998</v>
      </c>
      <c r="D32" s="949"/>
      <c r="E32" s="934">
        <f>+E29</f>
        <v>142821.07999999999</v>
      </c>
      <c r="F32" s="940">
        <f>+F29*F31</f>
        <v>0</v>
      </c>
      <c r="G32" s="940">
        <f>+G29*G30</f>
        <v>976.65</v>
      </c>
      <c r="H32" s="870"/>
      <c r="I32" s="869"/>
    </row>
    <row r="33" spans="1:10" s="918" customFormat="1" ht="15" customHeight="1" thickTop="1">
      <c r="B33" s="863"/>
      <c r="C33" s="864"/>
      <c r="D33" s="864"/>
      <c r="E33" s="864"/>
      <c r="F33" s="864"/>
      <c r="G33" s="864"/>
      <c r="H33" s="884"/>
      <c r="I33" s="869"/>
    </row>
    <row r="34" spans="1:10" s="918" customFormat="1" ht="15" customHeight="1">
      <c r="B34" s="872"/>
      <c r="C34" s="872"/>
      <c r="D34" s="872"/>
      <c r="E34" s="872"/>
      <c r="F34" s="872"/>
      <c r="G34" s="872"/>
      <c r="H34" s="884"/>
    </row>
    <row r="35" spans="1:10" s="859" customFormat="1" ht="15" customHeight="1">
      <c r="B35" s="1014" t="str">
        <f>+B1</f>
        <v>Transource Maryland, LLC</v>
      </c>
      <c r="C35" s="1015"/>
      <c r="D35" s="1015"/>
      <c r="E35" s="1015"/>
      <c r="F35" s="1015"/>
      <c r="G35" s="1015"/>
      <c r="H35" s="1015"/>
      <c r="I35" s="863"/>
      <c r="J35" s="918"/>
    </row>
    <row r="36" spans="1:10" s="859" customFormat="1" ht="15" customHeight="1">
      <c r="B36" s="1014" t="str">
        <f>+B2</f>
        <v>Attachment 4b - Accumulated Deferred Income Taxes (ADIT) Worksheet (End of Year)</v>
      </c>
      <c r="C36" s="1015"/>
      <c r="D36" s="1015"/>
      <c r="E36" s="1015"/>
      <c r="F36" s="1015"/>
      <c r="G36" s="1015"/>
      <c r="H36" s="1015"/>
      <c r="I36" s="863"/>
      <c r="J36" s="918"/>
    </row>
    <row r="37" spans="1:10" s="859" customFormat="1" ht="15" customHeight="1">
      <c r="B37" s="1014"/>
      <c r="C37" s="1015"/>
      <c r="D37" s="1015"/>
      <c r="E37" s="1015"/>
      <c r="F37" s="1015"/>
      <c r="G37" s="1015"/>
      <c r="H37" s="1015"/>
      <c r="I37" s="863"/>
      <c r="J37" s="918"/>
    </row>
    <row r="38" spans="1:10" s="859" customFormat="1" ht="15" customHeight="1">
      <c r="B38" s="874"/>
      <c r="C38" s="874"/>
      <c r="D38" s="874"/>
      <c r="E38" s="874"/>
      <c r="F38" s="874"/>
      <c r="G38" s="874"/>
      <c r="H38" s="931" t="s">
        <v>147</v>
      </c>
      <c r="I38" s="863"/>
      <c r="J38" s="918"/>
    </row>
    <row r="39" spans="1:10" s="918" customFormat="1" ht="15" customHeight="1">
      <c r="B39" s="865" t="s">
        <v>842</v>
      </c>
      <c r="C39" s="863"/>
      <c r="D39" s="891"/>
      <c r="E39" s="867"/>
      <c r="F39" s="869"/>
      <c r="G39" s="884"/>
      <c r="H39" s="869"/>
    </row>
    <row r="40" spans="1:10" s="918" customFormat="1" ht="15" customHeight="1">
      <c r="B40" s="1016" t="s">
        <v>804</v>
      </c>
      <c r="C40" s="1017"/>
      <c r="D40" s="1017"/>
      <c r="E40" s="1017"/>
      <c r="F40" s="1017"/>
      <c r="G40" s="1017"/>
      <c r="H40" s="869"/>
    </row>
    <row r="41" spans="1:10" s="918" customFormat="1" ht="15" customHeight="1">
      <c r="B41" s="871" t="s">
        <v>828</v>
      </c>
      <c r="C41" s="869"/>
      <c r="D41" s="863"/>
      <c r="E41" s="863"/>
      <c r="F41" s="891"/>
      <c r="G41" s="891"/>
      <c r="H41" s="869"/>
    </row>
    <row r="42" spans="1:10" s="918" customFormat="1" ht="15" customHeight="1">
      <c r="B42" s="871" t="s">
        <v>786</v>
      </c>
      <c r="C42" s="869"/>
      <c r="D42" s="863"/>
      <c r="E42" s="863"/>
      <c r="F42" s="891"/>
      <c r="G42" s="891"/>
      <c r="H42" s="869"/>
    </row>
    <row r="43" spans="1:10" s="918" customFormat="1" ht="15" customHeight="1">
      <c r="B43" s="871" t="s">
        <v>815</v>
      </c>
      <c r="C43" s="869"/>
      <c r="D43" s="863"/>
      <c r="E43" s="863"/>
      <c r="F43" s="891"/>
      <c r="G43" s="891"/>
      <c r="H43" s="869"/>
    </row>
    <row r="44" spans="1:10" s="918" customFormat="1" ht="15" customHeight="1">
      <c r="B44" s="872"/>
      <c r="C44" s="872"/>
      <c r="D44" s="872"/>
      <c r="E44" s="872"/>
      <c r="F44" s="872"/>
      <c r="G44" s="872"/>
      <c r="H44" s="884"/>
    </row>
    <row r="45" spans="1:10" s="859" customFormat="1" ht="15" customHeight="1">
      <c r="B45" s="860" t="s">
        <v>62</v>
      </c>
      <c r="C45" s="860" t="s">
        <v>63</v>
      </c>
      <c r="D45" s="860" t="s">
        <v>64</v>
      </c>
      <c r="E45" s="860" t="s">
        <v>65</v>
      </c>
      <c r="F45" s="860" t="s">
        <v>67</v>
      </c>
      <c r="G45" s="860" t="s">
        <v>68</v>
      </c>
      <c r="H45" s="860" t="s">
        <v>69</v>
      </c>
      <c r="I45" s="863"/>
      <c r="J45" s="918"/>
    </row>
    <row r="46" spans="1:10" s="859" customFormat="1" ht="15" customHeight="1">
      <c r="B46" s="863" t="s">
        <v>843</v>
      </c>
      <c r="C46" s="860" t="s">
        <v>13</v>
      </c>
      <c r="D46" s="860" t="s">
        <v>803</v>
      </c>
      <c r="E46" s="860" t="s">
        <v>16</v>
      </c>
      <c r="F46" s="860" t="s">
        <v>777</v>
      </c>
      <c r="G46" s="860" t="s">
        <v>778</v>
      </c>
      <c r="I46" s="863"/>
      <c r="J46" s="918"/>
    </row>
    <row r="47" spans="1:10" s="859" customFormat="1" ht="15" customHeight="1">
      <c r="A47" s="892" t="s">
        <v>594</v>
      </c>
      <c r="B47" s="871"/>
      <c r="C47" s="860"/>
      <c r="D47" s="860" t="s">
        <v>802</v>
      </c>
      <c r="E47" s="860" t="s">
        <v>779</v>
      </c>
      <c r="F47" s="860" t="s">
        <v>779</v>
      </c>
      <c r="G47" s="860" t="s">
        <v>779</v>
      </c>
      <c r="H47" s="860" t="s">
        <v>784</v>
      </c>
      <c r="I47" s="863"/>
      <c r="J47" s="918"/>
    </row>
    <row r="48" spans="1:10" s="918" customFormat="1" ht="15" customHeight="1">
      <c r="A48" s="860">
        <f>+A32+1</f>
        <v>15</v>
      </c>
      <c r="B48" s="919"/>
      <c r="C48" s="920">
        <v>0</v>
      </c>
      <c r="D48" s="921"/>
      <c r="E48" s="920"/>
      <c r="F48" s="920"/>
      <c r="G48" s="921"/>
      <c r="H48" s="877"/>
      <c r="I48" s="869"/>
    </row>
    <row r="49" spans="1:10" s="918" customFormat="1" ht="15" customHeight="1">
      <c r="A49" s="860">
        <f>+A48+1</f>
        <v>16</v>
      </c>
      <c r="B49" s="878"/>
      <c r="C49" s="920">
        <v>0</v>
      </c>
      <c r="D49" s="876"/>
      <c r="E49" s="876"/>
      <c r="F49" s="876"/>
      <c r="G49" s="876"/>
      <c r="H49" s="877"/>
      <c r="I49" s="869"/>
    </row>
    <row r="50" spans="1:10" s="918" customFormat="1" ht="15" customHeight="1">
      <c r="A50" s="860">
        <f t="shared" ref="A50:A56" si="1">+A49+1</f>
        <v>17</v>
      </c>
      <c r="B50" s="879" t="s">
        <v>844</v>
      </c>
      <c r="C50" s="880">
        <f>SUBTOTAL(9,C48:C49)</f>
        <v>0</v>
      </c>
      <c r="D50" s="880">
        <f>SUM(D48:D49)</f>
        <v>0</v>
      </c>
      <c r="E50" s="880">
        <f>SUM(E48:E49)</f>
        <v>0</v>
      </c>
      <c r="F50" s="880">
        <f>SUM(F48:F49)</f>
        <v>0</v>
      </c>
      <c r="G50" s="880">
        <f>SUM(G48:G49)</f>
        <v>0</v>
      </c>
      <c r="H50" s="881"/>
      <c r="I50" s="869"/>
    </row>
    <row r="51" spans="1:10" s="918" customFormat="1" ht="15" customHeight="1">
      <c r="A51" s="860">
        <f t="shared" si="1"/>
        <v>18</v>
      </c>
      <c r="B51" s="879" t="s">
        <v>782</v>
      </c>
      <c r="C51" s="942"/>
      <c r="D51" s="943"/>
      <c r="E51" s="942"/>
      <c r="F51" s="944"/>
      <c r="G51" s="945">
        <f>+'Attachment H-30A'!$I$197</f>
        <v>1</v>
      </c>
      <c r="H51" s="870"/>
      <c r="I51" s="869"/>
    </row>
    <row r="52" spans="1:10" s="918" customFormat="1" ht="15" customHeight="1">
      <c r="A52" s="860">
        <f t="shared" si="1"/>
        <v>19</v>
      </c>
      <c r="B52" s="941" t="s">
        <v>783</v>
      </c>
      <c r="C52" s="938"/>
      <c r="D52" s="926"/>
      <c r="E52" s="937"/>
      <c r="F52" s="936">
        <f>+'Attachment H-30A'!$G$83</f>
        <v>1</v>
      </c>
      <c r="G52" s="937"/>
      <c r="H52" s="870"/>
      <c r="I52" s="869"/>
    </row>
    <row r="53" spans="1:10" s="918" customFormat="1" ht="15" customHeight="1" thickBot="1">
      <c r="A53" s="860">
        <f t="shared" si="1"/>
        <v>20</v>
      </c>
      <c r="B53" s="946" t="s">
        <v>841</v>
      </c>
      <c r="C53" s="939">
        <f>+SUM(E53:G53)</f>
        <v>0</v>
      </c>
      <c r="D53" s="940"/>
      <c r="E53" s="934">
        <f>+E50</f>
        <v>0</v>
      </c>
      <c r="F53" s="940">
        <f>+F50*F52</f>
        <v>0</v>
      </c>
      <c r="G53" s="940">
        <f>+G50*G51</f>
        <v>0</v>
      </c>
      <c r="H53" s="870"/>
      <c r="I53" s="869"/>
    </row>
    <row r="54" spans="1:10" s="918" customFormat="1" ht="15" customHeight="1" thickTop="1">
      <c r="A54" s="860">
        <f t="shared" si="1"/>
        <v>21</v>
      </c>
      <c r="B54" s="879" t="s">
        <v>782</v>
      </c>
      <c r="C54" s="942"/>
      <c r="D54" s="943"/>
      <c r="E54" s="947"/>
      <c r="F54" s="943"/>
      <c r="G54" s="945">
        <f>+'Attachment H-30A'!$I$197</f>
        <v>1</v>
      </c>
      <c r="H54" s="870"/>
      <c r="I54" s="869"/>
    </row>
    <row r="55" spans="1:10" s="918" customFormat="1" ht="15" customHeight="1">
      <c r="A55" s="860">
        <f t="shared" si="1"/>
        <v>22</v>
      </c>
      <c r="B55" s="941" t="s">
        <v>783</v>
      </c>
      <c r="C55" s="938"/>
      <c r="D55" s="926"/>
      <c r="E55" s="948"/>
      <c r="F55" s="935">
        <f>+'Attachment H-30A'!$G$83</f>
        <v>1</v>
      </c>
      <c r="G55" s="947"/>
      <c r="H55" s="870"/>
      <c r="I55" s="869"/>
    </row>
    <row r="56" spans="1:10" s="918" customFormat="1" ht="15" customHeight="1" thickBot="1">
      <c r="A56" s="860">
        <f t="shared" si="1"/>
        <v>23</v>
      </c>
      <c r="B56" s="946" t="s">
        <v>841</v>
      </c>
      <c r="C56" s="939">
        <f>+SUM(E56:G56)</f>
        <v>0</v>
      </c>
      <c r="D56" s="949"/>
      <c r="E56" s="934">
        <f>+E53</f>
        <v>0</v>
      </c>
      <c r="F56" s="940">
        <f>+F53*F55</f>
        <v>0</v>
      </c>
      <c r="G56" s="940">
        <f>+G53*G54</f>
        <v>0</v>
      </c>
      <c r="H56" s="870"/>
      <c r="I56" s="869"/>
    </row>
    <row r="57" spans="1:10" s="918" customFormat="1" ht="15" customHeight="1" thickTop="1">
      <c r="A57" s="860"/>
      <c r="B57" s="869"/>
      <c r="C57" s="933"/>
      <c r="D57" s="864"/>
      <c r="E57" s="864"/>
      <c r="F57" s="864"/>
      <c r="G57" s="864"/>
      <c r="H57" s="870"/>
      <c r="I57" s="869"/>
    </row>
    <row r="58" spans="1:10" s="859" customFormat="1" ht="15" customHeight="1">
      <c r="B58" s="860" t="s">
        <v>62</v>
      </c>
      <c r="C58" s="860" t="s">
        <v>63</v>
      </c>
      <c r="D58" s="860" t="s">
        <v>64</v>
      </c>
      <c r="E58" s="860" t="s">
        <v>65</v>
      </c>
      <c r="F58" s="860" t="s">
        <v>67</v>
      </c>
      <c r="G58" s="860" t="s">
        <v>68</v>
      </c>
      <c r="H58" s="860" t="s">
        <v>69</v>
      </c>
      <c r="I58" s="863"/>
      <c r="J58" s="918"/>
    </row>
    <row r="59" spans="1:10" s="859" customFormat="1" ht="15" customHeight="1">
      <c r="B59" s="863" t="s">
        <v>780</v>
      </c>
      <c r="C59" s="860" t="s">
        <v>13</v>
      </c>
      <c r="D59" s="860" t="s">
        <v>803</v>
      </c>
      <c r="E59" s="860" t="s">
        <v>16</v>
      </c>
      <c r="F59" s="860" t="s">
        <v>777</v>
      </c>
      <c r="G59" s="860" t="s">
        <v>778</v>
      </c>
      <c r="I59" s="863"/>
      <c r="J59" s="918"/>
    </row>
    <row r="60" spans="1:10" s="859" customFormat="1" ht="15" customHeight="1">
      <c r="A60" s="892" t="s">
        <v>594</v>
      </c>
      <c r="B60" s="871"/>
      <c r="C60" s="860"/>
      <c r="D60" s="860" t="s">
        <v>802</v>
      </c>
      <c r="E60" s="860" t="s">
        <v>779</v>
      </c>
      <c r="F60" s="860" t="s">
        <v>779</v>
      </c>
      <c r="G60" s="860" t="s">
        <v>779</v>
      </c>
      <c r="H60" s="860" t="s">
        <v>784</v>
      </c>
      <c r="I60" s="863"/>
      <c r="J60" s="918"/>
    </row>
    <row r="61" spans="1:10" s="918" customFormat="1" ht="15" customHeight="1">
      <c r="A61" s="860">
        <f>+A56+1</f>
        <v>24</v>
      </c>
      <c r="B61" s="919" t="s">
        <v>920</v>
      </c>
      <c r="C61" s="920">
        <v>20120.59</v>
      </c>
      <c r="D61" s="921">
        <v>0</v>
      </c>
      <c r="E61" s="920">
        <v>0</v>
      </c>
      <c r="F61" s="921">
        <v>20120.59</v>
      </c>
      <c r="G61" s="921">
        <v>0</v>
      </c>
      <c r="H61" s="974" t="s">
        <v>921</v>
      </c>
      <c r="I61" s="869"/>
    </row>
    <row r="62" spans="1:10" s="918" customFormat="1" ht="15" customHeight="1">
      <c r="A62" s="860">
        <f>+A61+1</f>
        <v>25</v>
      </c>
      <c r="B62" s="919" t="s">
        <v>922</v>
      </c>
      <c r="C62" s="920">
        <v>15037.21</v>
      </c>
      <c r="D62" s="921">
        <v>0</v>
      </c>
      <c r="E62" s="920">
        <v>0</v>
      </c>
      <c r="F62" s="921">
        <v>15037.21</v>
      </c>
      <c r="G62" s="921">
        <v>0</v>
      </c>
      <c r="H62" s="877" t="s">
        <v>923</v>
      </c>
      <c r="I62" s="869"/>
    </row>
    <row r="63" spans="1:10" s="918" customFormat="1" ht="15" customHeight="1">
      <c r="A63" s="860">
        <f t="shared" ref="A63:A72" si="2">+A62+1</f>
        <v>26</v>
      </c>
      <c r="B63" s="919" t="s">
        <v>924</v>
      </c>
      <c r="C63" s="920">
        <v>985.9</v>
      </c>
      <c r="D63" s="921">
        <v>0</v>
      </c>
      <c r="E63" s="921">
        <v>0</v>
      </c>
      <c r="F63" s="921">
        <v>985.9</v>
      </c>
      <c r="G63" s="921">
        <v>0</v>
      </c>
      <c r="H63" s="877" t="s">
        <v>925</v>
      </c>
      <c r="I63" s="869"/>
    </row>
    <row r="64" spans="1:10" s="918" customFormat="1" ht="15" customHeight="1">
      <c r="A64" s="860">
        <f t="shared" si="2"/>
        <v>27</v>
      </c>
      <c r="B64" s="919"/>
      <c r="C64" s="920"/>
      <c r="D64" s="920"/>
      <c r="E64" s="920"/>
      <c r="F64" s="920"/>
      <c r="G64" s="920"/>
      <c r="H64" s="877"/>
      <c r="I64" s="869"/>
    </row>
    <row r="65" spans="1:10" s="918" customFormat="1" ht="15" customHeight="1">
      <c r="A65" s="860">
        <f t="shared" si="2"/>
        <v>28</v>
      </c>
      <c r="B65" s="919"/>
      <c r="C65" s="920"/>
      <c r="D65" s="921"/>
      <c r="E65" s="921"/>
      <c r="F65" s="921"/>
      <c r="G65" s="921"/>
      <c r="H65" s="877"/>
      <c r="I65" s="869"/>
    </row>
    <row r="66" spans="1:10" s="918" customFormat="1" ht="15" customHeight="1">
      <c r="A66" s="860">
        <f t="shared" si="2"/>
        <v>29</v>
      </c>
      <c r="B66" s="919"/>
      <c r="C66" s="920"/>
      <c r="D66" s="921"/>
      <c r="E66" s="921"/>
      <c r="F66" s="921"/>
      <c r="G66" s="921"/>
      <c r="H66" s="877"/>
      <c r="I66" s="869"/>
    </row>
    <row r="67" spans="1:10" s="918" customFormat="1" ht="15" customHeight="1">
      <c r="A67" s="860">
        <f t="shared" si="2"/>
        <v>30</v>
      </c>
      <c r="B67" s="879" t="s">
        <v>820</v>
      </c>
      <c r="C67" s="880">
        <f>SUBTOTAL(9,C61:C66)</f>
        <v>36143.700000000004</v>
      </c>
      <c r="D67" s="880">
        <f>SUM(D61:D66)</f>
        <v>0</v>
      </c>
      <c r="E67" s="880">
        <f>SUM(E61:E66)</f>
        <v>0</v>
      </c>
      <c r="F67" s="880">
        <f>SUM(F61:F66)</f>
        <v>36143.700000000004</v>
      </c>
      <c r="G67" s="880">
        <f>SUM(G61:G66)</f>
        <v>0</v>
      </c>
      <c r="H67" s="881"/>
      <c r="I67" s="869"/>
    </row>
    <row r="68" spans="1:10" s="918" customFormat="1" ht="15" customHeight="1">
      <c r="A68" s="860">
        <f t="shared" si="2"/>
        <v>31</v>
      </c>
      <c r="B68" s="879" t="s">
        <v>782</v>
      </c>
      <c r="C68" s="942"/>
      <c r="D68" s="943"/>
      <c r="E68" s="947"/>
      <c r="F68" s="943"/>
      <c r="G68" s="945">
        <f>+'Attachment H-30A'!$I$197</f>
        <v>1</v>
      </c>
      <c r="H68" s="870"/>
      <c r="I68" s="869"/>
    </row>
    <row r="69" spans="1:10" s="918" customFormat="1" ht="15" customHeight="1">
      <c r="A69" s="860">
        <f t="shared" si="2"/>
        <v>32</v>
      </c>
      <c r="B69" s="941" t="s">
        <v>783</v>
      </c>
      <c r="C69" s="938"/>
      <c r="D69" s="926"/>
      <c r="E69" s="948"/>
      <c r="F69" s="935">
        <f>+'Attachment H-30A'!$G$83</f>
        <v>1</v>
      </c>
      <c r="G69" s="947"/>
      <c r="H69" s="870"/>
      <c r="I69" s="869"/>
    </row>
    <row r="70" spans="1:10" s="918" customFormat="1" ht="15" customHeight="1">
      <c r="A70" s="860">
        <f t="shared" si="2"/>
        <v>33</v>
      </c>
      <c r="B70" s="879" t="s">
        <v>860</v>
      </c>
      <c r="C70" s="890">
        <f>+SUM(E70:G70)</f>
        <v>36143.700000000004</v>
      </c>
      <c r="D70" s="952"/>
      <c r="E70" s="951">
        <f>+E67</f>
        <v>0</v>
      </c>
      <c r="F70" s="880">
        <f>+F67*F69</f>
        <v>36143.700000000004</v>
      </c>
      <c r="G70" s="880">
        <f>+G67*G68</f>
        <v>0</v>
      </c>
      <c r="H70" s="870"/>
      <c r="I70" s="869"/>
    </row>
    <row r="71" spans="1:10" s="918" customFormat="1" ht="15" customHeight="1">
      <c r="A71" s="860">
        <f t="shared" si="2"/>
        <v>34</v>
      </c>
      <c r="B71" s="879" t="s">
        <v>864</v>
      </c>
      <c r="C71" s="880">
        <f t="shared" ref="C71" si="3">+SUM(E71:G71)</f>
        <v>0</v>
      </c>
      <c r="D71" s="880"/>
      <c r="E71" s="880"/>
      <c r="F71" s="880">
        <f>-'4c-ADIT Proration'!I35</f>
        <v>0</v>
      </c>
      <c r="G71" s="880"/>
      <c r="H71" s="870"/>
      <c r="I71" s="869"/>
    </row>
    <row r="72" spans="1:10" s="918" customFormat="1" ht="15" customHeight="1" thickBot="1">
      <c r="A72" s="860">
        <f t="shared" si="2"/>
        <v>35</v>
      </c>
      <c r="B72" s="946" t="s">
        <v>841</v>
      </c>
      <c r="C72" s="940">
        <f>+SUM(E72:G72)</f>
        <v>36143.700000000004</v>
      </c>
      <c r="D72" s="940">
        <f t="shared" ref="D72:G72" si="4">+D70-D71</f>
        <v>0</v>
      </c>
      <c r="E72" s="940">
        <f t="shared" si="4"/>
        <v>0</v>
      </c>
      <c r="F72" s="940">
        <f t="shared" si="4"/>
        <v>36143.700000000004</v>
      </c>
      <c r="G72" s="940">
        <f t="shared" si="4"/>
        <v>0</v>
      </c>
      <c r="H72" s="870"/>
      <c r="I72" s="869"/>
    </row>
    <row r="73" spans="1:10" s="918" customFormat="1" ht="15" customHeight="1" thickTop="1">
      <c r="A73" s="860"/>
      <c r="B73" s="883"/>
      <c r="C73" s="869"/>
      <c r="D73" s="863"/>
      <c r="E73" s="866"/>
      <c r="F73" s="891"/>
      <c r="G73" s="867"/>
      <c r="H73" s="884"/>
      <c r="I73" s="869"/>
    </row>
    <row r="74" spans="1:10" s="859" customFormat="1" ht="15" customHeight="1">
      <c r="B74" s="860" t="s">
        <v>62</v>
      </c>
      <c r="C74" s="860" t="s">
        <v>63</v>
      </c>
      <c r="D74" s="860" t="s">
        <v>64</v>
      </c>
      <c r="E74" s="860" t="s">
        <v>65</v>
      </c>
      <c r="F74" s="860" t="s">
        <v>67</v>
      </c>
      <c r="G74" s="860" t="s">
        <v>68</v>
      </c>
      <c r="H74" s="860" t="s">
        <v>69</v>
      </c>
      <c r="I74" s="863"/>
      <c r="J74" s="918"/>
    </row>
    <row r="75" spans="1:10" s="859" customFormat="1" ht="15" customHeight="1">
      <c r="B75" s="863" t="s">
        <v>787</v>
      </c>
      <c r="C75" s="860" t="s">
        <v>13</v>
      </c>
      <c r="D75" s="860" t="s">
        <v>803</v>
      </c>
      <c r="E75" s="860" t="s">
        <v>16</v>
      </c>
      <c r="F75" s="860" t="s">
        <v>777</v>
      </c>
      <c r="G75" s="860" t="s">
        <v>778</v>
      </c>
      <c r="H75" s="860"/>
      <c r="I75" s="863"/>
      <c r="J75" s="918"/>
    </row>
    <row r="76" spans="1:10" s="859" customFormat="1" ht="15" customHeight="1">
      <c r="A76" s="892" t="s">
        <v>594</v>
      </c>
      <c r="B76" s="863"/>
      <c r="C76" s="860"/>
      <c r="D76" s="860" t="s">
        <v>802</v>
      </c>
      <c r="E76" s="860" t="s">
        <v>779</v>
      </c>
      <c r="F76" s="860" t="s">
        <v>779</v>
      </c>
      <c r="G76" s="860" t="s">
        <v>779</v>
      </c>
      <c r="H76" s="860" t="s">
        <v>784</v>
      </c>
      <c r="I76" s="863"/>
      <c r="J76" s="918"/>
    </row>
    <row r="77" spans="1:10" s="918" customFormat="1" ht="15" customHeight="1">
      <c r="A77" s="860">
        <f>+A72+1</f>
        <v>36</v>
      </c>
      <c r="B77" s="919" t="s">
        <v>918</v>
      </c>
      <c r="C77" s="920">
        <v>0</v>
      </c>
      <c r="D77" s="920">
        <v>0</v>
      </c>
      <c r="E77" s="921">
        <v>0</v>
      </c>
      <c r="F77" s="921">
        <v>0</v>
      </c>
      <c r="G77" s="921">
        <v>0</v>
      </c>
      <c r="H77" s="974" t="s">
        <v>926</v>
      </c>
      <c r="I77" s="869"/>
    </row>
    <row r="78" spans="1:10" s="918" customFormat="1" ht="15" customHeight="1">
      <c r="A78" s="860">
        <f>+A77+1</f>
        <v>37</v>
      </c>
      <c r="B78" s="975" t="s">
        <v>916</v>
      </c>
      <c r="C78" s="920">
        <v>-10854.59</v>
      </c>
      <c r="D78" s="920">
        <v>0</v>
      </c>
      <c r="E78" s="921">
        <v>-10854.59</v>
      </c>
      <c r="F78" s="921">
        <v>0</v>
      </c>
      <c r="G78" s="921">
        <v>0</v>
      </c>
      <c r="H78" s="974" t="s">
        <v>927</v>
      </c>
      <c r="I78" s="869"/>
    </row>
    <row r="79" spans="1:10" s="918" customFormat="1" ht="15" customHeight="1">
      <c r="A79" s="860">
        <f t="shared" ref="A79:A86" si="5">+A78+1</f>
        <v>38</v>
      </c>
      <c r="B79" s="975" t="s">
        <v>928</v>
      </c>
      <c r="C79" s="920">
        <v>74606.41</v>
      </c>
      <c r="D79" s="921">
        <v>0</v>
      </c>
      <c r="E79" s="921">
        <v>74606.41</v>
      </c>
      <c r="F79" s="921">
        <v>0</v>
      </c>
      <c r="G79" s="921">
        <v>0</v>
      </c>
      <c r="H79" s="974" t="s">
        <v>929</v>
      </c>
      <c r="I79" s="869"/>
    </row>
    <row r="80" spans="1:10" s="918" customFormat="1" ht="15" customHeight="1">
      <c r="A80" s="860">
        <f t="shared" si="5"/>
        <v>39</v>
      </c>
      <c r="B80" s="919" t="s">
        <v>930</v>
      </c>
      <c r="C80" s="920">
        <v>-4218.46</v>
      </c>
      <c r="D80" s="921">
        <v>0</v>
      </c>
      <c r="E80" s="921">
        <v>-4218.46</v>
      </c>
      <c r="F80" s="921">
        <v>0</v>
      </c>
      <c r="G80" s="921">
        <v>0</v>
      </c>
      <c r="H80" s="974" t="s">
        <v>931</v>
      </c>
      <c r="I80" s="869"/>
    </row>
    <row r="81" spans="1:9" s="918" customFormat="1" ht="15" customHeight="1">
      <c r="A81" s="860">
        <f t="shared" si="5"/>
        <v>40</v>
      </c>
      <c r="B81" s="919"/>
      <c r="C81" s="920"/>
      <c r="D81" s="921"/>
      <c r="E81" s="921"/>
      <c r="F81" s="921"/>
      <c r="G81" s="921"/>
      <c r="H81" s="877"/>
      <c r="I81" s="869"/>
    </row>
    <row r="82" spans="1:9" s="918" customFormat="1" ht="15" customHeight="1">
      <c r="A82" s="860">
        <f t="shared" si="5"/>
        <v>41</v>
      </c>
      <c r="B82" s="878"/>
      <c r="C82" s="920"/>
      <c r="D82" s="876"/>
      <c r="E82" s="876"/>
      <c r="F82" s="876"/>
      <c r="G82" s="876"/>
      <c r="H82" s="877"/>
      <c r="I82" s="869"/>
    </row>
    <row r="83" spans="1:9" s="918" customFormat="1" ht="15" customHeight="1">
      <c r="A83" s="860">
        <f t="shared" si="5"/>
        <v>42</v>
      </c>
      <c r="B83" s="882" t="s">
        <v>821</v>
      </c>
      <c r="C83" s="880">
        <f>SUBTOTAL(9,C77:C82)</f>
        <v>59533.360000000008</v>
      </c>
      <c r="D83" s="880">
        <f>SUM(D77:D82)</f>
        <v>0</v>
      </c>
      <c r="E83" s="880">
        <f>SUM(E77:E82)</f>
        <v>59533.360000000008</v>
      </c>
      <c r="F83" s="880">
        <f>SUM(F77:F82)</f>
        <v>0</v>
      </c>
      <c r="G83" s="880">
        <f>SUM(G77:G82)</f>
        <v>0</v>
      </c>
      <c r="H83" s="924"/>
      <c r="I83" s="869"/>
    </row>
    <row r="84" spans="1:9" s="918" customFormat="1" ht="15" customHeight="1">
      <c r="A84" s="860">
        <f t="shared" si="5"/>
        <v>43</v>
      </c>
      <c r="B84" s="879" t="s">
        <v>782</v>
      </c>
      <c r="C84" s="942"/>
      <c r="D84" s="943"/>
      <c r="E84" s="947"/>
      <c r="F84" s="943"/>
      <c r="G84" s="945">
        <f>+'Attachment H-30A'!$I$197</f>
        <v>1</v>
      </c>
      <c r="H84" s="870"/>
      <c r="I84" s="869"/>
    </row>
    <row r="85" spans="1:9" s="918" customFormat="1" ht="15" customHeight="1">
      <c r="A85" s="860">
        <f t="shared" si="5"/>
        <v>44</v>
      </c>
      <c r="B85" s="941" t="s">
        <v>783</v>
      </c>
      <c r="C85" s="938"/>
      <c r="D85" s="926"/>
      <c r="E85" s="948"/>
      <c r="F85" s="935">
        <f>+'Attachment H-30A'!$G$83</f>
        <v>1</v>
      </c>
      <c r="G85" s="947"/>
      <c r="H85" s="870"/>
      <c r="I85" s="869"/>
    </row>
    <row r="86" spans="1:9" s="918" customFormat="1" ht="15" customHeight="1" thickBot="1">
      <c r="A86" s="860">
        <f t="shared" si="5"/>
        <v>45</v>
      </c>
      <c r="B86" s="946" t="s">
        <v>841</v>
      </c>
      <c r="C86" s="939">
        <f>+SUM(E86:G86)</f>
        <v>59533.360000000008</v>
      </c>
      <c r="D86" s="949"/>
      <c r="E86" s="934">
        <f>+E83</f>
        <v>59533.360000000008</v>
      </c>
      <c r="F86" s="940">
        <f>+F83*F85</f>
        <v>0</v>
      </c>
      <c r="G86" s="940">
        <f>+G83*G84</f>
        <v>0</v>
      </c>
      <c r="H86" s="870"/>
      <c r="I86" s="869"/>
    </row>
    <row r="87" spans="1:9" ht="15" customHeight="1" thickTop="1">
      <c r="B87" s="913"/>
      <c r="C87" s="913"/>
      <c r="D87" s="913"/>
      <c r="E87" s="913"/>
      <c r="F87" s="913"/>
      <c r="G87" s="913"/>
      <c r="H87" s="913"/>
      <c r="I87" s="862"/>
    </row>
    <row r="88" spans="1:9" ht="15" customHeight="1">
      <c r="B88" s="1013"/>
      <c r="C88" s="1013"/>
      <c r="D88" s="1013"/>
      <c r="E88" s="1013"/>
      <c r="F88" s="1013"/>
      <c r="G88" s="1013"/>
      <c r="H88" s="1013"/>
      <c r="I88" s="885"/>
    </row>
    <row r="89" spans="1:9" ht="15" customHeight="1">
      <c r="B89" s="873"/>
      <c r="C89" s="873"/>
      <c r="D89" s="873"/>
      <c r="E89" s="873"/>
      <c r="F89" s="873"/>
      <c r="G89" s="873"/>
      <c r="H89" s="873"/>
      <c r="I89" s="862"/>
    </row>
    <row r="90" spans="1:9" ht="15" customHeight="1">
      <c r="B90" s="873"/>
      <c r="C90" s="873"/>
      <c r="D90" s="873"/>
      <c r="E90" s="873"/>
      <c r="F90" s="873"/>
      <c r="G90" s="873"/>
      <c r="H90" s="873"/>
      <c r="I90" s="862"/>
    </row>
    <row r="91" spans="1:9" ht="15" customHeight="1">
      <c r="B91" s="873"/>
      <c r="C91" s="873"/>
      <c r="D91" s="873"/>
      <c r="E91" s="873"/>
      <c r="F91" s="873"/>
      <c r="G91" s="873"/>
      <c r="H91" s="873"/>
      <c r="I91" s="862"/>
    </row>
    <row r="92" spans="1:9" ht="15" customHeight="1">
      <c r="B92" s="873"/>
      <c r="C92" s="873"/>
      <c r="D92" s="914"/>
      <c r="E92" s="914"/>
      <c r="F92" s="914"/>
      <c r="G92" s="914"/>
      <c r="H92" s="914"/>
      <c r="I92" s="886"/>
    </row>
    <row r="93" spans="1:9" ht="15" customHeight="1">
      <c r="B93" s="873"/>
      <c r="C93" s="873"/>
      <c r="D93" s="914"/>
      <c r="E93" s="914"/>
      <c r="F93" s="914"/>
      <c r="G93" s="914"/>
      <c r="H93" s="914"/>
      <c r="I93" s="886"/>
    </row>
    <row r="94" spans="1:9" ht="15" customHeight="1">
      <c r="B94" s="915"/>
      <c r="C94" s="873"/>
      <c r="D94" s="916"/>
      <c r="E94" s="916"/>
      <c r="F94" s="873"/>
      <c r="G94" s="873"/>
      <c r="H94" s="873"/>
      <c r="I94" s="862"/>
    </row>
    <row r="95" spans="1:9" ht="15" customHeight="1">
      <c r="B95" s="915"/>
      <c r="C95" s="873"/>
      <c r="D95" s="917"/>
      <c r="E95" s="917"/>
      <c r="F95" s="873"/>
      <c r="G95" s="873"/>
      <c r="H95" s="873"/>
      <c r="I95" s="862"/>
    </row>
    <row r="96" spans="1:9" ht="15" customHeight="1">
      <c r="B96" s="915"/>
      <c r="C96" s="873"/>
      <c r="D96" s="917"/>
      <c r="E96" s="917"/>
      <c r="F96" s="873"/>
      <c r="G96" s="873"/>
      <c r="H96" s="873"/>
      <c r="I96" s="862"/>
    </row>
    <row r="97" spans="2:9" ht="15" customHeight="1">
      <c r="B97" s="915"/>
      <c r="C97" s="873"/>
      <c r="D97" s="917"/>
      <c r="E97" s="917"/>
      <c r="F97" s="873"/>
      <c r="G97" s="873"/>
      <c r="H97" s="873"/>
      <c r="I97" s="862"/>
    </row>
    <row r="98" spans="2:9" ht="15" customHeight="1">
      <c r="B98" s="915"/>
      <c r="C98" s="873"/>
      <c r="D98" s="917"/>
      <c r="E98" s="917"/>
      <c r="F98" s="873"/>
      <c r="G98" s="873"/>
      <c r="H98" s="873"/>
      <c r="I98" s="862"/>
    </row>
    <row r="99" spans="2:9" ht="15" customHeight="1">
      <c r="B99" s="915"/>
      <c r="C99" s="873"/>
      <c r="D99" s="917"/>
      <c r="E99" s="917"/>
      <c r="F99" s="873"/>
      <c r="G99" s="873"/>
      <c r="H99" s="873"/>
      <c r="I99" s="862"/>
    </row>
    <row r="100" spans="2:9" ht="15" customHeight="1">
      <c r="B100" s="915"/>
      <c r="C100" s="873"/>
      <c r="D100" s="917"/>
      <c r="E100" s="917"/>
      <c r="F100" s="873"/>
      <c r="G100" s="873"/>
      <c r="H100" s="873"/>
      <c r="I100" s="862"/>
    </row>
    <row r="101" spans="2:9" ht="15" customHeight="1">
      <c r="B101" s="915"/>
      <c r="C101" s="873"/>
      <c r="D101" s="917"/>
      <c r="E101" s="917"/>
      <c r="F101" s="873"/>
      <c r="G101" s="873"/>
      <c r="H101" s="873"/>
      <c r="I101" s="862"/>
    </row>
    <row r="102" spans="2:9" ht="15" customHeight="1">
      <c r="B102" s="915"/>
      <c r="C102" s="873"/>
      <c r="D102" s="917"/>
      <c r="E102" s="917"/>
      <c r="F102" s="873"/>
      <c r="G102" s="873"/>
      <c r="H102" s="873"/>
      <c r="I102" s="862"/>
    </row>
    <row r="103" spans="2:9" ht="15" customHeight="1">
      <c r="B103" s="915"/>
      <c r="C103" s="873"/>
      <c r="D103" s="917"/>
      <c r="E103" s="917"/>
      <c r="F103" s="873"/>
      <c r="G103" s="873"/>
      <c r="H103" s="873"/>
      <c r="I103" s="862"/>
    </row>
    <row r="104" spans="2:9" ht="15" customHeight="1">
      <c r="B104" s="915"/>
      <c r="C104" s="873"/>
      <c r="D104" s="917"/>
      <c r="E104" s="917"/>
      <c r="F104" s="873"/>
      <c r="G104" s="873"/>
      <c r="H104" s="873"/>
      <c r="I104" s="862"/>
    </row>
    <row r="105" spans="2:9" ht="15" customHeight="1">
      <c r="B105" s="873"/>
      <c r="C105" s="873"/>
      <c r="D105" s="917"/>
      <c r="E105" s="917"/>
      <c r="F105" s="873"/>
      <c r="G105" s="873"/>
      <c r="H105" s="873"/>
      <c r="I105" s="862"/>
    </row>
    <row r="106" spans="2:9" ht="15" customHeight="1">
      <c r="B106" s="915"/>
      <c r="C106" s="873"/>
      <c r="D106" s="917"/>
      <c r="E106" s="917"/>
      <c r="F106" s="873"/>
      <c r="G106" s="873"/>
      <c r="H106" s="873"/>
      <c r="I106" s="862"/>
    </row>
    <row r="107" spans="2:9" ht="15" customHeight="1">
      <c r="B107" s="873"/>
      <c r="C107" s="873"/>
      <c r="D107" s="917"/>
      <c r="E107" s="917"/>
      <c r="F107" s="873"/>
      <c r="G107" s="873"/>
      <c r="H107" s="873"/>
      <c r="I107" s="862"/>
    </row>
    <row r="108" spans="2:9" ht="15" customHeight="1">
      <c r="B108" s="915"/>
      <c r="C108" s="873"/>
      <c r="D108" s="873"/>
      <c r="E108" s="873"/>
      <c r="F108" s="873"/>
      <c r="G108" s="873"/>
      <c r="H108" s="873"/>
      <c r="I108" s="862"/>
    </row>
    <row r="109" spans="2:9" ht="15" customHeight="1">
      <c r="B109" s="915"/>
      <c r="C109" s="873"/>
      <c r="D109" s="873"/>
      <c r="E109" s="873"/>
      <c r="F109" s="873"/>
      <c r="G109" s="873"/>
      <c r="H109" s="873"/>
    </row>
    <row r="110" spans="2:9" ht="15" customHeight="1">
      <c r="B110" s="915"/>
      <c r="C110" s="873"/>
      <c r="D110" s="873"/>
      <c r="E110" s="873"/>
      <c r="F110" s="873"/>
      <c r="G110" s="873"/>
      <c r="H110" s="873"/>
    </row>
    <row r="111" spans="2:9" ht="15" customHeight="1">
      <c r="B111" s="915"/>
      <c r="C111" s="873"/>
      <c r="D111" s="873"/>
      <c r="E111" s="873"/>
      <c r="F111" s="873"/>
      <c r="G111" s="873"/>
      <c r="H111" s="873"/>
    </row>
    <row r="112" spans="2:9" ht="15" customHeight="1">
      <c r="B112" s="915"/>
      <c r="C112" s="873"/>
      <c r="D112" s="873"/>
      <c r="E112" s="873"/>
      <c r="F112" s="873"/>
      <c r="G112" s="873"/>
      <c r="H112" s="873"/>
    </row>
    <row r="113" spans="2:8" ht="15" customHeight="1">
      <c r="B113" s="915"/>
      <c r="C113" s="873"/>
      <c r="D113" s="873"/>
      <c r="E113" s="873"/>
      <c r="F113" s="873"/>
      <c r="G113" s="873"/>
      <c r="H113" s="873"/>
    </row>
    <row r="114" spans="2:8" ht="15" customHeight="1">
      <c r="B114" s="915"/>
      <c r="C114" s="873"/>
      <c r="D114" s="873"/>
      <c r="E114" s="873"/>
      <c r="F114" s="873"/>
      <c r="G114" s="873"/>
      <c r="H114" s="873"/>
    </row>
    <row r="115" spans="2:8" ht="15" customHeight="1">
      <c r="B115" s="915"/>
      <c r="C115" s="873"/>
      <c r="D115" s="873"/>
      <c r="E115" s="873"/>
      <c r="F115" s="873"/>
      <c r="G115" s="873"/>
      <c r="H115" s="873"/>
    </row>
    <row r="116" spans="2:8" ht="15" customHeight="1">
      <c r="B116" s="915"/>
      <c r="C116" s="873"/>
      <c r="D116" s="873"/>
      <c r="E116" s="873"/>
      <c r="F116" s="873"/>
      <c r="G116" s="873"/>
      <c r="H116" s="873"/>
    </row>
    <row r="117" spans="2:8" ht="15" customHeight="1">
      <c r="B117" s="915"/>
      <c r="C117" s="873"/>
      <c r="D117" s="873"/>
      <c r="E117" s="873"/>
      <c r="F117" s="873"/>
      <c r="G117" s="873"/>
      <c r="H117" s="873"/>
    </row>
    <row r="118" spans="2:8" ht="15" customHeight="1">
      <c r="B118" s="915"/>
      <c r="C118" s="873"/>
      <c r="D118" s="873"/>
      <c r="E118" s="873"/>
      <c r="F118" s="873"/>
      <c r="G118" s="873"/>
      <c r="H118" s="873"/>
    </row>
    <row r="119" spans="2:8" ht="15" customHeight="1">
      <c r="B119" s="915"/>
      <c r="C119" s="873"/>
      <c r="D119" s="873"/>
      <c r="E119" s="873"/>
      <c r="F119" s="873"/>
      <c r="G119" s="873"/>
      <c r="H119" s="873"/>
    </row>
    <row r="120" spans="2:8" ht="15" customHeight="1">
      <c r="B120" s="915"/>
      <c r="C120" s="873"/>
      <c r="D120" s="873"/>
      <c r="E120" s="873"/>
      <c r="F120" s="873"/>
      <c r="G120" s="873"/>
      <c r="H120" s="873"/>
    </row>
    <row r="121" spans="2:8" ht="15" customHeight="1">
      <c r="B121" s="915"/>
      <c r="C121" s="873"/>
      <c r="D121" s="873"/>
      <c r="E121" s="873"/>
      <c r="F121" s="873"/>
      <c r="G121" s="873"/>
      <c r="H121" s="873"/>
    </row>
    <row r="122" spans="2:8" ht="15" customHeight="1">
      <c r="B122" s="915"/>
      <c r="C122" s="873"/>
      <c r="D122" s="873"/>
      <c r="E122" s="873"/>
      <c r="F122" s="873"/>
      <c r="G122" s="873"/>
      <c r="H122" s="873"/>
    </row>
    <row r="123" spans="2:8" ht="15" customHeight="1">
      <c r="B123" s="915"/>
      <c r="C123" s="873"/>
      <c r="D123" s="873"/>
      <c r="E123" s="873"/>
      <c r="F123" s="873"/>
      <c r="G123" s="873"/>
      <c r="H123" s="873"/>
    </row>
    <row r="124" spans="2:8" ht="15" customHeight="1">
      <c r="B124" s="915"/>
      <c r="C124" s="873"/>
      <c r="D124" s="873"/>
      <c r="E124" s="873"/>
      <c r="F124" s="873"/>
      <c r="G124" s="873"/>
      <c r="H124" s="873"/>
    </row>
    <row r="125" spans="2:8" ht="15" customHeight="1">
      <c r="B125" s="915"/>
      <c r="C125" s="873"/>
      <c r="D125" s="873"/>
      <c r="E125" s="873"/>
      <c r="F125" s="873"/>
      <c r="G125" s="873"/>
      <c r="H125" s="873"/>
    </row>
    <row r="126" spans="2:8" ht="15" customHeight="1">
      <c r="B126" s="915"/>
      <c r="C126" s="873"/>
      <c r="D126" s="873"/>
      <c r="E126" s="873"/>
      <c r="F126" s="873"/>
      <c r="G126" s="873"/>
      <c r="H126" s="873"/>
    </row>
    <row r="127" spans="2:8" ht="15" customHeight="1">
      <c r="B127" s="915"/>
      <c r="C127" s="873"/>
      <c r="D127" s="873"/>
      <c r="E127" s="873"/>
      <c r="F127" s="873"/>
      <c r="G127" s="873"/>
      <c r="H127" s="873"/>
    </row>
    <row r="128" spans="2:8" ht="15" customHeight="1">
      <c r="B128" s="915"/>
      <c r="C128" s="873"/>
      <c r="D128" s="873"/>
      <c r="E128" s="873"/>
      <c r="F128" s="873"/>
      <c r="G128" s="873"/>
      <c r="H128" s="873"/>
    </row>
    <row r="129" spans="2:8" ht="15" customHeight="1">
      <c r="B129" s="915"/>
      <c r="C129" s="873"/>
      <c r="D129" s="873"/>
      <c r="E129" s="873"/>
      <c r="F129" s="873"/>
      <c r="G129" s="873"/>
      <c r="H129" s="873"/>
    </row>
    <row r="130" spans="2:8" ht="15" customHeight="1">
      <c r="B130" s="915"/>
      <c r="C130" s="873"/>
      <c r="D130" s="873"/>
      <c r="E130" s="873"/>
      <c r="F130" s="873"/>
      <c r="G130" s="873"/>
      <c r="H130" s="873"/>
    </row>
    <row r="131" spans="2:8" ht="15" customHeight="1">
      <c r="B131" s="915"/>
      <c r="C131" s="873"/>
      <c r="D131" s="873"/>
      <c r="E131" s="873"/>
      <c r="F131" s="873"/>
      <c r="G131" s="873"/>
      <c r="H131" s="873"/>
    </row>
    <row r="132" spans="2:8" ht="15" customHeight="1">
      <c r="B132" s="915"/>
      <c r="C132" s="873"/>
      <c r="D132" s="873"/>
      <c r="E132" s="873"/>
      <c r="F132" s="873"/>
      <c r="G132" s="873"/>
      <c r="H132" s="873"/>
    </row>
    <row r="133" spans="2:8" ht="15" customHeight="1">
      <c r="B133" s="915"/>
      <c r="C133" s="873"/>
      <c r="D133" s="873"/>
      <c r="E133" s="873"/>
      <c r="F133" s="873"/>
      <c r="G133" s="873"/>
      <c r="H133" s="873"/>
    </row>
    <row r="134" spans="2:8" ht="15" customHeight="1">
      <c r="B134" s="915"/>
      <c r="C134" s="873"/>
      <c r="D134" s="873"/>
      <c r="E134" s="873"/>
      <c r="F134" s="873"/>
      <c r="G134" s="873"/>
      <c r="H134" s="873"/>
    </row>
    <row r="135" spans="2:8" ht="15" customHeight="1">
      <c r="B135" s="915"/>
      <c r="C135" s="873"/>
      <c r="D135" s="873"/>
      <c r="E135" s="873"/>
      <c r="F135" s="873"/>
      <c r="G135" s="873"/>
      <c r="H135" s="873"/>
    </row>
    <row r="136" spans="2:8" ht="15" customHeight="1">
      <c r="B136" s="915"/>
      <c r="C136" s="873"/>
      <c r="D136" s="873"/>
      <c r="E136" s="873"/>
      <c r="F136" s="873"/>
      <c r="G136" s="873"/>
      <c r="H136" s="873"/>
    </row>
    <row r="137" spans="2:8" ht="15" customHeight="1">
      <c r="B137" s="915"/>
      <c r="C137" s="873"/>
      <c r="D137" s="873"/>
      <c r="E137" s="873"/>
      <c r="F137" s="873"/>
      <c r="G137" s="873"/>
      <c r="H137" s="873"/>
    </row>
    <row r="138" spans="2:8" ht="15" customHeight="1">
      <c r="B138" s="915"/>
      <c r="C138" s="873"/>
      <c r="D138" s="873"/>
      <c r="E138" s="873"/>
      <c r="F138" s="873"/>
      <c r="G138" s="873"/>
      <c r="H138" s="873"/>
    </row>
    <row r="139" spans="2:8" ht="15" customHeight="1">
      <c r="B139" s="915"/>
      <c r="C139" s="873"/>
      <c r="D139" s="873"/>
      <c r="E139" s="873"/>
      <c r="F139" s="873"/>
      <c r="G139" s="873"/>
      <c r="H139" s="873"/>
    </row>
    <row r="140" spans="2:8" ht="15" customHeight="1">
      <c r="B140" s="915"/>
      <c r="C140" s="873"/>
      <c r="D140" s="873"/>
      <c r="E140" s="873"/>
      <c r="F140" s="873"/>
      <c r="G140" s="873"/>
      <c r="H140" s="873"/>
    </row>
    <row r="141" spans="2:8" ht="15" customHeight="1">
      <c r="B141" s="915"/>
      <c r="C141" s="873"/>
      <c r="D141" s="873"/>
      <c r="E141" s="873"/>
      <c r="F141" s="873"/>
      <c r="G141" s="873"/>
      <c r="H141" s="873"/>
    </row>
    <row r="142" spans="2:8" ht="15" customHeight="1">
      <c r="B142" s="915"/>
      <c r="C142" s="873"/>
      <c r="D142" s="873"/>
      <c r="E142" s="873"/>
      <c r="F142" s="873"/>
      <c r="G142" s="873"/>
      <c r="H142" s="873"/>
    </row>
    <row r="143" spans="2:8" ht="15" customHeight="1">
      <c r="B143" s="915"/>
      <c r="C143" s="873"/>
      <c r="D143" s="873"/>
      <c r="E143" s="873"/>
      <c r="F143" s="873"/>
      <c r="G143" s="873"/>
      <c r="H143" s="873"/>
    </row>
    <row r="144" spans="2:8" ht="15" customHeight="1">
      <c r="B144" s="915"/>
      <c r="C144" s="873"/>
      <c r="D144" s="873"/>
      <c r="E144" s="873"/>
      <c r="F144" s="873"/>
      <c r="G144" s="873"/>
      <c r="H144" s="873"/>
    </row>
    <row r="145" spans="2:8" ht="15" customHeight="1">
      <c r="B145" s="915"/>
      <c r="C145" s="873"/>
      <c r="D145" s="873"/>
      <c r="E145" s="873"/>
      <c r="F145" s="873"/>
      <c r="G145" s="873"/>
      <c r="H145" s="873"/>
    </row>
    <row r="146" spans="2:8" ht="15" customHeight="1">
      <c r="B146" s="915"/>
      <c r="C146" s="873"/>
      <c r="D146" s="873"/>
      <c r="E146" s="873"/>
      <c r="F146" s="873"/>
      <c r="G146" s="873"/>
      <c r="H146" s="873"/>
    </row>
    <row r="147" spans="2:8" ht="15" customHeight="1">
      <c r="B147" s="915"/>
      <c r="C147" s="873"/>
      <c r="D147" s="873"/>
      <c r="E147" s="873"/>
      <c r="F147" s="873"/>
      <c r="G147" s="873"/>
      <c r="H147" s="873"/>
    </row>
    <row r="148" spans="2:8" ht="15" customHeight="1">
      <c r="B148" s="915"/>
      <c r="C148" s="873"/>
      <c r="D148" s="873"/>
      <c r="E148" s="873"/>
      <c r="F148" s="873"/>
      <c r="G148" s="873"/>
      <c r="H148" s="873"/>
    </row>
    <row r="149" spans="2:8" ht="15" customHeight="1">
      <c r="B149" s="915"/>
      <c r="C149" s="873"/>
      <c r="D149" s="873"/>
      <c r="E149" s="873"/>
      <c r="F149" s="873"/>
      <c r="G149" s="873"/>
      <c r="H149" s="873"/>
    </row>
    <row r="150" spans="2:8" ht="15" customHeight="1">
      <c r="B150" s="915"/>
      <c r="C150" s="873"/>
      <c r="D150" s="873"/>
      <c r="E150" s="873"/>
      <c r="F150" s="873"/>
      <c r="G150" s="873"/>
      <c r="H150" s="873"/>
    </row>
    <row r="151" spans="2:8" ht="15" customHeight="1">
      <c r="B151" s="915"/>
      <c r="C151" s="873"/>
      <c r="D151" s="873"/>
      <c r="E151" s="873"/>
      <c r="F151" s="873"/>
      <c r="G151" s="873"/>
      <c r="H151" s="873"/>
    </row>
    <row r="152" spans="2:8" ht="15" customHeight="1">
      <c r="B152" s="915"/>
      <c r="C152" s="873"/>
      <c r="D152" s="873"/>
      <c r="E152" s="873"/>
      <c r="F152" s="873"/>
      <c r="G152" s="873"/>
      <c r="H152" s="873"/>
    </row>
    <row r="153" spans="2:8" ht="15" customHeight="1">
      <c r="B153" s="915"/>
      <c r="C153" s="873"/>
      <c r="D153" s="873"/>
      <c r="E153" s="873"/>
      <c r="F153" s="873"/>
      <c r="G153" s="873"/>
      <c r="H153" s="873"/>
    </row>
    <row r="154" spans="2:8" ht="15" customHeight="1">
      <c r="B154" s="915"/>
      <c r="C154" s="873"/>
      <c r="D154" s="873"/>
      <c r="E154" s="873"/>
      <c r="F154" s="873"/>
      <c r="G154" s="873"/>
      <c r="H154" s="873"/>
    </row>
    <row r="155" spans="2:8" ht="15" customHeight="1">
      <c r="B155" s="915"/>
      <c r="C155" s="873"/>
      <c r="D155" s="873"/>
      <c r="E155" s="873"/>
      <c r="F155" s="873"/>
      <c r="G155" s="873"/>
      <c r="H155" s="873"/>
    </row>
    <row r="156" spans="2:8" ht="15" customHeight="1">
      <c r="B156" s="915"/>
      <c r="C156" s="873"/>
      <c r="D156" s="873"/>
      <c r="E156" s="873"/>
      <c r="F156" s="873"/>
      <c r="G156" s="873"/>
      <c r="H156" s="873"/>
    </row>
    <row r="157" spans="2:8" ht="15" customHeight="1">
      <c r="B157" s="915"/>
      <c r="C157" s="873"/>
      <c r="D157" s="873"/>
      <c r="E157" s="873"/>
      <c r="F157" s="873"/>
      <c r="G157" s="873"/>
      <c r="H157" s="873"/>
    </row>
    <row r="158" spans="2:8" ht="15" customHeight="1">
      <c r="B158" s="915"/>
      <c r="C158" s="873"/>
      <c r="D158" s="873"/>
      <c r="E158" s="873"/>
      <c r="F158" s="873"/>
      <c r="G158" s="873"/>
      <c r="H158" s="873"/>
    </row>
    <row r="159" spans="2:8" ht="15" customHeight="1">
      <c r="B159" s="915"/>
      <c r="C159" s="873"/>
      <c r="D159" s="873"/>
      <c r="E159" s="873"/>
      <c r="F159" s="873"/>
      <c r="G159" s="873"/>
      <c r="H159" s="873"/>
    </row>
    <row r="160" spans="2:8" ht="15" customHeight="1">
      <c r="B160" s="915"/>
      <c r="C160" s="873"/>
      <c r="D160" s="873"/>
      <c r="E160" s="873"/>
      <c r="F160" s="873"/>
      <c r="G160" s="873"/>
      <c r="H160" s="873"/>
    </row>
    <row r="161" spans="2:8" ht="15" customHeight="1">
      <c r="B161" s="915"/>
      <c r="C161" s="873"/>
      <c r="D161" s="873"/>
      <c r="E161" s="873"/>
      <c r="F161" s="873"/>
      <c r="G161" s="873"/>
      <c r="H161" s="873"/>
    </row>
    <row r="162" spans="2:8" ht="15" customHeight="1">
      <c r="B162" s="915"/>
      <c r="C162" s="873"/>
      <c r="D162" s="873"/>
      <c r="E162" s="873"/>
      <c r="F162" s="873"/>
      <c r="G162" s="873"/>
      <c r="H162" s="873"/>
    </row>
    <row r="163" spans="2:8" ht="15" customHeight="1">
      <c r="B163" s="915"/>
      <c r="C163" s="873"/>
      <c r="D163" s="873"/>
      <c r="E163" s="873"/>
      <c r="F163" s="873"/>
      <c r="G163" s="873"/>
      <c r="H163" s="873"/>
    </row>
    <row r="164" spans="2:8" ht="15" customHeight="1">
      <c r="B164" s="915"/>
      <c r="C164" s="873"/>
      <c r="D164" s="873"/>
      <c r="E164" s="873"/>
      <c r="F164" s="873"/>
      <c r="G164" s="873"/>
      <c r="H164" s="873"/>
    </row>
    <row r="165" spans="2:8" ht="15" customHeight="1">
      <c r="B165" s="915"/>
      <c r="C165" s="873"/>
      <c r="D165" s="873"/>
      <c r="E165" s="873"/>
      <c r="F165" s="873"/>
      <c r="G165" s="873"/>
      <c r="H165" s="873"/>
    </row>
    <row r="166" spans="2:8" ht="15" customHeight="1">
      <c r="B166" s="915"/>
      <c r="C166" s="873"/>
      <c r="D166" s="873"/>
      <c r="E166" s="873"/>
      <c r="F166" s="873"/>
      <c r="G166" s="873"/>
      <c r="H166" s="873"/>
    </row>
    <row r="167" spans="2:8" ht="15" customHeight="1">
      <c r="B167" s="915"/>
      <c r="C167" s="873"/>
      <c r="D167" s="873"/>
      <c r="E167" s="873"/>
      <c r="F167" s="873"/>
      <c r="G167" s="873"/>
      <c r="H167" s="873"/>
    </row>
    <row r="168" spans="2:8" ht="15" customHeight="1">
      <c r="B168" s="915"/>
      <c r="C168" s="873"/>
      <c r="D168" s="873"/>
      <c r="E168" s="873"/>
      <c r="F168" s="873"/>
      <c r="G168" s="873"/>
      <c r="H168" s="873"/>
    </row>
    <row r="169" spans="2:8" ht="15" customHeight="1">
      <c r="B169" s="915"/>
      <c r="C169" s="873"/>
      <c r="D169" s="873"/>
      <c r="E169" s="873"/>
      <c r="F169" s="873"/>
      <c r="G169" s="873"/>
      <c r="H169" s="873"/>
    </row>
    <row r="170" spans="2:8" ht="15" customHeight="1">
      <c r="B170" s="915"/>
      <c r="C170" s="873"/>
      <c r="D170" s="873"/>
      <c r="E170" s="873"/>
      <c r="F170" s="873"/>
      <c r="G170" s="873"/>
      <c r="H170" s="873"/>
    </row>
    <row r="171" spans="2:8" ht="15" customHeight="1">
      <c r="B171" s="915"/>
      <c r="C171" s="873"/>
      <c r="D171" s="873"/>
      <c r="E171" s="873"/>
      <c r="F171" s="873"/>
      <c r="G171" s="873"/>
      <c r="H171" s="873"/>
    </row>
    <row r="172" spans="2:8" ht="15" customHeight="1">
      <c r="B172" s="915"/>
      <c r="C172" s="873"/>
      <c r="D172" s="873"/>
      <c r="E172" s="873"/>
      <c r="F172" s="873"/>
      <c r="G172" s="873"/>
      <c r="H172" s="873"/>
    </row>
    <row r="173" spans="2:8" ht="15" customHeight="1">
      <c r="B173" s="915"/>
      <c r="C173" s="873"/>
      <c r="D173" s="873"/>
      <c r="E173" s="873"/>
      <c r="F173" s="873"/>
      <c r="G173" s="873"/>
      <c r="H173" s="873"/>
    </row>
    <row r="174" spans="2:8" ht="15" customHeight="1">
      <c r="B174" s="915"/>
      <c r="C174" s="873"/>
      <c r="D174" s="873"/>
      <c r="E174" s="873"/>
      <c r="F174" s="873"/>
      <c r="G174" s="873"/>
      <c r="H174" s="873"/>
    </row>
    <row r="175" spans="2:8" ht="15" customHeight="1">
      <c r="B175" s="915"/>
      <c r="C175" s="873"/>
      <c r="D175" s="873"/>
      <c r="E175" s="873"/>
      <c r="F175" s="873"/>
      <c r="G175" s="873"/>
      <c r="H175" s="873"/>
    </row>
    <row r="176" spans="2:8" ht="15" customHeight="1">
      <c r="B176" s="915"/>
      <c r="C176" s="873"/>
      <c r="D176" s="873"/>
      <c r="E176" s="873"/>
      <c r="F176" s="873"/>
      <c r="G176" s="873"/>
      <c r="H176" s="873"/>
    </row>
    <row r="177" spans="2:8" ht="15" customHeight="1">
      <c r="B177" s="915"/>
      <c r="C177" s="873"/>
      <c r="D177" s="873"/>
      <c r="E177" s="873"/>
      <c r="F177" s="873"/>
      <c r="G177" s="873"/>
      <c r="H177" s="873"/>
    </row>
    <row r="178" spans="2:8" ht="15" customHeight="1">
      <c r="B178" s="915"/>
      <c r="C178" s="873"/>
      <c r="D178" s="873"/>
      <c r="E178" s="873"/>
      <c r="F178" s="873"/>
      <c r="G178" s="873"/>
      <c r="H178" s="873"/>
    </row>
    <row r="179" spans="2:8" ht="15" customHeight="1">
      <c r="B179" s="915"/>
      <c r="C179" s="873"/>
      <c r="D179" s="873"/>
      <c r="E179" s="873"/>
      <c r="F179" s="873"/>
      <c r="G179" s="873"/>
      <c r="H179" s="873"/>
    </row>
    <row r="180" spans="2:8" ht="15" customHeight="1">
      <c r="B180" s="915"/>
      <c r="C180" s="873"/>
      <c r="D180" s="873"/>
      <c r="E180" s="873"/>
      <c r="F180" s="873"/>
      <c r="G180" s="873"/>
      <c r="H180" s="873"/>
    </row>
    <row r="181" spans="2:8" ht="15" customHeight="1">
      <c r="B181" s="915"/>
      <c r="C181" s="873"/>
      <c r="D181" s="873"/>
      <c r="E181" s="873"/>
      <c r="F181" s="873"/>
      <c r="G181" s="873"/>
      <c r="H181" s="873"/>
    </row>
    <row r="182" spans="2:8" ht="15" customHeight="1">
      <c r="B182" s="915"/>
      <c r="C182" s="873"/>
      <c r="D182" s="873"/>
      <c r="E182" s="873"/>
      <c r="F182" s="873"/>
      <c r="G182" s="873"/>
      <c r="H182" s="873"/>
    </row>
    <row r="183" spans="2:8" ht="15" customHeight="1">
      <c r="B183" s="915"/>
      <c r="C183" s="873"/>
      <c r="D183" s="873"/>
      <c r="E183" s="873"/>
      <c r="F183" s="873"/>
      <c r="G183" s="873"/>
      <c r="H183" s="873"/>
    </row>
    <row r="184" spans="2:8" ht="15" customHeight="1">
      <c r="B184" s="915"/>
      <c r="C184" s="873"/>
      <c r="D184" s="873"/>
      <c r="E184" s="873"/>
      <c r="F184" s="873"/>
      <c r="G184" s="873"/>
      <c r="H184" s="873"/>
    </row>
    <row r="185" spans="2:8" ht="15" customHeight="1">
      <c r="B185" s="915"/>
      <c r="C185" s="873"/>
      <c r="D185" s="873"/>
      <c r="E185" s="873"/>
      <c r="F185" s="873"/>
      <c r="G185" s="873"/>
      <c r="H185" s="873"/>
    </row>
    <row r="186" spans="2:8" ht="15" customHeight="1">
      <c r="B186" s="915"/>
      <c r="C186" s="873"/>
      <c r="D186" s="873"/>
      <c r="E186" s="873"/>
      <c r="F186" s="873"/>
      <c r="G186" s="873"/>
      <c r="H186" s="873"/>
    </row>
    <row r="187" spans="2:8" ht="15" customHeight="1">
      <c r="B187" s="915"/>
      <c r="C187" s="873"/>
      <c r="D187" s="873"/>
      <c r="E187" s="873"/>
      <c r="F187" s="873"/>
      <c r="G187" s="873"/>
      <c r="H187" s="873"/>
    </row>
    <row r="188" spans="2:8" ht="15" customHeight="1">
      <c r="B188" s="915"/>
      <c r="C188" s="873"/>
      <c r="D188" s="873"/>
      <c r="E188" s="873"/>
      <c r="F188" s="873"/>
      <c r="G188" s="873"/>
      <c r="H188" s="873"/>
    </row>
    <row r="189" spans="2:8" ht="15" customHeight="1">
      <c r="B189" s="915"/>
      <c r="C189" s="873"/>
      <c r="D189" s="873"/>
      <c r="E189" s="873"/>
      <c r="F189" s="873"/>
      <c r="G189" s="873"/>
      <c r="H189" s="873"/>
    </row>
    <row r="190" spans="2:8" ht="15" customHeight="1">
      <c r="B190" s="915"/>
      <c r="C190" s="873"/>
      <c r="D190" s="873"/>
      <c r="E190" s="873"/>
      <c r="F190" s="873"/>
      <c r="G190" s="873"/>
      <c r="H190" s="873"/>
    </row>
    <row r="191" spans="2:8" ht="15" customHeight="1">
      <c r="B191" s="915"/>
      <c r="C191" s="873"/>
      <c r="D191" s="873"/>
      <c r="E191" s="873"/>
      <c r="F191" s="873"/>
      <c r="G191" s="873"/>
      <c r="H191" s="873"/>
    </row>
    <row r="192" spans="2:8" ht="15" customHeight="1">
      <c r="B192" s="915"/>
      <c r="C192" s="873"/>
      <c r="D192" s="873"/>
      <c r="E192" s="873"/>
      <c r="F192" s="873"/>
      <c r="G192" s="873"/>
      <c r="H192" s="873"/>
    </row>
    <row r="193" spans="2:8" ht="15" customHeight="1">
      <c r="B193" s="915"/>
      <c r="C193" s="873"/>
      <c r="D193" s="873"/>
      <c r="E193" s="873"/>
      <c r="F193" s="873"/>
      <c r="G193" s="873"/>
      <c r="H193" s="873"/>
    </row>
    <row r="194" spans="2:8" ht="15" customHeight="1">
      <c r="B194" s="915"/>
      <c r="C194" s="873"/>
      <c r="D194" s="873"/>
      <c r="E194" s="873"/>
      <c r="F194" s="873"/>
      <c r="G194" s="873"/>
      <c r="H194" s="873"/>
    </row>
    <row r="195" spans="2:8" ht="15" customHeight="1">
      <c r="B195" s="915"/>
      <c r="C195" s="873"/>
      <c r="D195" s="873"/>
      <c r="E195" s="873"/>
      <c r="F195" s="873"/>
      <c r="G195" s="873"/>
      <c r="H195" s="873"/>
    </row>
    <row r="196" spans="2:8" ht="15" customHeight="1">
      <c r="B196" s="915"/>
      <c r="C196" s="873"/>
      <c r="D196" s="873"/>
      <c r="E196" s="873"/>
      <c r="F196" s="873"/>
      <c r="G196" s="873"/>
      <c r="H196" s="873"/>
    </row>
    <row r="197" spans="2:8" ht="15" customHeight="1">
      <c r="B197" s="915"/>
      <c r="C197" s="873"/>
      <c r="D197" s="873"/>
      <c r="E197" s="873"/>
      <c r="F197" s="873"/>
      <c r="G197" s="873"/>
      <c r="H197" s="873"/>
    </row>
    <row r="198" spans="2:8" ht="15" customHeight="1">
      <c r="B198" s="915"/>
      <c r="C198" s="873"/>
      <c r="D198" s="873"/>
      <c r="E198" s="873"/>
      <c r="F198" s="873"/>
      <c r="G198" s="873"/>
      <c r="H198" s="873"/>
    </row>
    <row r="199" spans="2:8" ht="15" customHeight="1">
      <c r="B199" s="915"/>
      <c r="C199" s="873"/>
      <c r="D199" s="873"/>
      <c r="E199" s="873"/>
      <c r="F199" s="873"/>
      <c r="G199" s="873"/>
      <c r="H199" s="873"/>
    </row>
    <row r="200" spans="2:8" ht="15" customHeight="1">
      <c r="B200" s="915"/>
      <c r="C200" s="873"/>
      <c r="D200" s="873"/>
      <c r="E200" s="873"/>
      <c r="F200" s="873"/>
      <c r="G200" s="873"/>
      <c r="H200" s="873"/>
    </row>
    <row r="201" spans="2:8" ht="15" customHeight="1">
      <c r="B201" s="915"/>
      <c r="C201" s="873"/>
      <c r="D201" s="873"/>
      <c r="E201" s="873"/>
      <c r="F201" s="873"/>
      <c r="G201" s="873"/>
      <c r="H201" s="873"/>
    </row>
    <row r="202" spans="2:8" ht="15" customHeight="1">
      <c r="B202" s="915"/>
      <c r="C202" s="873"/>
      <c r="D202" s="873"/>
      <c r="E202" s="873"/>
      <c r="F202" s="873"/>
      <c r="G202" s="873"/>
      <c r="H202" s="873"/>
    </row>
    <row r="203" spans="2:8" ht="15" customHeight="1">
      <c r="B203" s="915"/>
      <c r="C203" s="873"/>
      <c r="D203" s="873"/>
      <c r="E203" s="873"/>
      <c r="F203" s="873"/>
      <c r="G203" s="873"/>
      <c r="H203" s="873"/>
    </row>
    <row r="204" spans="2:8" ht="15" customHeight="1">
      <c r="B204" s="915"/>
      <c r="C204" s="873"/>
      <c r="D204" s="873"/>
      <c r="E204" s="873"/>
      <c r="F204" s="873"/>
      <c r="G204" s="873"/>
      <c r="H204" s="873"/>
    </row>
    <row r="205" spans="2:8" ht="15" customHeight="1">
      <c r="B205" s="915"/>
      <c r="C205" s="873"/>
      <c r="D205" s="873"/>
      <c r="E205" s="873"/>
      <c r="F205" s="873"/>
      <c r="G205" s="873"/>
      <c r="H205" s="873"/>
    </row>
    <row r="206" spans="2:8" ht="15" customHeight="1">
      <c r="B206" s="915"/>
      <c r="C206" s="873"/>
      <c r="D206" s="873"/>
      <c r="E206" s="873"/>
      <c r="F206" s="873"/>
      <c r="G206" s="873"/>
      <c r="H206" s="873"/>
    </row>
    <row r="207" spans="2:8" ht="15" customHeight="1">
      <c r="B207" s="915"/>
      <c r="C207" s="873"/>
      <c r="D207" s="873"/>
      <c r="E207" s="873"/>
      <c r="F207" s="873"/>
      <c r="G207" s="873"/>
      <c r="H207" s="873"/>
    </row>
    <row r="208" spans="2:8" ht="15" customHeight="1">
      <c r="B208" s="915"/>
      <c r="C208" s="873"/>
      <c r="D208" s="873"/>
      <c r="E208" s="873"/>
      <c r="F208" s="873"/>
      <c r="G208" s="873"/>
      <c r="H208" s="873"/>
    </row>
    <row r="209" spans="2:8" ht="15" customHeight="1">
      <c r="B209" s="915"/>
      <c r="C209" s="873"/>
      <c r="D209" s="873"/>
      <c r="E209" s="873"/>
      <c r="F209" s="873"/>
      <c r="G209" s="873"/>
      <c r="H209" s="873"/>
    </row>
    <row r="210" spans="2:8" ht="15" customHeight="1">
      <c r="B210" s="915"/>
      <c r="C210" s="873"/>
      <c r="D210" s="873"/>
      <c r="E210" s="873"/>
      <c r="F210" s="873"/>
      <c r="G210" s="873"/>
      <c r="H210" s="873"/>
    </row>
    <row r="211" spans="2:8" ht="15" customHeight="1">
      <c r="B211" s="915"/>
      <c r="C211" s="873"/>
      <c r="D211" s="873"/>
      <c r="E211" s="873"/>
      <c r="F211" s="873"/>
      <c r="G211" s="873"/>
      <c r="H211" s="873"/>
    </row>
    <row r="212" spans="2:8" ht="15" customHeight="1">
      <c r="B212" s="915"/>
      <c r="C212" s="873"/>
      <c r="D212" s="873"/>
      <c r="E212" s="873"/>
      <c r="F212" s="873"/>
      <c r="G212" s="873"/>
      <c r="H212" s="873"/>
    </row>
    <row r="213" spans="2:8" ht="15" customHeight="1">
      <c r="B213" s="915"/>
      <c r="C213" s="873"/>
      <c r="D213" s="873"/>
      <c r="E213" s="873"/>
      <c r="F213" s="873"/>
      <c r="G213" s="873"/>
      <c r="H213" s="873"/>
    </row>
    <row r="214" spans="2:8" ht="15" customHeight="1">
      <c r="B214" s="887"/>
      <c r="C214" s="875"/>
      <c r="D214" s="875"/>
      <c r="E214" s="875"/>
      <c r="F214" s="875"/>
      <c r="G214" s="875"/>
      <c r="H214" s="875"/>
    </row>
    <row r="215" spans="2:8" ht="15" customHeight="1">
      <c r="B215" s="887"/>
      <c r="C215" s="875"/>
      <c r="D215" s="875"/>
      <c r="E215" s="875"/>
      <c r="F215" s="875"/>
      <c r="G215" s="875"/>
      <c r="H215" s="875"/>
    </row>
    <row r="216" spans="2:8" ht="15" customHeight="1">
      <c r="B216" s="887"/>
      <c r="C216" s="875"/>
      <c r="D216" s="875"/>
      <c r="E216" s="875"/>
      <c r="F216" s="875"/>
      <c r="G216" s="875"/>
      <c r="H216" s="875"/>
    </row>
    <row r="217" spans="2:8" ht="15" customHeight="1">
      <c r="B217" s="887"/>
      <c r="C217" s="875"/>
      <c r="D217" s="875"/>
      <c r="E217" s="875"/>
      <c r="F217" s="875"/>
      <c r="G217" s="875"/>
      <c r="H217" s="875"/>
    </row>
    <row r="218" spans="2:8" ht="15" customHeight="1">
      <c r="B218" s="887"/>
      <c r="C218" s="875"/>
      <c r="D218" s="875"/>
      <c r="E218" s="875"/>
      <c r="F218" s="875"/>
      <c r="G218" s="875"/>
      <c r="H218" s="875"/>
    </row>
    <row r="219" spans="2:8" ht="15" customHeight="1">
      <c r="B219" s="887"/>
      <c r="C219" s="875"/>
      <c r="D219" s="875"/>
      <c r="E219" s="875"/>
      <c r="F219" s="875"/>
      <c r="G219" s="875"/>
      <c r="H219" s="875"/>
    </row>
    <row r="220" spans="2:8" ht="15" customHeight="1">
      <c r="B220" s="887"/>
      <c r="C220" s="875"/>
      <c r="D220" s="875"/>
      <c r="E220" s="875"/>
      <c r="F220" s="875"/>
      <c r="G220" s="875"/>
      <c r="H220" s="875"/>
    </row>
    <row r="221" spans="2:8" ht="15" customHeight="1">
      <c r="B221" s="887"/>
      <c r="C221" s="875"/>
      <c r="D221" s="875"/>
      <c r="E221" s="875"/>
      <c r="F221" s="875"/>
      <c r="G221" s="875"/>
      <c r="H221" s="875"/>
    </row>
    <row r="222" spans="2:8" ht="15" customHeight="1">
      <c r="B222" s="887"/>
      <c r="C222" s="875"/>
      <c r="D222" s="875"/>
      <c r="E222" s="875"/>
      <c r="F222" s="875"/>
      <c r="G222" s="875"/>
      <c r="H222" s="875"/>
    </row>
    <row r="223" spans="2:8" ht="15" customHeight="1">
      <c r="B223" s="887"/>
      <c r="C223" s="875"/>
      <c r="D223" s="875"/>
      <c r="E223" s="875"/>
      <c r="F223" s="875"/>
      <c r="G223" s="875"/>
      <c r="H223" s="875"/>
    </row>
    <row r="224" spans="2:8" ht="15" customHeight="1">
      <c r="B224" s="887"/>
      <c r="C224" s="875"/>
      <c r="D224" s="875"/>
      <c r="E224" s="875"/>
      <c r="F224" s="875"/>
      <c r="G224" s="875"/>
      <c r="H224" s="875"/>
    </row>
    <row r="225" spans="2:8" ht="15" customHeight="1">
      <c r="B225" s="887"/>
      <c r="C225" s="875"/>
      <c r="D225" s="875"/>
      <c r="E225" s="875"/>
      <c r="F225" s="875"/>
      <c r="G225" s="875"/>
      <c r="H225" s="875"/>
    </row>
    <row r="226" spans="2:8" ht="15" customHeight="1">
      <c r="B226" s="887"/>
      <c r="C226" s="875"/>
      <c r="D226" s="875"/>
      <c r="E226" s="875"/>
      <c r="F226" s="875"/>
      <c r="G226" s="875"/>
      <c r="H226" s="875"/>
    </row>
    <row r="227" spans="2:8" ht="15" customHeight="1">
      <c r="B227" s="887"/>
      <c r="C227" s="875"/>
      <c r="D227" s="875"/>
      <c r="E227" s="875"/>
      <c r="F227" s="875"/>
      <c r="G227" s="875"/>
      <c r="H227" s="875"/>
    </row>
    <row r="228" spans="2:8" ht="15" customHeight="1">
      <c r="B228" s="887"/>
      <c r="C228" s="875"/>
      <c r="D228" s="875"/>
      <c r="E228" s="875"/>
      <c r="F228" s="875"/>
      <c r="G228" s="875"/>
      <c r="H228" s="875"/>
    </row>
    <row r="229" spans="2:8" ht="15" customHeight="1">
      <c r="B229" s="887"/>
      <c r="C229" s="875"/>
      <c r="D229" s="875"/>
      <c r="E229" s="875"/>
      <c r="F229" s="875"/>
      <c r="G229" s="875"/>
      <c r="H229" s="875"/>
    </row>
    <row r="230" spans="2:8" ht="15" customHeight="1">
      <c r="B230" s="887"/>
      <c r="C230" s="875"/>
      <c r="D230" s="875"/>
      <c r="E230" s="875"/>
      <c r="F230" s="875"/>
      <c r="G230" s="875"/>
      <c r="H230" s="875"/>
    </row>
    <row r="231" spans="2:8" ht="15" customHeight="1">
      <c r="B231" s="887"/>
      <c r="C231" s="875"/>
      <c r="D231" s="875"/>
      <c r="E231" s="875"/>
      <c r="F231" s="875"/>
      <c r="G231" s="875"/>
      <c r="H231" s="875"/>
    </row>
    <row r="232" spans="2:8" ht="15" customHeight="1">
      <c r="B232" s="887"/>
      <c r="C232" s="875"/>
      <c r="D232" s="875"/>
      <c r="E232" s="875"/>
      <c r="F232" s="875"/>
      <c r="G232" s="875"/>
      <c r="H232" s="875"/>
    </row>
    <row r="233" spans="2:8" ht="15" customHeight="1">
      <c r="B233" s="887"/>
      <c r="C233" s="875"/>
      <c r="D233" s="875"/>
      <c r="E233" s="875"/>
      <c r="F233" s="875"/>
      <c r="G233" s="875"/>
      <c r="H233" s="875"/>
    </row>
    <row r="234" spans="2:8" ht="15" customHeight="1">
      <c r="B234" s="887"/>
      <c r="C234" s="875"/>
      <c r="D234" s="875"/>
      <c r="E234" s="875"/>
      <c r="F234" s="875"/>
      <c r="G234" s="875"/>
      <c r="H234" s="875"/>
    </row>
    <row r="235" spans="2:8" ht="15" customHeight="1">
      <c r="B235" s="887"/>
      <c r="C235" s="875"/>
      <c r="D235" s="875"/>
      <c r="E235" s="875"/>
      <c r="F235" s="875"/>
      <c r="G235" s="875"/>
      <c r="H235" s="875"/>
    </row>
    <row r="236" spans="2:8" ht="15" customHeight="1">
      <c r="B236" s="887"/>
      <c r="C236" s="875"/>
      <c r="D236" s="875"/>
      <c r="E236" s="875"/>
      <c r="F236" s="875"/>
      <c r="G236" s="875"/>
      <c r="H236" s="875"/>
    </row>
    <row r="237" spans="2:8" ht="15" customHeight="1">
      <c r="B237" s="887"/>
      <c r="C237" s="875"/>
      <c r="D237" s="875"/>
      <c r="E237" s="875"/>
      <c r="F237" s="875"/>
      <c r="G237" s="875"/>
      <c r="H237" s="875"/>
    </row>
    <row r="238" spans="2:8" ht="15" customHeight="1">
      <c r="B238" s="887"/>
      <c r="C238" s="875"/>
      <c r="D238" s="875"/>
      <c r="E238" s="875"/>
      <c r="F238" s="875"/>
      <c r="G238" s="875"/>
      <c r="H238" s="875"/>
    </row>
    <row r="239" spans="2:8" ht="15" customHeight="1">
      <c r="B239" s="887"/>
      <c r="C239" s="875"/>
      <c r="D239" s="875"/>
      <c r="E239" s="875"/>
      <c r="F239" s="875"/>
      <c r="G239" s="875"/>
      <c r="H239" s="875"/>
    </row>
    <row r="240" spans="2:8" ht="15" customHeight="1">
      <c r="B240" s="887"/>
      <c r="C240" s="875"/>
      <c r="D240" s="875"/>
      <c r="E240" s="875"/>
      <c r="F240" s="875"/>
      <c r="G240" s="875"/>
      <c r="H240" s="875"/>
    </row>
    <row r="241" spans="2:8" ht="15" customHeight="1">
      <c r="B241" s="887"/>
      <c r="C241" s="875"/>
      <c r="D241" s="875"/>
      <c r="E241" s="875"/>
      <c r="F241" s="875"/>
      <c r="G241" s="875"/>
      <c r="H241" s="875"/>
    </row>
    <row r="242" spans="2:8" ht="15" customHeight="1">
      <c r="B242" s="887"/>
      <c r="C242" s="875"/>
      <c r="D242" s="875"/>
      <c r="E242" s="875"/>
      <c r="F242" s="875"/>
      <c r="G242" s="875"/>
      <c r="H242" s="875"/>
    </row>
    <row r="243" spans="2:8" ht="15" customHeight="1">
      <c r="B243" s="887"/>
      <c r="C243" s="875"/>
      <c r="D243" s="875"/>
      <c r="E243" s="875"/>
      <c r="F243" s="875"/>
      <c r="G243" s="875"/>
      <c r="H243" s="875"/>
    </row>
    <row r="244" spans="2:8" ht="15" customHeight="1">
      <c r="B244" s="887"/>
      <c r="C244" s="875"/>
      <c r="D244" s="875"/>
      <c r="E244" s="875"/>
      <c r="F244" s="875"/>
      <c r="G244" s="875"/>
      <c r="H244" s="875"/>
    </row>
    <row r="245" spans="2:8" ht="15" customHeight="1">
      <c r="B245" s="887"/>
      <c r="C245" s="875"/>
      <c r="D245" s="875"/>
      <c r="E245" s="875"/>
      <c r="F245" s="875"/>
      <c r="G245" s="875"/>
      <c r="H245" s="875"/>
    </row>
    <row r="246" spans="2:8" ht="15" customHeight="1">
      <c r="B246" s="887"/>
      <c r="C246" s="875"/>
      <c r="D246" s="875"/>
      <c r="E246" s="875"/>
      <c r="F246" s="875"/>
      <c r="G246" s="875"/>
      <c r="H246" s="875"/>
    </row>
    <row r="247" spans="2:8" ht="15" customHeight="1">
      <c r="B247" s="887"/>
      <c r="C247" s="875"/>
      <c r="D247" s="875"/>
      <c r="E247" s="875"/>
      <c r="F247" s="875"/>
      <c r="G247" s="875"/>
      <c r="H247" s="875"/>
    </row>
    <row r="248" spans="2:8" ht="15" customHeight="1">
      <c r="B248" s="887"/>
      <c r="C248" s="875"/>
      <c r="D248" s="875"/>
      <c r="E248" s="875"/>
      <c r="F248" s="875"/>
      <c r="G248" s="875"/>
      <c r="H248" s="875"/>
    </row>
    <row r="249" spans="2:8" ht="15" customHeight="1">
      <c r="B249" s="887"/>
      <c r="C249" s="875"/>
      <c r="D249" s="875"/>
      <c r="E249" s="875"/>
      <c r="F249" s="875"/>
      <c r="G249" s="875"/>
      <c r="H249" s="875"/>
    </row>
    <row r="250" spans="2:8" ht="15" customHeight="1">
      <c r="B250" s="887"/>
      <c r="C250" s="875"/>
      <c r="D250" s="875"/>
      <c r="E250" s="875"/>
      <c r="F250" s="875"/>
      <c r="G250" s="875"/>
      <c r="H250" s="875"/>
    </row>
    <row r="251" spans="2:8" ht="15" customHeight="1">
      <c r="B251" s="887"/>
      <c r="C251" s="875"/>
      <c r="D251" s="875"/>
      <c r="E251" s="875"/>
      <c r="F251" s="875"/>
      <c r="G251" s="875"/>
      <c r="H251" s="875"/>
    </row>
    <row r="252" spans="2:8" ht="15" customHeight="1">
      <c r="B252" s="887"/>
      <c r="C252" s="875"/>
      <c r="D252" s="875"/>
      <c r="E252" s="875"/>
      <c r="F252" s="875"/>
      <c r="G252" s="875"/>
      <c r="H252" s="875"/>
    </row>
    <row r="253" spans="2:8" ht="15" customHeight="1">
      <c r="B253" s="887"/>
      <c r="C253" s="875"/>
      <c r="D253" s="875"/>
      <c r="E253" s="875"/>
      <c r="F253" s="875"/>
      <c r="G253" s="875"/>
      <c r="H253" s="875"/>
    </row>
    <row r="254" spans="2:8" ht="15" customHeight="1">
      <c r="B254" s="887"/>
      <c r="C254" s="875"/>
      <c r="D254" s="875"/>
      <c r="E254" s="875"/>
      <c r="F254" s="875"/>
      <c r="G254" s="875"/>
      <c r="H254" s="875"/>
    </row>
    <row r="255" spans="2:8" ht="15" customHeight="1">
      <c r="B255" s="887"/>
      <c r="C255" s="875"/>
      <c r="D255" s="875"/>
      <c r="E255" s="875"/>
      <c r="F255" s="875"/>
      <c r="G255" s="875"/>
      <c r="H255" s="875"/>
    </row>
    <row r="256" spans="2:8" ht="15" customHeight="1">
      <c r="B256" s="887"/>
      <c r="C256" s="875"/>
      <c r="D256" s="875"/>
      <c r="E256" s="875"/>
      <c r="F256" s="875"/>
      <c r="G256" s="875"/>
      <c r="H256" s="875"/>
    </row>
    <row r="257" spans="2:8" ht="15" customHeight="1">
      <c r="B257" s="887"/>
      <c r="C257" s="875"/>
      <c r="D257" s="875"/>
      <c r="E257" s="875"/>
      <c r="F257" s="875"/>
      <c r="G257" s="875"/>
      <c r="H257" s="875"/>
    </row>
    <row r="258" spans="2:8" ht="15" customHeight="1">
      <c r="B258" s="887"/>
      <c r="C258" s="875"/>
      <c r="D258" s="875"/>
      <c r="E258" s="875"/>
      <c r="F258" s="875"/>
      <c r="G258" s="875"/>
      <c r="H258" s="875"/>
    </row>
    <row r="259" spans="2:8" ht="15" customHeight="1">
      <c r="B259" s="887"/>
      <c r="C259" s="875"/>
      <c r="D259" s="875"/>
      <c r="E259" s="875"/>
      <c r="F259" s="875"/>
      <c r="G259" s="875"/>
      <c r="H259" s="875"/>
    </row>
    <row r="260" spans="2:8" ht="15" customHeight="1">
      <c r="B260" s="887"/>
      <c r="C260" s="875"/>
      <c r="D260" s="875"/>
      <c r="E260" s="875"/>
      <c r="F260" s="875"/>
      <c r="G260" s="875"/>
      <c r="H260" s="875"/>
    </row>
    <row r="261" spans="2:8" ht="15" customHeight="1">
      <c r="B261" s="887"/>
      <c r="C261" s="875"/>
      <c r="D261" s="875"/>
      <c r="E261" s="875"/>
      <c r="F261" s="875"/>
      <c r="G261" s="875"/>
      <c r="H261" s="875"/>
    </row>
    <row r="262" spans="2:8" ht="15" customHeight="1">
      <c r="B262" s="887"/>
      <c r="C262" s="875"/>
      <c r="D262" s="875"/>
      <c r="E262" s="875"/>
      <c r="F262" s="875"/>
      <c r="G262" s="875"/>
      <c r="H262" s="875"/>
    </row>
    <row r="263" spans="2:8" ht="15" customHeight="1">
      <c r="B263" s="887"/>
      <c r="C263" s="875"/>
      <c r="D263" s="875"/>
      <c r="E263" s="875"/>
      <c r="F263" s="875"/>
      <c r="G263" s="875"/>
      <c r="H263" s="875"/>
    </row>
    <row r="264" spans="2:8" ht="15" customHeight="1">
      <c r="B264" s="887"/>
      <c r="C264" s="875"/>
      <c r="D264" s="875"/>
      <c r="E264" s="875"/>
      <c r="F264" s="875"/>
      <c r="G264" s="875"/>
      <c r="H264" s="875"/>
    </row>
    <row r="265" spans="2:8" ht="15" customHeight="1">
      <c r="B265" s="887"/>
      <c r="C265" s="875"/>
      <c r="D265" s="875"/>
      <c r="E265" s="875"/>
      <c r="F265" s="875"/>
      <c r="G265" s="875"/>
      <c r="H265" s="875"/>
    </row>
    <row r="266" spans="2:8" ht="15" customHeight="1">
      <c r="B266" s="887"/>
      <c r="C266" s="875"/>
      <c r="D266" s="875"/>
      <c r="E266" s="875"/>
      <c r="F266" s="875"/>
      <c r="G266" s="875"/>
      <c r="H266" s="875"/>
    </row>
    <row r="267" spans="2:8" ht="15" customHeight="1">
      <c r="B267" s="887"/>
      <c r="C267" s="875"/>
      <c r="D267" s="875"/>
      <c r="E267" s="875"/>
      <c r="F267" s="875"/>
      <c r="G267" s="875"/>
      <c r="H267" s="875"/>
    </row>
    <row r="268" spans="2:8" ht="15" customHeight="1">
      <c r="B268" s="887"/>
      <c r="C268" s="875"/>
      <c r="D268" s="875"/>
      <c r="E268" s="875"/>
      <c r="F268" s="875"/>
      <c r="G268" s="875"/>
      <c r="H268" s="875"/>
    </row>
    <row r="269" spans="2:8" ht="15" customHeight="1">
      <c r="B269" s="887"/>
      <c r="C269" s="875"/>
      <c r="D269" s="875"/>
      <c r="E269" s="875"/>
      <c r="F269" s="875"/>
      <c r="G269" s="875"/>
      <c r="H269" s="875"/>
    </row>
    <row r="270" spans="2:8" ht="15" customHeight="1">
      <c r="B270" s="887"/>
      <c r="C270" s="875"/>
      <c r="D270" s="875"/>
      <c r="E270" s="875"/>
      <c r="F270" s="875"/>
      <c r="G270" s="875"/>
      <c r="H270" s="875"/>
    </row>
    <row r="271" spans="2:8" ht="15" customHeight="1">
      <c r="B271" s="887"/>
      <c r="C271" s="875"/>
      <c r="D271" s="875"/>
      <c r="E271" s="875"/>
      <c r="F271" s="875"/>
      <c r="G271" s="875"/>
      <c r="H271" s="875"/>
    </row>
    <row r="272" spans="2:8" ht="15" customHeight="1">
      <c r="B272" s="887"/>
      <c r="C272" s="875"/>
      <c r="D272" s="875"/>
      <c r="E272" s="875"/>
      <c r="F272" s="875"/>
      <c r="G272" s="875"/>
      <c r="H272" s="875"/>
    </row>
    <row r="273" spans="2:8" ht="15" customHeight="1">
      <c r="B273" s="887"/>
      <c r="C273" s="875"/>
      <c r="D273" s="875"/>
      <c r="E273" s="875"/>
      <c r="F273" s="875"/>
      <c r="G273" s="875"/>
      <c r="H273" s="875"/>
    </row>
    <row r="274" spans="2:8" ht="15" customHeight="1">
      <c r="B274" s="887"/>
      <c r="C274" s="875"/>
      <c r="D274" s="875"/>
      <c r="E274" s="875"/>
      <c r="F274" s="875"/>
      <c r="G274" s="875"/>
      <c r="H274" s="875"/>
    </row>
    <row r="275" spans="2:8" ht="15" customHeight="1">
      <c r="B275" s="887"/>
      <c r="C275" s="875"/>
      <c r="D275" s="875"/>
      <c r="E275" s="875"/>
      <c r="F275" s="875"/>
      <c r="G275" s="875"/>
      <c r="H275" s="875"/>
    </row>
    <row r="276" spans="2:8" ht="15" customHeight="1">
      <c r="B276" s="887"/>
      <c r="C276" s="875"/>
      <c r="D276" s="875"/>
      <c r="E276" s="875"/>
      <c r="F276" s="875"/>
      <c r="G276" s="875"/>
      <c r="H276" s="875"/>
    </row>
    <row r="277" spans="2:8" ht="15" customHeight="1">
      <c r="B277" s="887"/>
      <c r="C277" s="875"/>
      <c r="D277" s="875"/>
      <c r="E277" s="875"/>
      <c r="F277" s="875"/>
      <c r="G277" s="875"/>
      <c r="H277" s="875"/>
    </row>
    <row r="278" spans="2:8" ht="15" customHeight="1">
      <c r="B278" s="887"/>
      <c r="C278" s="875"/>
      <c r="D278" s="875"/>
      <c r="E278" s="875"/>
      <c r="F278" s="875"/>
      <c r="G278" s="875"/>
      <c r="H278" s="875"/>
    </row>
    <row r="279" spans="2:8" ht="15" customHeight="1">
      <c r="B279" s="887"/>
      <c r="C279" s="875"/>
      <c r="D279" s="875"/>
      <c r="E279" s="875"/>
      <c r="F279" s="875"/>
      <c r="G279" s="875"/>
      <c r="H279" s="875"/>
    </row>
    <row r="280" spans="2:8" ht="15" customHeight="1">
      <c r="B280" s="887"/>
      <c r="C280" s="875"/>
      <c r="D280" s="875"/>
      <c r="E280" s="875"/>
      <c r="F280" s="875"/>
      <c r="G280" s="875"/>
      <c r="H280" s="875"/>
    </row>
    <row r="281" spans="2:8" ht="15" customHeight="1">
      <c r="B281" s="887"/>
      <c r="C281" s="875"/>
      <c r="D281" s="875"/>
      <c r="E281" s="875"/>
      <c r="F281" s="875"/>
      <c r="G281" s="875"/>
      <c r="H281" s="875"/>
    </row>
    <row r="282" spans="2:8" ht="15" customHeight="1">
      <c r="B282" s="887"/>
      <c r="C282" s="875"/>
      <c r="D282" s="875"/>
      <c r="E282" s="875"/>
      <c r="F282" s="875"/>
      <c r="G282" s="875"/>
      <c r="H282" s="875"/>
    </row>
    <row r="283" spans="2:8" ht="15" customHeight="1">
      <c r="B283" s="887"/>
      <c r="C283" s="875"/>
      <c r="D283" s="875"/>
      <c r="E283" s="875"/>
      <c r="F283" s="875"/>
      <c r="G283" s="875"/>
      <c r="H283" s="875"/>
    </row>
    <row r="284" spans="2:8" ht="15" customHeight="1">
      <c r="B284" s="887"/>
      <c r="C284" s="875"/>
      <c r="D284" s="875"/>
      <c r="E284" s="875"/>
      <c r="F284" s="875"/>
      <c r="G284" s="875"/>
      <c r="H284" s="875"/>
    </row>
    <row r="285" spans="2:8" ht="15" customHeight="1">
      <c r="B285" s="887"/>
      <c r="C285" s="875"/>
      <c r="D285" s="875"/>
      <c r="E285" s="875"/>
      <c r="F285" s="875"/>
      <c r="G285" s="875"/>
      <c r="H285" s="875"/>
    </row>
    <row r="286" spans="2:8" ht="15" customHeight="1">
      <c r="B286" s="887"/>
      <c r="C286" s="875"/>
      <c r="D286" s="875"/>
      <c r="E286" s="875"/>
      <c r="F286" s="875"/>
      <c r="G286" s="875"/>
      <c r="H286" s="875"/>
    </row>
    <row r="287" spans="2:8" ht="15" customHeight="1">
      <c r="B287" s="887"/>
      <c r="C287" s="875"/>
      <c r="D287" s="875"/>
      <c r="E287" s="875"/>
      <c r="F287" s="875"/>
      <c r="G287" s="875"/>
      <c r="H287" s="875"/>
    </row>
    <row r="288" spans="2:8" ht="15" customHeight="1">
      <c r="B288" s="887"/>
      <c r="C288" s="875"/>
      <c r="D288" s="875"/>
      <c r="E288" s="875"/>
      <c r="F288" s="875"/>
      <c r="G288" s="875"/>
      <c r="H288" s="875"/>
    </row>
    <row r="289" spans="2:8" ht="15" customHeight="1">
      <c r="B289" s="887"/>
      <c r="C289" s="875"/>
      <c r="D289" s="875"/>
      <c r="E289" s="875"/>
      <c r="F289" s="875"/>
      <c r="G289" s="875"/>
      <c r="H289" s="875"/>
    </row>
    <row r="290" spans="2:8" ht="15" customHeight="1">
      <c r="B290" s="887"/>
      <c r="C290" s="875"/>
      <c r="D290" s="875"/>
      <c r="E290" s="875"/>
      <c r="F290" s="875"/>
      <c r="G290" s="875"/>
      <c r="H290" s="875"/>
    </row>
    <row r="291" spans="2:8" ht="15" customHeight="1">
      <c r="B291" s="887"/>
      <c r="C291" s="875"/>
      <c r="D291" s="875"/>
      <c r="E291" s="875"/>
      <c r="F291" s="875"/>
      <c r="G291" s="875"/>
      <c r="H291" s="875"/>
    </row>
    <row r="292" spans="2:8" ht="15" customHeight="1">
      <c r="B292" s="887"/>
      <c r="C292" s="875"/>
      <c r="D292" s="875"/>
      <c r="E292" s="875"/>
      <c r="F292" s="875"/>
      <c r="G292" s="875"/>
      <c r="H292" s="875"/>
    </row>
    <row r="293" spans="2:8" ht="15" customHeight="1">
      <c r="B293" s="887"/>
      <c r="C293" s="875"/>
      <c r="D293" s="875"/>
      <c r="E293" s="875"/>
      <c r="F293" s="875"/>
      <c r="G293" s="875"/>
      <c r="H293" s="875"/>
    </row>
    <row r="294" spans="2:8" ht="15" customHeight="1">
      <c r="B294" s="887"/>
      <c r="C294" s="875"/>
      <c r="D294" s="875"/>
      <c r="E294" s="875"/>
      <c r="F294" s="875"/>
      <c r="G294" s="875"/>
      <c r="H294" s="875"/>
    </row>
    <row r="295" spans="2:8" ht="15" customHeight="1">
      <c r="B295" s="887"/>
      <c r="C295" s="875"/>
      <c r="D295" s="875"/>
      <c r="E295" s="875"/>
      <c r="F295" s="875"/>
      <c r="G295" s="875"/>
      <c r="H295" s="875"/>
    </row>
    <row r="296" spans="2:8" ht="15" customHeight="1">
      <c r="B296" s="887"/>
      <c r="C296" s="875"/>
      <c r="D296" s="875"/>
      <c r="E296" s="875"/>
      <c r="F296" s="875"/>
      <c r="G296" s="875"/>
      <c r="H296" s="875"/>
    </row>
    <row r="297" spans="2:8" ht="15" customHeight="1">
      <c r="B297" s="887"/>
      <c r="C297" s="875"/>
      <c r="D297" s="875"/>
      <c r="E297" s="875"/>
      <c r="F297" s="875"/>
      <c r="G297" s="875"/>
      <c r="H297" s="875"/>
    </row>
    <row r="298" spans="2:8" ht="15" customHeight="1">
      <c r="B298" s="887"/>
      <c r="C298" s="875"/>
      <c r="D298" s="875"/>
      <c r="E298" s="875"/>
      <c r="F298" s="875"/>
      <c r="G298" s="875"/>
      <c r="H298" s="875"/>
    </row>
    <row r="299" spans="2:8" ht="15" customHeight="1">
      <c r="B299" s="887"/>
      <c r="C299" s="875"/>
      <c r="D299" s="875"/>
      <c r="E299" s="875"/>
      <c r="F299" s="875"/>
      <c r="G299" s="875"/>
      <c r="H299" s="875"/>
    </row>
    <row r="300" spans="2:8" ht="15" customHeight="1">
      <c r="B300" s="887"/>
      <c r="C300" s="875"/>
      <c r="D300" s="875"/>
      <c r="E300" s="875"/>
      <c r="F300" s="875"/>
      <c r="G300" s="875"/>
      <c r="H300" s="875"/>
    </row>
    <row r="301" spans="2:8" ht="15" customHeight="1">
      <c r="B301" s="887"/>
      <c r="C301" s="875"/>
      <c r="D301" s="875"/>
      <c r="E301" s="875"/>
      <c r="F301" s="875"/>
      <c r="G301" s="875"/>
      <c r="H301" s="875"/>
    </row>
    <row r="302" spans="2:8" ht="15" customHeight="1">
      <c r="B302" s="887"/>
      <c r="C302" s="875"/>
      <c r="D302" s="875"/>
      <c r="E302" s="875"/>
      <c r="F302" s="875"/>
      <c r="G302" s="875"/>
      <c r="H302" s="875"/>
    </row>
    <row r="303" spans="2:8" ht="15" customHeight="1">
      <c r="B303" s="887"/>
      <c r="C303" s="875"/>
      <c r="D303" s="875"/>
      <c r="E303" s="875"/>
      <c r="F303" s="875"/>
      <c r="G303" s="875"/>
      <c r="H303" s="875"/>
    </row>
    <row r="304" spans="2:8" ht="15" customHeight="1">
      <c r="B304" s="887"/>
      <c r="C304" s="875"/>
      <c r="D304" s="875"/>
      <c r="E304" s="875"/>
      <c r="F304" s="875"/>
      <c r="G304" s="875"/>
      <c r="H304" s="875"/>
    </row>
    <row r="305" spans="2:8" ht="15" customHeight="1">
      <c r="B305" s="887"/>
      <c r="C305" s="875"/>
      <c r="D305" s="875"/>
      <c r="E305" s="875"/>
      <c r="F305" s="875"/>
      <c r="G305" s="875"/>
      <c r="H305" s="875"/>
    </row>
    <row r="306" spans="2:8" ht="15" customHeight="1">
      <c r="B306" s="887"/>
      <c r="C306" s="875"/>
      <c r="D306" s="875"/>
      <c r="E306" s="875"/>
      <c r="F306" s="875"/>
      <c r="G306" s="875"/>
      <c r="H306" s="875"/>
    </row>
    <row r="307" spans="2:8" ht="15" customHeight="1">
      <c r="B307" s="887"/>
      <c r="C307" s="875"/>
      <c r="D307" s="875"/>
      <c r="E307" s="875"/>
      <c r="F307" s="875"/>
      <c r="G307" s="875"/>
      <c r="H307" s="875"/>
    </row>
    <row r="308" spans="2:8" ht="15" customHeight="1">
      <c r="B308" s="887"/>
      <c r="C308" s="875"/>
      <c r="D308" s="875"/>
      <c r="E308" s="875"/>
      <c r="F308" s="875"/>
      <c r="G308" s="875"/>
      <c r="H308" s="875"/>
    </row>
    <row r="309" spans="2:8" ht="15" customHeight="1">
      <c r="B309" s="887"/>
      <c r="C309" s="875"/>
      <c r="D309" s="875"/>
      <c r="E309" s="875"/>
      <c r="F309" s="875"/>
      <c r="G309" s="875"/>
      <c r="H309" s="875"/>
    </row>
    <row r="310" spans="2:8" ht="15" customHeight="1">
      <c r="B310" s="887"/>
      <c r="C310" s="875"/>
      <c r="D310" s="875"/>
      <c r="E310" s="875"/>
      <c r="F310" s="875"/>
      <c r="G310" s="875"/>
      <c r="H310" s="875"/>
    </row>
    <row r="311" spans="2:8" ht="15" customHeight="1">
      <c r="B311" s="887"/>
      <c r="C311" s="875"/>
      <c r="D311" s="875"/>
      <c r="E311" s="875"/>
      <c r="F311" s="875"/>
      <c r="G311" s="875"/>
      <c r="H311" s="875"/>
    </row>
    <row r="312" spans="2:8" ht="15" customHeight="1">
      <c r="B312" s="887"/>
      <c r="C312" s="875"/>
      <c r="D312" s="875"/>
      <c r="E312" s="875"/>
      <c r="F312" s="875"/>
      <c r="G312" s="875"/>
      <c r="H312" s="875"/>
    </row>
    <row r="313" spans="2:8" ht="15" customHeight="1">
      <c r="B313" s="887"/>
      <c r="C313" s="875"/>
      <c r="D313" s="875"/>
      <c r="E313" s="875"/>
      <c r="F313" s="875"/>
      <c r="G313" s="875"/>
      <c r="H313" s="875"/>
    </row>
    <row r="314" spans="2:8" ht="15" customHeight="1">
      <c r="B314" s="887"/>
      <c r="C314" s="875"/>
      <c r="D314" s="875"/>
      <c r="E314" s="875"/>
      <c r="F314" s="875"/>
      <c r="G314" s="875"/>
      <c r="H314" s="875"/>
    </row>
    <row r="315" spans="2:8" ht="15" customHeight="1">
      <c r="B315" s="887"/>
      <c r="C315" s="875"/>
      <c r="D315" s="875"/>
      <c r="E315" s="875"/>
      <c r="F315" s="875"/>
      <c r="G315" s="875"/>
      <c r="H315" s="875"/>
    </row>
    <row r="316" spans="2:8" ht="15" customHeight="1">
      <c r="B316" s="887"/>
      <c r="C316" s="875"/>
      <c r="D316" s="875"/>
      <c r="E316" s="875"/>
      <c r="F316" s="875"/>
      <c r="G316" s="875"/>
      <c r="H316" s="875"/>
    </row>
    <row r="317" spans="2:8" ht="15" customHeight="1">
      <c r="B317" s="887"/>
      <c r="C317" s="875"/>
      <c r="D317" s="875"/>
      <c r="E317" s="875"/>
      <c r="F317" s="875"/>
      <c r="G317" s="875"/>
      <c r="H317" s="875"/>
    </row>
    <row r="318" spans="2:8" ht="15" customHeight="1">
      <c r="B318" s="887"/>
      <c r="C318" s="875"/>
      <c r="D318" s="875"/>
      <c r="E318" s="875"/>
      <c r="F318" s="875"/>
      <c r="G318" s="875"/>
      <c r="H318" s="875"/>
    </row>
    <row r="319" spans="2:8" ht="15" customHeight="1">
      <c r="B319" s="887"/>
      <c r="C319" s="875"/>
      <c r="D319" s="875"/>
      <c r="E319" s="875"/>
      <c r="F319" s="875"/>
      <c r="G319" s="875"/>
      <c r="H319" s="875"/>
    </row>
    <row r="320" spans="2:8" ht="15" customHeight="1">
      <c r="B320" s="887"/>
      <c r="C320" s="875"/>
      <c r="D320" s="875"/>
      <c r="E320" s="875"/>
      <c r="F320" s="875"/>
      <c r="G320" s="875"/>
      <c r="H320" s="875"/>
    </row>
    <row r="321" spans="2:8" ht="15" customHeight="1">
      <c r="B321" s="887"/>
      <c r="C321" s="875"/>
      <c r="D321" s="875"/>
      <c r="E321" s="875"/>
      <c r="F321" s="875"/>
      <c r="G321" s="875"/>
      <c r="H321" s="875"/>
    </row>
    <row r="322" spans="2:8" ht="15" customHeight="1">
      <c r="B322" s="887"/>
      <c r="C322" s="875"/>
      <c r="D322" s="875"/>
      <c r="E322" s="875"/>
      <c r="F322" s="875"/>
      <c r="G322" s="875"/>
      <c r="H322" s="875"/>
    </row>
    <row r="323" spans="2:8" ht="15" customHeight="1">
      <c r="B323" s="887"/>
      <c r="C323" s="875"/>
      <c r="D323" s="875"/>
      <c r="E323" s="875"/>
      <c r="F323" s="875"/>
      <c r="G323" s="875"/>
      <c r="H323" s="875"/>
    </row>
    <row r="324" spans="2:8" ht="15" customHeight="1">
      <c r="B324" s="887"/>
      <c r="C324" s="875"/>
      <c r="D324" s="875"/>
      <c r="E324" s="875"/>
      <c r="F324" s="875"/>
      <c r="G324" s="875"/>
      <c r="H324" s="875"/>
    </row>
    <row r="325" spans="2:8" ht="15" customHeight="1">
      <c r="B325" s="887"/>
      <c r="C325" s="875"/>
      <c r="D325" s="875"/>
      <c r="E325" s="875"/>
      <c r="F325" s="875"/>
      <c r="G325" s="875"/>
      <c r="H325" s="875"/>
    </row>
    <row r="326" spans="2:8" ht="15" customHeight="1">
      <c r="B326" s="887"/>
      <c r="C326" s="875"/>
      <c r="D326" s="875"/>
      <c r="E326" s="875"/>
      <c r="F326" s="875"/>
      <c r="G326" s="875"/>
      <c r="H326" s="875"/>
    </row>
    <row r="327" spans="2:8" ht="15" customHeight="1">
      <c r="B327" s="887"/>
      <c r="C327" s="875"/>
      <c r="D327" s="875"/>
      <c r="E327" s="875"/>
      <c r="F327" s="875"/>
      <c r="G327" s="875"/>
      <c r="H327" s="875"/>
    </row>
    <row r="328" spans="2:8" ht="15" customHeight="1">
      <c r="B328" s="887"/>
      <c r="C328" s="875"/>
      <c r="D328" s="875"/>
      <c r="E328" s="875"/>
      <c r="F328" s="875"/>
      <c r="G328" s="875"/>
      <c r="H328" s="875"/>
    </row>
    <row r="329" spans="2:8" ht="15" customHeight="1">
      <c r="B329" s="887"/>
      <c r="C329" s="875"/>
      <c r="D329" s="875"/>
      <c r="E329" s="875"/>
      <c r="F329" s="875"/>
      <c r="G329" s="875"/>
      <c r="H329" s="875"/>
    </row>
    <row r="330" spans="2:8" ht="15" customHeight="1">
      <c r="B330" s="887"/>
      <c r="C330" s="875"/>
      <c r="D330" s="875"/>
      <c r="E330" s="875"/>
      <c r="F330" s="875"/>
      <c r="G330" s="875"/>
      <c r="H330" s="875"/>
    </row>
    <row r="331" spans="2:8" ht="15" customHeight="1">
      <c r="B331" s="887"/>
      <c r="C331" s="875"/>
      <c r="D331" s="875"/>
      <c r="E331" s="875"/>
      <c r="F331" s="875"/>
      <c r="G331" s="875"/>
      <c r="H331" s="875"/>
    </row>
    <row r="332" spans="2:8" ht="15" customHeight="1">
      <c r="B332" s="887"/>
      <c r="C332" s="875"/>
      <c r="D332" s="875"/>
      <c r="E332" s="875"/>
      <c r="F332" s="875"/>
      <c r="G332" s="875"/>
      <c r="H332" s="875"/>
    </row>
    <row r="333" spans="2:8" ht="15" customHeight="1">
      <c r="B333" s="887"/>
      <c r="C333" s="875"/>
      <c r="D333" s="875"/>
      <c r="E333" s="875"/>
      <c r="F333" s="875"/>
      <c r="G333" s="875"/>
      <c r="H333" s="875"/>
    </row>
    <row r="334" spans="2:8" ht="15" customHeight="1">
      <c r="B334" s="887"/>
      <c r="C334" s="875"/>
      <c r="D334" s="875"/>
      <c r="E334" s="875"/>
      <c r="F334" s="875"/>
      <c r="G334" s="875"/>
      <c r="H334" s="875"/>
    </row>
    <row r="335" spans="2:8" ht="15" customHeight="1">
      <c r="B335" s="887"/>
      <c r="C335" s="875"/>
      <c r="D335" s="875"/>
      <c r="E335" s="875"/>
      <c r="F335" s="875"/>
      <c r="G335" s="875"/>
      <c r="H335" s="875"/>
    </row>
    <row r="336" spans="2:8" ht="15" customHeight="1">
      <c r="B336" s="887"/>
      <c r="C336" s="875"/>
      <c r="D336" s="875"/>
      <c r="E336" s="875"/>
      <c r="F336" s="875"/>
      <c r="G336" s="875"/>
      <c r="H336" s="875"/>
    </row>
    <row r="337" spans="2:8" ht="15" customHeight="1">
      <c r="B337" s="887"/>
      <c r="C337" s="875"/>
      <c r="D337" s="875"/>
      <c r="E337" s="875"/>
      <c r="F337" s="875"/>
      <c r="G337" s="875"/>
      <c r="H337" s="875"/>
    </row>
    <row r="338" spans="2:8" ht="15" customHeight="1">
      <c r="B338" s="887"/>
      <c r="C338" s="875"/>
      <c r="D338" s="875"/>
      <c r="E338" s="875"/>
      <c r="F338" s="875"/>
      <c r="G338" s="875"/>
      <c r="H338" s="875"/>
    </row>
    <row r="339" spans="2:8" ht="15" customHeight="1">
      <c r="B339" s="887"/>
      <c r="C339" s="875"/>
      <c r="D339" s="875"/>
      <c r="E339" s="875"/>
      <c r="F339" s="875"/>
      <c r="G339" s="875"/>
      <c r="H339" s="875"/>
    </row>
    <row r="340" spans="2:8" ht="15" customHeight="1">
      <c r="B340" s="887"/>
      <c r="C340" s="875"/>
      <c r="D340" s="875"/>
      <c r="E340" s="875"/>
      <c r="F340" s="875"/>
      <c r="G340" s="875"/>
      <c r="H340" s="875"/>
    </row>
    <row r="341" spans="2:8" ht="15" customHeight="1">
      <c r="B341" s="887"/>
      <c r="C341" s="875"/>
      <c r="D341" s="875"/>
      <c r="E341" s="875"/>
      <c r="F341" s="875"/>
      <c r="G341" s="875"/>
      <c r="H341" s="875"/>
    </row>
    <row r="342" spans="2:8" ht="15" customHeight="1">
      <c r="B342" s="887"/>
      <c r="C342" s="875"/>
      <c r="D342" s="875"/>
      <c r="E342" s="875"/>
      <c r="F342" s="875"/>
      <c r="G342" s="875"/>
      <c r="H342" s="875"/>
    </row>
    <row r="343" spans="2:8" ht="15" customHeight="1">
      <c r="B343" s="887"/>
      <c r="C343" s="875"/>
      <c r="D343" s="875"/>
      <c r="E343" s="875"/>
      <c r="F343" s="875"/>
      <c r="G343" s="875"/>
      <c r="H343" s="875"/>
    </row>
    <row r="344" spans="2:8" ht="15" customHeight="1">
      <c r="B344" s="887"/>
      <c r="C344" s="875"/>
      <c r="D344" s="875"/>
      <c r="E344" s="875"/>
      <c r="F344" s="875"/>
      <c r="G344" s="875"/>
      <c r="H344" s="875"/>
    </row>
    <row r="345" spans="2:8" ht="15" customHeight="1">
      <c r="B345" s="887"/>
      <c r="C345" s="875"/>
      <c r="D345" s="875"/>
      <c r="E345" s="875"/>
      <c r="F345" s="875"/>
      <c r="G345" s="875"/>
      <c r="H345" s="875"/>
    </row>
    <row r="346" spans="2:8" ht="15" customHeight="1">
      <c r="B346" s="887"/>
      <c r="C346" s="875"/>
      <c r="D346" s="875"/>
      <c r="E346" s="875"/>
      <c r="F346" s="875"/>
      <c r="G346" s="875"/>
      <c r="H346" s="875"/>
    </row>
    <row r="347" spans="2:8" ht="15" customHeight="1">
      <c r="B347" s="887"/>
      <c r="C347" s="875"/>
      <c r="D347" s="875"/>
      <c r="E347" s="875"/>
      <c r="F347" s="875"/>
      <c r="G347" s="875"/>
      <c r="H347" s="875"/>
    </row>
    <row r="348" spans="2:8" ht="15" customHeight="1">
      <c r="B348" s="887"/>
      <c r="C348" s="875"/>
      <c r="D348" s="875"/>
      <c r="E348" s="875"/>
      <c r="F348" s="875"/>
      <c r="G348" s="875"/>
      <c r="H348" s="875"/>
    </row>
    <row r="349" spans="2:8" ht="15" customHeight="1">
      <c r="B349" s="887"/>
      <c r="C349" s="875"/>
      <c r="D349" s="875"/>
      <c r="E349" s="875"/>
      <c r="F349" s="875"/>
      <c r="G349" s="875"/>
      <c r="H349" s="875"/>
    </row>
    <row r="350" spans="2:8" ht="15" customHeight="1">
      <c r="B350" s="887"/>
      <c r="C350" s="875"/>
      <c r="D350" s="875"/>
      <c r="E350" s="875"/>
      <c r="F350" s="875"/>
      <c r="G350" s="875"/>
      <c r="H350" s="875"/>
    </row>
    <row r="351" spans="2:8" ht="15" customHeight="1">
      <c r="B351" s="887"/>
      <c r="C351" s="875"/>
      <c r="D351" s="875"/>
      <c r="E351" s="875"/>
      <c r="F351" s="875"/>
      <c r="G351" s="875"/>
      <c r="H351" s="875"/>
    </row>
    <row r="352" spans="2:8" ht="15" customHeight="1">
      <c r="B352" s="887"/>
      <c r="C352" s="875"/>
      <c r="D352" s="875"/>
      <c r="E352" s="875"/>
      <c r="F352" s="875"/>
      <c r="G352" s="875"/>
      <c r="H352" s="875"/>
    </row>
    <row r="353" spans="2:8" ht="15" customHeight="1">
      <c r="B353" s="887"/>
      <c r="C353" s="875"/>
      <c r="D353" s="875"/>
      <c r="E353" s="875"/>
      <c r="F353" s="875"/>
      <c r="G353" s="875"/>
      <c r="H353" s="875"/>
    </row>
    <row r="354" spans="2:8" ht="15" customHeight="1">
      <c r="B354" s="887"/>
      <c r="C354" s="875"/>
      <c r="D354" s="875"/>
      <c r="E354" s="875"/>
      <c r="F354" s="875"/>
      <c r="G354" s="875"/>
      <c r="H354" s="875"/>
    </row>
    <row r="355" spans="2:8" ht="15" customHeight="1">
      <c r="B355" s="887"/>
      <c r="C355" s="875"/>
      <c r="D355" s="875"/>
      <c r="E355" s="875"/>
      <c r="F355" s="875"/>
      <c r="G355" s="875"/>
      <c r="H355" s="875"/>
    </row>
    <row r="356" spans="2:8" ht="15" customHeight="1">
      <c r="B356" s="887"/>
      <c r="C356" s="875"/>
      <c r="D356" s="875"/>
      <c r="E356" s="875"/>
      <c r="F356" s="875"/>
      <c r="G356" s="875"/>
      <c r="H356" s="875"/>
    </row>
    <row r="357" spans="2:8" ht="15" customHeight="1">
      <c r="B357" s="887"/>
      <c r="C357" s="875"/>
      <c r="D357" s="875"/>
      <c r="E357" s="875"/>
      <c r="F357" s="875"/>
      <c r="G357" s="875"/>
      <c r="H357" s="875"/>
    </row>
    <row r="358" spans="2:8" ht="15" customHeight="1">
      <c r="B358" s="887"/>
      <c r="C358" s="875"/>
      <c r="D358" s="875"/>
      <c r="E358" s="875"/>
      <c r="F358" s="875"/>
      <c r="G358" s="875"/>
      <c r="H358" s="875"/>
    </row>
    <row r="359" spans="2:8" ht="15" customHeight="1">
      <c r="B359" s="887"/>
      <c r="C359" s="875"/>
      <c r="D359" s="875"/>
      <c r="E359" s="875"/>
      <c r="F359" s="875"/>
      <c r="G359" s="875"/>
      <c r="H359" s="875"/>
    </row>
    <row r="360" spans="2:8" ht="15" customHeight="1">
      <c r="B360" s="887"/>
      <c r="C360" s="875"/>
      <c r="D360" s="875"/>
      <c r="E360" s="875"/>
      <c r="F360" s="875"/>
      <c r="G360" s="875"/>
      <c r="H360" s="875"/>
    </row>
    <row r="361" spans="2:8" ht="15" customHeight="1">
      <c r="B361" s="887"/>
      <c r="C361" s="875"/>
      <c r="D361" s="875"/>
      <c r="E361" s="875"/>
      <c r="F361" s="875"/>
      <c r="G361" s="875"/>
      <c r="H361" s="875"/>
    </row>
    <row r="362" spans="2:8" ht="15" customHeight="1">
      <c r="B362" s="887"/>
      <c r="C362" s="875"/>
      <c r="D362" s="875"/>
      <c r="E362" s="875"/>
      <c r="F362" s="875"/>
      <c r="G362" s="875"/>
      <c r="H362" s="875"/>
    </row>
    <row r="363" spans="2:8" ht="15" customHeight="1">
      <c r="B363" s="887"/>
      <c r="C363" s="875"/>
      <c r="D363" s="875"/>
      <c r="E363" s="875"/>
      <c r="F363" s="875"/>
      <c r="G363" s="875"/>
      <c r="H363" s="875"/>
    </row>
    <row r="364" spans="2:8" ht="15" customHeight="1">
      <c r="B364" s="887"/>
      <c r="C364" s="875"/>
      <c r="D364" s="875"/>
      <c r="E364" s="875"/>
      <c r="F364" s="875"/>
      <c r="G364" s="875"/>
      <c r="H364" s="875"/>
    </row>
    <row r="365" spans="2:8" ht="15" customHeight="1">
      <c r="B365" s="887"/>
      <c r="C365" s="875"/>
      <c r="D365" s="875"/>
      <c r="E365" s="875"/>
      <c r="F365" s="875"/>
      <c r="G365" s="875"/>
      <c r="H365" s="875"/>
    </row>
    <row r="366" spans="2:8" ht="15" customHeight="1">
      <c r="B366" s="887"/>
      <c r="C366" s="875"/>
      <c r="D366" s="875"/>
      <c r="E366" s="875"/>
      <c r="F366" s="875"/>
      <c r="G366" s="875"/>
      <c r="H366" s="875"/>
    </row>
    <row r="367" spans="2:8" ht="15" customHeight="1">
      <c r="B367" s="887"/>
      <c r="C367" s="875"/>
      <c r="D367" s="875"/>
      <c r="E367" s="875"/>
      <c r="F367" s="875"/>
      <c r="G367" s="875"/>
      <c r="H367" s="875"/>
    </row>
    <row r="368" spans="2:8" ht="15" customHeight="1">
      <c r="B368" s="887"/>
      <c r="C368" s="875"/>
      <c r="D368" s="875"/>
      <c r="E368" s="875"/>
      <c r="F368" s="875"/>
      <c r="G368" s="875"/>
      <c r="H368" s="875"/>
    </row>
    <row r="369" spans="2:8" ht="15" customHeight="1">
      <c r="B369" s="887"/>
      <c r="C369" s="875"/>
      <c r="D369" s="875"/>
      <c r="E369" s="875"/>
      <c r="F369" s="875"/>
      <c r="G369" s="875"/>
      <c r="H369" s="875"/>
    </row>
    <row r="370" spans="2:8" ht="15" customHeight="1">
      <c r="B370" s="887"/>
      <c r="C370" s="875"/>
      <c r="D370" s="875"/>
      <c r="E370" s="875"/>
      <c r="F370" s="875"/>
      <c r="G370" s="875"/>
      <c r="H370" s="875"/>
    </row>
    <row r="371" spans="2:8" ht="15" customHeight="1">
      <c r="B371" s="887"/>
      <c r="C371" s="875"/>
      <c r="D371" s="875"/>
      <c r="E371" s="875"/>
      <c r="F371" s="875"/>
      <c r="G371" s="875"/>
      <c r="H371" s="875"/>
    </row>
    <row r="372" spans="2:8" ht="15" customHeight="1">
      <c r="B372" s="887"/>
      <c r="C372" s="875"/>
      <c r="D372" s="875"/>
      <c r="E372" s="875"/>
      <c r="F372" s="875"/>
      <c r="G372" s="875"/>
      <c r="H372" s="875"/>
    </row>
    <row r="373" spans="2:8" ht="15" customHeight="1">
      <c r="B373" s="887"/>
      <c r="C373" s="875"/>
      <c r="D373" s="875"/>
      <c r="E373" s="875"/>
      <c r="F373" s="875"/>
      <c r="G373" s="875"/>
      <c r="H373" s="875"/>
    </row>
    <row r="374" spans="2:8" ht="15" customHeight="1">
      <c r="B374" s="887"/>
      <c r="C374" s="875"/>
      <c r="D374" s="875"/>
      <c r="E374" s="875"/>
      <c r="F374" s="875"/>
      <c r="G374" s="875"/>
      <c r="H374" s="875"/>
    </row>
    <row r="375" spans="2:8" ht="15" customHeight="1">
      <c r="B375" s="887"/>
      <c r="C375" s="875"/>
      <c r="D375" s="875"/>
      <c r="E375" s="875"/>
      <c r="F375" s="875"/>
      <c r="G375" s="875"/>
      <c r="H375" s="875"/>
    </row>
    <row r="376" spans="2:8" ht="15" customHeight="1">
      <c r="B376" s="887"/>
      <c r="C376" s="875"/>
      <c r="D376" s="875"/>
      <c r="E376" s="875"/>
      <c r="F376" s="875"/>
      <c r="G376" s="875"/>
      <c r="H376" s="875"/>
    </row>
    <row r="377" spans="2:8" ht="15" customHeight="1">
      <c r="B377" s="887"/>
      <c r="C377" s="875"/>
      <c r="D377" s="875"/>
      <c r="E377" s="875"/>
      <c r="F377" s="875"/>
      <c r="G377" s="875"/>
      <c r="H377" s="875"/>
    </row>
    <row r="378" spans="2:8" ht="15" customHeight="1">
      <c r="B378" s="887"/>
      <c r="C378" s="875"/>
      <c r="D378" s="875"/>
      <c r="E378" s="875"/>
      <c r="F378" s="875"/>
      <c r="G378" s="875"/>
      <c r="H378" s="875"/>
    </row>
    <row r="379" spans="2:8" ht="15" customHeight="1">
      <c r="B379" s="887"/>
      <c r="C379" s="875"/>
      <c r="D379" s="875"/>
      <c r="E379" s="875"/>
      <c r="F379" s="875"/>
      <c r="G379" s="875"/>
      <c r="H379" s="875"/>
    </row>
    <row r="380" spans="2:8" ht="15" customHeight="1">
      <c r="B380" s="887"/>
      <c r="C380" s="875"/>
      <c r="D380" s="875"/>
      <c r="E380" s="875"/>
      <c r="F380" s="875"/>
      <c r="G380" s="875"/>
      <c r="H380" s="875"/>
    </row>
    <row r="381" spans="2:8" ht="15" customHeight="1">
      <c r="B381" s="887"/>
      <c r="C381" s="875"/>
      <c r="D381" s="875"/>
      <c r="E381" s="875"/>
      <c r="F381" s="875"/>
      <c r="G381" s="875"/>
      <c r="H381" s="875"/>
    </row>
    <row r="382" spans="2:8" ht="15" customHeight="1">
      <c r="B382" s="887"/>
      <c r="C382" s="875"/>
      <c r="D382" s="875"/>
      <c r="E382" s="875"/>
      <c r="F382" s="875"/>
      <c r="G382" s="875"/>
      <c r="H382" s="875"/>
    </row>
    <row r="383" spans="2:8" ht="15" customHeight="1">
      <c r="B383" s="887"/>
      <c r="C383" s="875"/>
      <c r="D383" s="875"/>
      <c r="E383" s="875"/>
      <c r="F383" s="875"/>
      <c r="G383" s="875"/>
      <c r="H383" s="875"/>
    </row>
    <row r="384" spans="2:8" ht="15" customHeight="1">
      <c r="B384" s="887"/>
      <c r="C384" s="875"/>
      <c r="D384" s="875"/>
      <c r="E384" s="875"/>
      <c r="F384" s="875"/>
      <c r="G384" s="875"/>
      <c r="H384" s="875"/>
    </row>
    <row r="385" spans="2:8" ht="15" customHeight="1">
      <c r="B385" s="887"/>
      <c r="C385" s="875"/>
      <c r="D385" s="875"/>
      <c r="E385" s="875"/>
      <c r="F385" s="875"/>
      <c r="G385" s="875"/>
      <c r="H385" s="875"/>
    </row>
    <row r="386" spans="2:8" ht="15" customHeight="1">
      <c r="B386" s="887"/>
      <c r="C386" s="875"/>
      <c r="D386" s="875"/>
      <c r="E386" s="875"/>
      <c r="F386" s="875"/>
      <c r="G386" s="875"/>
      <c r="H386" s="875"/>
    </row>
    <row r="387" spans="2:8" ht="15" customHeight="1">
      <c r="B387" s="887"/>
      <c r="C387" s="875"/>
      <c r="D387" s="875"/>
      <c r="E387" s="875"/>
      <c r="F387" s="875"/>
      <c r="G387" s="875"/>
      <c r="H387" s="875"/>
    </row>
    <row r="388" spans="2:8" ht="15" customHeight="1">
      <c r="B388" s="887"/>
      <c r="C388" s="875"/>
      <c r="D388" s="875"/>
      <c r="E388" s="875"/>
      <c r="F388" s="875"/>
      <c r="G388" s="875"/>
      <c r="H388" s="875"/>
    </row>
    <row r="389" spans="2:8" ht="15" customHeight="1">
      <c r="B389" s="887"/>
      <c r="C389" s="875"/>
      <c r="D389" s="875"/>
      <c r="E389" s="875"/>
      <c r="F389" s="875"/>
      <c r="G389" s="875"/>
      <c r="H389" s="875"/>
    </row>
    <row r="390" spans="2:8" ht="15" customHeight="1">
      <c r="B390" s="887"/>
      <c r="C390" s="875"/>
      <c r="D390" s="875"/>
      <c r="E390" s="875"/>
      <c r="F390" s="875"/>
      <c r="G390" s="875"/>
      <c r="H390" s="875"/>
    </row>
    <row r="391" spans="2:8" ht="15" customHeight="1">
      <c r="B391" s="887"/>
      <c r="C391" s="875"/>
      <c r="D391" s="875"/>
      <c r="E391" s="875"/>
      <c r="F391" s="875"/>
      <c r="G391" s="875"/>
      <c r="H391" s="875"/>
    </row>
    <row r="392" spans="2:8" ht="15" customHeight="1">
      <c r="B392" s="887"/>
      <c r="C392" s="875"/>
      <c r="D392" s="875"/>
      <c r="E392" s="875"/>
      <c r="F392" s="875"/>
      <c r="G392" s="875"/>
      <c r="H392" s="875"/>
    </row>
    <row r="393" spans="2:8" ht="15" customHeight="1">
      <c r="B393" s="887"/>
      <c r="C393" s="875"/>
      <c r="D393" s="875"/>
      <c r="E393" s="875"/>
      <c r="F393" s="875"/>
      <c r="G393" s="875"/>
      <c r="H393" s="875"/>
    </row>
    <row r="394" spans="2:8" ht="15" customHeight="1">
      <c r="B394" s="887"/>
      <c r="C394" s="875"/>
      <c r="D394" s="875"/>
      <c r="E394" s="875"/>
      <c r="F394" s="875"/>
      <c r="G394" s="875"/>
      <c r="H394" s="875"/>
    </row>
    <row r="395" spans="2:8" ht="15" customHeight="1">
      <c r="B395" s="887"/>
      <c r="C395" s="875"/>
      <c r="D395" s="875"/>
      <c r="E395" s="875"/>
      <c r="F395" s="875"/>
      <c r="G395" s="875"/>
      <c r="H395" s="875"/>
    </row>
    <row r="396" spans="2:8" ht="15" customHeight="1">
      <c r="B396" s="887"/>
      <c r="C396" s="875"/>
      <c r="D396" s="875"/>
      <c r="E396" s="875"/>
      <c r="F396" s="875"/>
      <c r="G396" s="875"/>
      <c r="H396" s="875"/>
    </row>
    <row r="397" spans="2:8" ht="15" customHeight="1">
      <c r="B397" s="887"/>
      <c r="C397" s="875"/>
      <c r="D397" s="875"/>
      <c r="E397" s="875"/>
      <c r="F397" s="875"/>
      <c r="G397" s="875"/>
      <c r="H397" s="875"/>
    </row>
    <row r="398" spans="2:8" ht="15" customHeight="1">
      <c r="B398" s="887"/>
      <c r="C398" s="875"/>
      <c r="D398" s="875"/>
      <c r="E398" s="875"/>
      <c r="F398" s="875"/>
      <c r="G398" s="875"/>
      <c r="H398" s="875"/>
    </row>
    <row r="399" spans="2:8" ht="15" customHeight="1">
      <c r="B399" s="887"/>
      <c r="C399" s="875"/>
      <c r="D399" s="875"/>
      <c r="E399" s="875"/>
      <c r="F399" s="875"/>
      <c r="G399" s="875"/>
      <c r="H399" s="875"/>
    </row>
    <row r="400" spans="2:8" ht="15" customHeight="1">
      <c r="B400" s="887"/>
      <c r="C400" s="875"/>
      <c r="D400" s="875"/>
      <c r="E400" s="875"/>
      <c r="F400" s="875"/>
      <c r="G400" s="875"/>
      <c r="H400" s="875"/>
    </row>
    <row r="401" spans="2:8" ht="15" customHeight="1">
      <c r="B401" s="887"/>
      <c r="C401" s="875"/>
      <c r="D401" s="875"/>
      <c r="E401" s="875"/>
      <c r="F401" s="875"/>
      <c r="G401" s="875"/>
      <c r="H401" s="875"/>
    </row>
    <row r="402" spans="2:8" ht="15" customHeight="1">
      <c r="B402" s="887"/>
      <c r="C402" s="875"/>
      <c r="D402" s="875"/>
      <c r="E402" s="875"/>
      <c r="F402" s="875"/>
      <c r="G402" s="875"/>
      <c r="H402" s="875"/>
    </row>
    <row r="403" spans="2:8" ht="15" customHeight="1">
      <c r="B403" s="887"/>
      <c r="C403" s="875"/>
      <c r="D403" s="875"/>
      <c r="E403" s="875"/>
      <c r="F403" s="875"/>
      <c r="G403" s="875"/>
      <c r="H403" s="875"/>
    </row>
    <row r="404" spans="2:8" ht="15" customHeight="1">
      <c r="B404" s="887"/>
      <c r="C404" s="875"/>
      <c r="D404" s="875"/>
      <c r="E404" s="875"/>
      <c r="F404" s="875"/>
      <c r="G404" s="875"/>
      <c r="H404" s="875"/>
    </row>
    <row r="405" spans="2:8" ht="15" customHeight="1">
      <c r="B405" s="887"/>
      <c r="C405" s="875"/>
      <c r="D405" s="875"/>
      <c r="E405" s="875"/>
      <c r="F405" s="875"/>
      <c r="G405" s="875"/>
      <c r="H405" s="875"/>
    </row>
    <row r="406" spans="2:8" ht="15" customHeight="1">
      <c r="B406" s="887"/>
      <c r="C406" s="875"/>
      <c r="D406" s="875"/>
      <c r="E406" s="875"/>
      <c r="F406" s="875"/>
      <c r="G406" s="875"/>
      <c r="H406" s="875"/>
    </row>
    <row r="407" spans="2:8" ht="15" customHeight="1">
      <c r="B407" s="887"/>
      <c r="C407" s="875"/>
      <c r="D407" s="875"/>
      <c r="E407" s="875"/>
      <c r="F407" s="875"/>
      <c r="G407" s="875"/>
      <c r="H407" s="875"/>
    </row>
    <row r="408" spans="2:8" ht="15" customHeight="1">
      <c r="B408" s="887"/>
      <c r="C408" s="875"/>
      <c r="D408" s="875"/>
      <c r="E408" s="875"/>
      <c r="F408" s="875"/>
      <c r="G408" s="875"/>
      <c r="H408" s="875"/>
    </row>
    <row r="409" spans="2:8" ht="15" customHeight="1">
      <c r="B409" s="887"/>
      <c r="C409" s="875"/>
      <c r="D409" s="875"/>
      <c r="E409" s="875"/>
      <c r="F409" s="875"/>
      <c r="G409" s="875"/>
      <c r="H409" s="875"/>
    </row>
    <row r="410" spans="2:8" ht="15" customHeight="1">
      <c r="B410" s="887"/>
      <c r="C410" s="875"/>
      <c r="D410" s="875"/>
      <c r="E410" s="875"/>
      <c r="F410" s="875"/>
      <c r="G410" s="875"/>
      <c r="H410" s="875"/>
    </row>
    <row r="411" spans="2:8" ht="15" customHeight="1">
      <c r="B411" s="887"/>
      <c r="C411" s="875"/>
      <c r="D411" s="875"/>
      <c r="E411" s="875"/>
      <c r="F411" s="875"/>
      <c r="G411" s="875"/>
      <c r="H411" s="875"/>
    </row>
    <row r="412" spans="2:8" ht="15" customHeight="1">
      <c r="B412" s="887"/>
      <c r="C412" s="875"/>
      <c r="D412" s="875"/>
      <c r="E412" s="875"/>
      <c r="F412" s="875"/>
      <c r="G412" s="875"/>
      <c r="H412" s="875"/>
    </row>
    <row r="413" spans="2:8" ht="15" customHeight="1">
      <c r="B413" s="887"/>
      <c r="C413" s="875"/>
      <c r="D413" s="875"/>
      <c r="E413" s="875"/>
      <c r="F413" s="875"/>
      <c r="G413" s="875"/>
      <c r="H413" s="875"/>
    </row>
    <row r="414" spans="2:8" ht="15" customHeight="1">
      <c r="B414" s="887"/>
      <c r="C414" s="875"/>
      <c r="D414" s="875"/>
      <c r="E414" s="875"/>
      <c r="F414" s="875"/>
      <c r="G414" s="875"/>
      <c r="H414" s="875"/>
    </row>
    <row r="415" spans="2:8" ht="15" customHeight="1">
      <c r="B415" s="887"/>
      <c r="C415" s="875"/>
      <c r="D415" s="875"/>
      <c r="E415" s="875"/>
      <c r="F415" s="875"/>
      <c r="G415" s="875"/>
      <c r="H415" s="875"/>
    </row>
    <row r="416" spans="2:8" ht="15" customHeight="1">
      <c r="B416" s="887"/>
      <c r="C416" s="875"/>
      <c r="D416" s="875"/>
      <c r="E416" s="875"/>
      <c r="F416" s="875"/>
      <c r="G416" s="875"/>
      <c r="H416" s="875"/>
    </row>
    <row r="417" spans="2:8" ht="15" customHeight="1">
      <c r="B417" s="887"/>
      <c r="C417" s="875"/>
      <c r="D417" s="875"/>
      <c r="E417" s="875"/>
      <c r="F417" s="875"/>
      <c r="G417" s="875"/>
      <c r="H417" s="875"/>
    </row>
    <row r="418" spans="2:8" ht="15" customHeight="1">
      <c r="B418" s="887"/>
      <c r="C418" s="875"/>
      <c r="D418" s="875"/>
      <c r="E418" s="875"/>
      <c r="F418" s="875"/>
      <c r="G418" s="875"/>
      <c r="H418" s="875"/>
    </row>
    <row r="419" spans="2:8" ht="15" customHeight="1">
      <c r="B419" s="887"/>
      <c r="C419" s="875"/>
      <c r="D419" s="875"/>
      <c r="E419" s="875"/>
      <c r="F419" s="875"/>
      <c r="G419" s="875"/>
      <c r="H419" s="875"/>
    </row>
    <row r="420" spans="2:8" ht="15" customHeight="1">
      <c r="B420" s="887"/>
      <c r="C420" s="875"/>
      <c r="D420" s="875"/>
      <c r="E420" s="875"/>
      <c r="F420" s="875"/>
      <c r="G420" s="875"/>
      <c r="H420" s="875"/>
    </row>
    <row r="421" spans="2:8" ht="15" customHeight="1">
      <c r="B421" s="887"/>
      <c r="C421" s="875"/>
      <c r="D421" s="875"/>
      <c r="E421" s="875"/>
      <c r="F421" s="875"/>
      <c r="G421" s="875"/>
      <c r="H421" s="875"/>
    </row>
    <row r="422" spans="2:8" ht="15" customHeight="1">
      <c r="B422" s="887"/>
      <c r="C422" s="875"/>
      <c r="D422" s="875"/>
      <c r="E422" s="875"/>
      <c r="F422" s="875"/>
      <c r="G422" s="875"/>
      <c r="H422" s="875"/>
    </row>
    <row r="423" spans="2:8" ht="15" customHeight="1">
      <c r="B423" s="887"/>
      <c r="C423" s="875"/>
      <c r="D423" s="875"/>
      <c r="E423" s="875"/>
      <c r="F423" s="875"/>
      <c r="G423" s="875"/>
      <c r="H423" s="875"/>
    </row>
    <row r="424" spans="2:8" ht="15" customHeight="1">
      <c r="B424" s="887"/>
      <c r="C424" s="875"/>
      <c r="D424" s="875"/>
      <c r="E424" s="875"/>
      <c r="F424" s="875"/>
      <c r="G424" s="875"/>
      <c r="H424" s="875"/>
    </row>
    <row r="425" spans="2:8" ht="15" customHeight="1">
      <c r="B425" s="887"/>
      <c r="C425" s="875"/>
      <c r="D425" s="875"/>
      <c r="E425" s="875"/>
      <c r="F425" s="875"/>
      <c r="G425" s="875"/>
      <c r="H425" s="875"/>
    </row>
    <row r="426" spans="2:8" ht="15" customHeight="1">
      <c r="B426" s="887"/>
      <c r="C426" s="875"/>
      <c r="D426" s="875"/>
      <c r="E426" s="875"/>
      <c r="F426" s="875"/>
      <c r="G426" s="875"/>
      <c r="H426" s="875"/>
    </row>
    <row r="427" spans="2:8" ht="15" customHeight="1">
      <c r="B427" s="887"/>
      <c r="C427" s="875"/>
      <c r="D427" s="875"/>
      <c r="E427" s="875"/>
      <c r="F427" s="875"/>
      <c r="G427" s="875"/>
      <c r="H427" s="875"/>
    </row>
    <row r="428" spans="2:8" ht="15" customHeight="1">
      <c r="B428" s="887"/>
      <c r="C428" s="875"/>
      <c r="D428" s="875"/>
      <c r="E428" s="875"/>
      <c r="F428" s="875"/>
      <c r="G428" s="875"/>
      <c r="H428" s="875"/>
    </row>
    <row r="429" spans="2:8" ht="15" customHeight="1">
      <c r="B429" s="887"/>
      <c r="C429" s="875"/>
      <c r="D429" s="875"/>
      <c r="E429" s="875"/>
      <c r="F429" s="875"/>
      <c r="G429" s="875"/>
      <c r="H429" s="875"/>
    </row>
    <row r="430" spans="2:8" ht="15" customHeight="1">
      <c r="B430" s="887"/>
      <c r="C430" s="875"/>
      <c r="D430" s="875"/>
      <c r="E430" s="875"/>
      <c r="F430" s="875"/>
      <c r="G430" s="875"/>
      <c r="H430" s="875"/>
    </row>
    <row r="431" spans="2:8" ht="15" customHeight="1">
      <c r="B431" s="887"/>
      <c r="C431" s="875"/>
      <c r="D431" s="875"/>
      <c r="E431" s="875"/>
      <c r="F431" s="875"/>
      <c r="G431" s="875"/>
      <c r="H431" s="875"/>
    </row>
    <row r="432" spans="2:8" ht="15" customHeight="1">
      <c r="B432" s="887"/>
      <c r="C432" s="875"/>
      <c r="D432" s="875"/>
      <c r="E432" s="875"/>
      <c r="F432" s="875"/>
      <c r="G432" s="875"/>
      <c r="H432" s="875"/>
    </row>
    <row r="433" spans="2:8" ht="15" customHeight="1">
      <c r="B433" s="887"/>
      <c r="C433" s="875"/>
      <c r="D433" s="875"/>
      <c r="E433" s="875"/>
      <c r="F433" s="875"/>
      <c r="G433" s="875"/>
      <c r="H433" s="875"/>
    </row>
    <row r="434" spans="2:8" ht="15" customHeight="1">
      <c r="B434" s="887"/>
      <c r="C434" s="875"/>
      <c r="D434" s="875"/>
      <c r="E434" s="875"/>
      <c r="F434" s="875"/>
      <c r="G434" s="875"/>
      <c r="H434" s="875"/>
    </row>
    <row r="435" spans="2:8" ht="15" customHeight="1">
      <c r="B435" s="887"/>
      <c r="C435" s="875"/>
      <c r="D435" s="875"/>
      <c r="E435" s="875"/>
      <c r="F435" s="875"/>
      <c r="G435" s="875"/>
      <c r="H435" s="875"/>
    </row>
    <row r="436" spans="2:8" ht="15" customHeight="1">
      <c r="B436" s="887"/>
      <c r="C436" s="875"/>
      <c r="D436" s="875"/>
      <c r="E436" s="875"/>
      <c r="F436" s="875"/>
      <c r="G436" s="875"/>
      <c r="H436" s="875"/>
    </row>
    <row r="437" spans="2:8" ht="15" customHeight="1">
      <c r="B437" s="887"/>
      <c r="C437" s="875"/>
      <c r="D437" s="875"/>
      <c r="E437" s="875"/>
      <c r="F437" s="875"/>
      <c r="G437" s="875"/>
      <c r="H437" s="875"/>
    </row>
    <row r="438" spans="2:8" ht="15" customHeight="1">
      <c r="B438" s="887"/>
      <c r="C438" s="875"/>
      <c r="D438" s="875"/>
      <c r="E438" s="875"/>
      <c r="F438" s="875"/>
      <c r="G438" s="875"/>
      <c r="H438" s="875"/>
    </row>
    <row r="439" spans="2:8" ht="15" customHeight="1">
      <c r="B439" s="887"/>
      <c r="C439" s="875"/>
      <c r="D439" s="875"/>
      <c r="E439" s="875"/>
      <c r="F439" s="875"/>
      <c r="G439" s="875"/>
      <c r="H439" s="875"/>
    </row>
    <row r="440" spans="2:8" ht="15" customHeight="1">
      <c r="B440" s="887"/>
      <c r="C440" s="875"/>
      <c r="D440" s="875"/>
      <c r="E440" s="875"/>
      <c r="F440" s="875"/>
      <c r="G440" s="875"/>
      <c r="H440" s="875"/>
    </row>
    <row r="441" spans="2:8" ht="15" customHeight="1">
      <c r="B441" s="887"/>
      <c r="C441" s="875"/>
      <c r="D441" s="875"/>
      <c r="E441" s="875"/>
      <c r="F441" s="875"/>
      <c r="G441" s="875"/>
      <c r="H441" s="875"/>
    </row>
    <row r="442" spans="2:8" ht="15" customHeight="1">
      <c r="B442" s="887"/>
      <c r="C442" s="875"/>
      <c r="D442" s="875"/>
      <c r="E442" s="875"/>
      <c r="F442" s="875"/>
      <c r="G442" s="875"/>
      <c r="H442" s="875"/>
    </row>
    <row r="443" spans="2:8" ht="15" customHeight="1">
      <c r="B443" s="887"/>
      <c r="C443" s="875"/>
      <c r="D443" s="875"/>
      <c r="E443" s="875"/>
      <c r="F443" s="875"/>
      <c r="G443" s="875"/>
      <c r="H443" s="875"/>
    </row>
    <row r="444" spans="2:8" ht="15" customHeight="1">
      <c r="B444" s="887"/>
      <c r="C444" s="875"/>
      <c r="D444" s="875"/>
      <c r="E444" s="875"/>
      <c r="F444" s="875"/>
      <c r="G444" s="875"/>
      <c r="H444" s="875"/>
    </row>
    <row r="445" spans="2:8" ht="15" customHeight="1">
      <c r="B445" s="887"/>
      <c r="C445" s="875"/>
      <c r="D445" s="875"/>
      <c r="E445" s="875"/>
      <c r="F445" s="875"/>
      <c r="G445" s="875"/>
      <c r="H445" s="875"/>
    </row>
    <row r="446" spans="2:8" ht="15" customHeight="1">
      <c r="B446" s="887"/>
      <c r="C446" s="875"/>
      <c r="D446" s="875"/>
      <c r="E446" s="875"/>
      <c r="F446" s="875"/>
      <c r="G446" s="875"/>
      <c r="H446" s="875"/>
    </row>
    <row r="447" spans="2:8" ht="15" customHeight="1">
      <c r="B447" s="887"/>
      <c r="C447" s="875"/>
      <c r="D447" s="875"/>
      <c r="E447" s="875"/>
      <c r="F447" s="875"/>
      <c r="G447" s="875"/>
      <c r="H447" s="875"/>
    </row>
    <row r="448" spans="2:8" ht="15" customHeight="1">
      <c r="B448" s="887"/>
      <c r="C448" s="875"/>
      <c r="D448" s="875"/>
      <c r="E448" s="875"/>
      <c r="F448" s="875"/>
      <c r="G448" s="875"/>
      <c r="H448" s="875"/>
    </row>
    <row r="449" spans="2:8" ht="15" customHeight="1">
      <c r="B449" s="887"/>
      <c r="C449" s="875"/>
      <c r="D449" s="875"/>
      <c r="E449" s="875"/>
      <c r="F449" s="875"/>
      <c r="G449" s="875"/>
      <c r="H449" s="875"/>
    </row>
    <row r="450" spans="2:8" ht="15" customHeight="1">
      <c r="B450" s="887"/>
      <c r="C450" s="875"/>
      <c r="D450" s="875"/>
      <c r="E450" s="875"/>
      <c r="F450" s="875"/>
      <c r="G450" s="875"/>
      <c r="H450" s="875"/>
    </row>
    <row r="451" spans="2:8" ht="15" customHeight="1">
      <c r="B451" s="887"/>
      <c r="C451" s="875"/>
      <c r="D451" s="875"/>
      <c r="E451" s="875"/>
      <c r="F451" s="875"/>
      <c r="G451" s="875"/>
      <c r="H451" s="875"/>
    </row>
    <row r="452" spans="2:8" ht="15" customHeight="1">
      <c r="B452" s="887"/>
      <c r="C452" s="875"/>
      <c r="D452" s="875"/>
      <c r="E452" s="875"/>
      <c r="F452" s="875"/>
      <c r="G452" s="875"/>
      <c r="H452" s="875"/>
    </row>
    <row r="453" spans="2:8" ht="15" customHeight="1">
      <c r="B453" s="887"/>
      <c r="C453" s="875"/>
      <c r="D453" s="875"/>
      <c r="E453" s="875"/>
      <c r="F453" s="875"/>
      <c r="G453" s="875"/>
      <c r="H453" s="875"/>
    </row>
    <row r="454" spans="2:8" ht="15" customHeight="1">
      <c r="B454" s="887"/>
      <c r="C454" s="875"/>
      <c r="D454" s="875"/>
      <c r="E454" s="875"/>
      <c r="F454" s="875"/>
      <c r="G454" s="875"/>
      <c r="H454" s="875"/>
    </row>
    <row r="455" spans="2:8" ht="15" customHeight="1">
      <c r="B455" s="887"/>
      <c r="C455" s="875"/>
      <c r="D455" s="875"/>
      <c r="E455" s="875"/>
      <c r="F455" s="875"/>
      <c r="G455" s="875"/>
      <c r="H455" s="875"/>
    </row>
    <row r="456" spans="2:8" ht="15" customHeight="1">
      <c r="B456" s="887"/>
      <c r="C456" s="875"/>
      <c r="D456" s="875"/>
      <c r="E456" s="875"/>
      <c r="F456" s="875"/>
      <c r="G456" s="875"/>
      <c r="H456" s="875"/>
    </row>
    <row r="457" spans="2:8" ht="15" customHeight="1">
      <c r="B457" s="887"/>
      <c r="C457" s="875"/>
      <c r="D457" s="875"/>
      <c r="E457" s="875"/>
      <c r="F457" s="875"/>
      <c r="G457" s="875"/>
      <c r="H457" s="875"/>
    </row>
    <row r="458" spans="2:8" ht="15" customHeight="1">
      <c r="B458" s="887"/>
      <c r="C458" s="875"/>
      <c r="D458" s="875"/>
      <c r="E458" s="875"/>
      <c r="F458" s="875"/>
      <c r="G458" s="875"/>
      <c r="H458" s="875"/>
    </row>
    <row r="459" spans="2:8" ht="15" customHeight="1">
      <c r="B459" s="887"/>
      <c r="C459" s="875"/>
      <c r="D459" s="875"/>
      <c r="E459" s="875"/>
      <c r="F459" s="875"/>
      <c r="G459" s="875"/>
      <c r="H459" s="875"/>
    </row>
    <row r="460" spans="2:8" ht="15" customHeight="1">
      <c r="B460" s="887"/>
      <c r="C460" s="875"/>
      <c r="D460" s="875"/>
      <c r="E460" s="875"/>
      <c r="F460" s="875"/>
      <c r="G460" s="875"/>
      <c r="H460" s="875"/>
    </row>
    <row r="461" spans="2:8" ht="15" customHeight="1">
      <c r="B461" s="887"/>
      <c r="C461" s="875"/>
      <c r="D461" s="875"/>
      <c r="E461" s="875"/>
      <c r="F461" s="875"/>
      <c r="G461" s="875"/>
      <c r="H461" s="875"/>
    </row>
    <row r="462" spans="2:8" ht="15" customHeight="1">
      <c r="B462" s="887"/>
      <c r="C462" s="875"/>
      <c r="D462" s="875"/>
      <c r="E462" s="875"/>
      <c r="F462" s="875"/>
      <c r="G462" s="875"/>
      <c r="H462" s="875"/>
    </row>
    <row r="463" spans="2:8" ht="15" customHeight="1">
      <c r="B463" s="887"/>
      <c r="C463" s="875"/>
      <c r="D463" s="875"/>
      <c r="E463" s="875"/>
      <c r="F463" s="875"/>
      <c r="G463" s="875"/>
      <c r="H463" s="875"/>
    </row>
    <row r="464" spans="2:8" ht="15" customHeight="1">
      <c r="B464" s="887"/>
      <c r="C464" s="875"/>
      <c r="D464" s="875"/>
      <c r="E464" s="875"/>
      <c r="F464" s="875"/>
      <c r="G464" s="875"/>
      <c r="H464" s="875"/>
    </row>
    <row r="465" spans="2:8" ht="15" customHeight="1">
      <c r="B465" s="887"/>
      <c r="C465" s="875"/>
      <c r="D465" s="875"/>
      <c r="E465" s="875"/>
      <c r="F465" s="875"/>
      <c r="G465" s="875"/>
      <c r="H465" s="875"/>
    </row>
    <row r="466" spans="2:8" ht="15" customHeight="1">
      <c r="B466" s="887"/>
      <c r="C466" s="875"/>
      <c r="D466" s="875"/>
      <c r="E466" s="875"/>
      <c r="F466" s="875"/>
      <c r="G466" s="875"/>
      <c r="H466" s="875"/>
    </row>
    <row r="467" spans="2:8" ht="15" customHeight="1">
      <c r="B467" s="887"/>
      <c r="C467" s="875"/>
      <c r="D467" s="875"/>
      <c r="E467" s="875"/>
      <c r="F467" s="875"/>
      <c r="G467" s="875"/>
      <c r="H467" s="875"/>
    </row>
    <row r="468" spans="2:8" ht="15" customHeight="1">
      <c r="B468" s="887"/>
      <c r="C468" s="875"/>
      <c r="D468" s="875"/>
      <c r="E468" s="875"/>
      <c r="F468" s="875"/>
      <c r="G468" s="875"/>
      <c r="H468" s="875"/>
    </row>
    <row r="469" spans="2:8" ht="15" customHeight="1">
      <c r="B469" s="887"/>
      <c r="C469" s="875"/>
      <c r="D469" s="875"/>
      <c r="E469" s="875"/>
      <c r="F469" s="875"/>
      <c r="G469" s="875"/>
      <c r="H469" s="875"/>
    </row>
    <row r="470" spans="2:8" ht="15" customHeight="1">
      <c r="B470" s="887"/>
      <c r="C470" s="875"/>
      <c r="D470" s="875"/>
      <c r="E470" s="875"/>
      <c r="F470" s="875"/>
      <c r="G470" s="875"/>
      <c r="H470" s="875"/>
    </row>
    <row r="471" spans="2:8" ht="15" customHeight="1">
      <c r="B471" s="887"/>
      <c r="C471" s="875"/>
      <c r="D471" s="875"/>
      <c r="E471" s="875"/>
      <c r="F471" s="875"/>
      <c r="G471" s="875"/>
      <c r="H471" s="875"/>
    </row>
    <row r="472" spans="2:8" ht="15" customHeight="1">
      <c r="B472" s="887"/>
      <c r="C472" s="875"/>
      <c r="D472" s="875"/>
      <c r="E472" s="875"/>
      <c r="F472" s="875"/>
      <c r="G472" s="875"/>
      <c r="H472" s="875"/>
    </row>
    <row r="473" spans="2:8" ht="15" customHeight="1">
      <c r="B473" s="887"/>
      <c r="C473" s="875"/>
      <c r="D473" s="875"/>
      <c r="E473" s="875"/>
      <c r="F473" s="875"/>
      <c r="G473" s="875"/>
      <c r="H473" s="875"/>
    </row>
    <row r="474" spans="2:8" ht="15" customHeight="1">
      <c r="B474" s="887"/>
      <c r="C474" s="875"/>
      <c r="D474" s="875"/>
      <c r="E474" s="875"/>
      <c r="F474" s="875"/>
      <c r="G474" s="875"/>
      <c r="H474" s="875"/>
    </row>
    <row r="475" spans="2:8" ht="15" customHeight="1">
      <c r="B475" s="887"/>
      <c r="C475" s="875"/>
      <c r="D475" s="875"/>
      <c r="E475" s="875"/>
      <c r="F475" s="875"/>
      <c r="G475" s="875"/>
      <c r="H475" s="875"/>
    </row>
    <row r="476" spans="2:8" ht="15" customHeight="1">
      <c r="B476" s="887"/>
      <c r="C476" s="875"/>
      <c r="D476" s="875"/>
      <c r="E476" s="875"/>
      <c r="F476" s="875"/>
      <c r="G476" s="875"/>
      <c r="H476" s="875"/>
    </row>
    <row r="477" spans="2:8" ht="15" customHeight="1">
      <c r="B477" s="887"/>
      <c r="C477" s="875"/>
      <c r="D477" s="875"/>
      <c r="E477" s="875"/>
      <c r="F477" s="875"/>
      <c r="G477" s="875"/>
      <c r="H477" s="875"/>
    </row>
    <row r="478" spans="2:8" ht="15" customHeight="1">
      <c r="B478" s="887"/>
      <c r="C478" s="875"/>
      <c r="D478" s="875"/>
      <c r="E478" s="875"/>
      <c r="F478" s="875"/>
      <c r="G478" s="875"/>
      <c r="H478" s="875"/>
    </row>
    <row r="479" spans="2:8" ht="15" customHeight="1">
      <c r="B479" s="887"/>
      <c r="C479" s="875"/>
      <c r="D479" s="875"/>
      <c r="E479" s="875"/>
      <c r="F479" s="875"/>
      <c r="G479" s="875"/>
      <c r="H479" s="875"/>
    </row>
    <row r="480" spans="2:8" ht="15" customHeight="1">
      <c r="B480" s="887"/>
      <c r="C480" s="875"/>
      <c r="D480" s="875"/>
      <c r="E480" s="875"/>
      <c r="F480" s="875"/>
      <c r="G480" s="875"/>
      <c r="H480" s="875"/>
    </row>
    <row r="481" spans="2:8" ht="15" customHeight="1">
      <c r="B481" s="887"/>
      <c r="C481" s="875"/>
      <c r="D481" s="875"/>
      <c r="E481" s="875"/>
      <c r="F481" s="875"/>
      <c r="G481" s="875"/>
      <c r="H481" s="875"/>
    </row>
    <row r="482" spans="2:8" ht="15" customHeight="1">
      <c r="B482" s="887"/>
      <c r="C482" s="875"/>
      <c r="D482" s="875"/>
      <c r="E482" s="875"/>
      <c r="F482" s="875"/>
      <c r="G482" s="875"/>
      <c r="H482" s="875"/>
    </row>
    <row r="483" spans="2:8" ht="15" customHeight="1">
      <c r="B483" s="887"/>
      <c r="C483" s="875"/>
      <c r="D483" s="875"/>
      <c r="E483" s="875"/>
      <c r="F483" s="875"/>
      <c r="G483" s="875"/>
      <c r="H483" s="875"/>
    </row>
    <row r="484" spans="2:8" ht="15" customHeight="1">
      <c r="B484" s="887"/>
      <c r="C484" s="875"/>
      <c r="D484" s="875"/>
      <c r="E484" s="875"/>
      <c r="F484" s="875"/>
      <c r="G484" s="875"/>
      <c r="H484" s="875"/>
    </row>
    <row r="485" spans="2:8" ht="15" customHeight="1">
      <c r="B485" s="887"/>
      <c r="C485" s="875"/>
      <c r="D485" s="875"/>
      <c r="E485" s="875"/>
      <c r="F485" s="875"/>
      <c r="G485" s="875"/>
      <c r="H485" s="875"/>
    </row>
    <row r="486" spans="2:8" ht="15" customHeight="1">
      <c r="B486" s="887"/>
      <c r="C486" s="875"/>
      <c r="D486" s="875"/>
      <c r="E486" s="875"/>
      <c r="F486" s="875"/>
      <c r="G486" s="875"/>
      <c r="H486" s="875"/>
    </row>
    <row r="487" spans="2:8" ht="15" customHeight="1">
      <c r="B487" s="887"/>
      <c r="C487" s="875"/>
      <c r="D487" s="875"/>
      <c r="E487" s="875"/>
      <c r="F487" s="875"/>
      <c r="G487" s="875"/>
      <c r="H487" s="875"/>
    </row>
    <row r="488" spans="2:8" ht="15" customHeight="1">
      <c r="B488" s="887"/>
      <c r="C488" s="875"/>
      <c r="D488" s="875"/>
      <c r="E488" s="875"/>
      <c r="F488" s="875"/>
      <c r="G488" s="875"/>
      <c r="H488" s="875"/>
    </row>
    <row r="489" spans="2:8" ht="15" customHeight="1">
      <c r="B489" s="887"/>
      <c r="C489" s="875"/>
      <c r="D489" s="875"/>
      <c r="E489" s="875"/>
      <c r="F489" s="875"/>
      <c r="G489" s="875"/>
      <c r="H489" s="875"/>
    </row>
    <row r="490" spans="2:8" ht="15" customHeight="1">
      <c r="B490" s="887"/>
      <c r="C490" s="875"/>
      <c r="D490" s="875"/>
      <c r="E490" s="875"/>
      <c r="F490" s="875"/>
      <c r="G490" s="875"/>
      <c r="H490" s="875"/>
    </row>
    <row r="491" spans="2:8" ht="15" customHeight="1">
      <c r="B491" s="887"/>
      <c r="C491" s="875"/>
      <c r="D491" s="875"/>
      <c r="E491" s="875"/>
      <c r="F491" s="875"/>
      <c r="G491" s="875"/>
      <c r="H491" s="875"/>
    </row>
    <row r="492" spans="2:8" ht="15" customHeight="1">
      <c r="B492" s="887"/>
      <c r="C492" s="875"/>
      <c r="D492" s="875"/>
      <c r="E492" s="875"/>
      <c r="F492" s="875"/>
      <c r="G492" s="875"/>
      <c r="H492" s="875"/>
    </row>
    <row r="493" spans="2:8" ht="15" customHeight="1">
      <c r="B493" s="887"/>
      <c r="C493" s="875"/>
      <c r="D493" s="875"/>
      <c r="E493" s="875"/>
      <c r="F493" s="875"/>
      <c r="G493" s="875"/>
      <c r="H493" s="875"/>
    </row>
    <row r="494" spans="2:8" ht="15" customHeight="1">
      <c r="B494" s="887"/>
      <c r="C494" s="875"/>
      <c r="D494" s="875"/>
      <c r="E494" s="875"/>
      <c r="F494" s="875"/>
      <c r="G494" s="875"/>
      <c r="H494" s="875"/>
    </row>
    <row r="495" spans="2:8" ht="15" customHeight="1">
      <c r="B495" s="887"/>
      <c r="C495" s="875"/>
      <c r="D495" s="875"/>
      <c r="E495" s="875"/>
      <c r="F495" s="875"/>
      <c r="G495" s="875"/>
      <c r="H495" s="875"/>
    </row>
    <row r="496" spans="2:8" ht="15" customHeight="1">
      <c r="B496" s="887"/>
      <c r="C496" s="875"/>
      <c r="D496" s="875"/>
      <c r="E496" s="875"/>
      <c r="F496" s="875"/>
      <c r="G496" s="875"/>
      <c r="H496" s="875"/>
    </row>
    <row r="497" spans="2:8" ht="15" customHeight="1">
      <c r="B497" s="887"/>
      <c r="C497" s="875"/>
      <c r="D497" s="875"/>
      <c r="E497" s="875"/>
      <c r="F497" s="875"/>
      <c r="G497" s="875"/>
      <c r="H497" s="875"/>
    </row>
    <row r="498" spans="2:8" ht="15" customHeight="1">
      <c r="B498" s="887"/>
      <c r="C498" s="875"/>
      <c r="D498" s="875"/>
      <c r="E498" s="875"/>
      <c r="F498" s="875"/>
      <c r="G498" s="875"/>
      <c r="H498" s="875"/>
    </row>
    <row r="499" spans="2:8" ht="15" customHeight="1">
      <c r="B499" s="887"/>
      <c r="C499" s="875"/>
      <c r="D499" s="875"/>
      <c r="E499" s="875"/>
      <c r="F499" s="875"/>
      <c r="G499" s="875"/>
      <c r="H499" s="875"/>
    </row>
    <row r="500" spans="2:8" ht="15" customHeight="1">
      <c r="B500" s="887"/>
      <c r="C500" s="875"/>
      <c r="D500" s="875"/>
      <c r="E500" s="875"/>
      <c r="F500" s="875"/>
      <c r="G500" s="875"/>
      <c r="H500" s="875"/>
    </row>
    <row r="501" spans="2:8" ht="15" customHeight="1">
      <c r="B501" s="887"/>
      <c r="C501" s="875"/>
      <c r="D501" s="875"/>
      <c r="E501" s="875"/>
      <c r="F501" s="875"/>
      <c r="G501" s="875"/>
      <c r="H501" s="875"/>
    </row>
    <row r="502" spans="2:8" ht="15" customHeight="1">
      <c r="B502" s="887"/>
      <c r="C502" s="875"/>
      <c r="D502" s="875"/>
      <c r="E502" s="875"/>
      <c r="F502" s="875"/>
      <c r="G502" s="875"/>
      <c r="H502" s="875"/>
    </row>
    <row r="503" spans="2:8" ht="15" customHeight="1">
      <c r="B503" s="887"/>
      <c r="C503" s="875"/>
      <c r="D503" s="875"/>
      <c r="E503" s="875"/>
      <c r="F503" s="875"/>
      <c r="G503" s="875"/>
      <c r="H503" s="875"/>
    </row>
    <row r="504" spans="2:8" ht="15" customHeight="1">
      <c r="B504" s="887"/>
      <c r="C504" s="875"/>
      <c r="D504" s="875"/>
      <c r="E504" s="875"/>
      <c r="F504" s="875"/>
      <c r="G504" s="875"/>
      <c r="H504" s="875"/>
    </row>
  </sheetData>
  <mergeCells count="9">
    <mergeCell ref="B1:G1"/>
    <mergeCell ref="B2:G2"/>
    <mergeCell ref="B37:H37"/>
    <mergeCell ref="B40:G40"/>
    <mergeCell ref="B88:H88"/>
    <mergeCell ref="B3:H3"/>
    <mergeCell ref="B10:G10"/>
    <mergeCell ref="B35:H35"/>
    <mergeCell ref="B36:H36"/>
  </mergeCells>
  <printOptions horizontalCentered="1"/>
  <pageMargins left="0.5" right="0.5" top="0.71" bottom="0.5" header="0.33" footer="0.5"/>
  <pageSetup scale="59" fitToHeight="0" orientation="landscape"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85" zoomScaleNormal="100" zoomScaleSheetLayoutView="85" workbookViewId="0">
      <selection sqref="A1:G1"/>
    </sheetView>
  </sheetViews>
  <sheetFormatPr defaultRowHeight="12.75"/>
  <cols>
    <col min="1" max="1" width="8.88671875" style="893"/>
    <col min="2" max="2" width="14.5546875" style="893" customWidth="1"/>
    <col min="3" max="9" width="13" style="893" customWidth="1"/>
    <col min="10" max="257" width="8.88671875" style="893"/>
    <col min="258" max="258" width="14.5546875" style="893" customWidth="1"/>
    <col min="259" max="265" width="13" style="893" customWidth="1"/>
    <col min="266" max="513" width="8.88671875" style="893"/>
    <col min="514" max="514" width="14.5546875" style="893" customWidth="1"/>
    <col min="515" max="521" width="13" style="893" customWidth="1"/>
    <col min="522" max="769" width="8.88671875" style="893"/>
    <col min="770" max="770" width="14.5546875" style="893" customWidth="1"/>
    <col min="771" max="777" width="13" style="893" customWidth="1"/>
    <col min="778" max="1025" width="8.88671875" style="893"/>
    <col min="1026" max="1026" width="14.5546875" style="893" customWidth="1"/>
    <col min="1027" max="1033" width="13" style="893" customWidth="1"/>
    <col min="1034" max="1281" width="8.88671875" style="893"/>
    <col min="1282" max="1282" width="14.5546875" style="893" customWidth="1"/>
    <col min="1283" max="1289" width="13" style="893" customWidth="1"/>
    <col min="1290" max="1537" width="8.88671875" style="893"/>
    <col min="1538" max="1538" width="14.5546875" style="893" customWidth="1"/>
    <col min="1539" max="1545" width="13" style="893" customWidth="1"/>
    <col min="1546" max="1793" width="8.88671875" style="893"/>
    <col min="1794" max="1794" width="14.5546875" style="893" customWidth="1"/>
    <col min="1795" max="1801" width="13" style="893" customWidth="1"/>
    <col min="1802" max="2049" width="8.88671875" style="893"/>
    <col min="2050" max="2050" width="14.5546875" style="893" customWidth="1"/>
    <col min="2051" max="2057" width="13" style="893" customWidth="1"/>
    <col min="2058" max="2305" width="8.88671875" style="893"/>
    <col min="2306" max="2306" width="14.5546875" style="893" customWidth="1"/>
    <col min="2307" max="2313" width="13" style="893" customWidth="1"/>
    <col min="2314" max="2561" width="8.88671875" style="893"/>
    <col min="2562" max="2562" width="14.5546875" style="893" customWidth="1"/>
    <col min="2563" max="2569" width="13" style="893" customWidth="1"/>
    <col min="2570" max="2817" width="8.88671875" style="893"/>
    <col min="2818" max="2818" width="14.5546875" style="893" customWidth="1"/>
    <col min="2819" max="2825" width="13" style="893" customWidth="1"/>
    <col min="2826" max="3073" width="8.88671875" style="893"/>
    <col min="3074" max="3074" width="14.5546875" style="893" customWidth="1"/>
    <col min="3075" max="3081" width="13" style="893" customWidth="1"/>
    <col min="3082" max="3329" width="8.88671875" style="893"/>
    <col min="3330" max="3330" width="14.5546875" style="893" customWidth="1"/>
    <col min="3331" max="3337" width="13" style="893" customWidth="1"/>
    <col min="3338" max="3585" width="8.88671875" style="893"/>
    <col min="3586" max="3586" width="14.5546875" style="893" customWidth="1"/>
    <col min="3587" max="3593" width="13" style="893" customWidth="1"/>
    <col min="3594" max="3841" width="8.88671875" style="893"/>
    <col min="3842" max="3842" width="14.5546875" style="893" customWidth="1"/>
    <col min="3843" max="3849" width="13" style="893" customWidth="1"/>
    <col min="3850" max="4097" width="8.88671875" style="893"/>
    <col min="4098" max="4098" width="14.5546875" style="893" customWidth="1"/>
    <col min="4099" max="4105" width="13" style="893" customWidth="1"/>
    <col min="4106" max="4353" width="8.88671875" style="893"/>
    <col min="4354" max="4354" width="14.5546875" style="893" customWidth="1"/>
    <col min="4355" max="4361" width="13" style="893" customWidth="1"/>
    <col min="4362" max="4609" width="8.88671875" style="893"/>
    <col min="4610" max="4610" width="14.5546875" style="893" customWidth="1"/>
    <col min="4611" max="4617" width="13" style="893" customWidth="1"/>
    <col min="4618" max="4865" width="8.88671875" style="893"/>
    <col min="4866" max="4866" width="14.5546875" style="893" customWidth="1"/>
    <col min="4867" max="4873" width="13" style="893" customWidth="1"/>
    <col min="4874" max="5121" width="8.88671875" style="893"/>
    <col min="5122" max="5122" width="14.5546875" style="893" customWidth="1"/>
    <col min="5123" max="5129" width="13" style="893" customWidth="1"/>
    <col min="5130" max="5377" width="8.88671875" style="893"/>
    <col min="5378" max="5378" width="14.5546875" style="893" customWidth="1"/>
    <col min="5379" max="5385" width="13" style="893" customWidth="1"/>
    <col min="5386" max="5633" width="8.88671875" style="893"/>
    <col min="5634" max="5634" width="14.5546875" style="893" customWidth="1"/>
    <col min="5635" max="5641" width="13" style="893" customWidth="1"/>
    <col min="5642" max="5889" width="8.88671875" style="893"/>
    <col min="5890" max="5890" width="14.5546875" style="893" customWidth="1"/>
    <col min="5891" max="5897" width="13" style="893" customWidth="1"/>
    <col min="5898" max="6145" width="8.88671875" style="893"/>
    <col min="6146" max="6146" width="14.5546875" style="893" customWidth="1"/>
    <col min="6147" max="6153" width="13" style="893" customWidth="1"/>
    <col min="6154" max="6401" width="8.88671875" style="893"/>
    <col min="6402" max="6402" width="14.5546875" style="893" customWidth="1"/>
    <col min="6403" max="6409" width="13" style="893" customWidth="1"/>
    <col min="6410" max="6657" width="8.88671875" style="893"/>
    <col min="6658" max="6658" width="14.5546875" style="893" customWidth="1"/>
    <col min="6659" max="6665" width="13" style="893" customWidth="1"/>
    <col min="6666" max="6913" width="8.88671875" style="893"/>
    <col min="6914" max="6914" width="14.5546875" style="893" customWidth="1"/>
    <col min="6915" max="6921" width="13" style="893" customWidth="1"/>
    <col min="6922" max="7169" width="8.88671875" style="893"/>
    <col min="7170" max="7170" width="14.5546875" style="893" customWidth="1"/>
    <col min="7171" max="7177" width="13" style="893" customWidth="1"/>
    <col min="7178" max="7425" width="8.88671875" style="893"/>
    <col min="7426" max="7426" width="14.5546875" style="893" customWidth="1"/>
    <col min="7427" max="7433" width="13" style="893" customWidth="1"/>
    <col min="7434" max="7681" width="8.88671875" style="893"/>
    <col min="7682" max="7682" width="14.5546875" style="893" customWidth="1"/>
    <col min="7683" max="7689" width="13" style="893" customWidth="1"/>
    <col min="7690" max="7937" width="8.88671875" style="893"/>
    <col min="7938" max="7938" width="14.5546875" style="893" customWidth="1"/>
    <col min="7939" max="7945" width="13" style="893" customWidth="1"/>
    <col min="7946" max="8193" width="8.88671875" style="893"/>
    <col min="8194" max="8194" width="14.5546875" style="893" customWidth="1"/>
    <col min="8195" max="8201" width="13" style="893" customWidth="1"/>
    <col min="8202" max="8449" width="8.88671875" style="893"/>
    <col min="8450" max="8450" width="14.5546875" style="893" customWidth="1"/>
    <col min="8451" max="8457" width="13" style="893" customWidth="1"/>
    <col min="8458" max="8705" width="8.88671875" style="893"/>
    <col min="8706" max="8706" width="14.5546875" style="893" customWidth="1"/>
    <col min="8707" max="8713" width="13" style="893" customWidth="1"/>
    <col min="8714" max="8961" width="8.88671875" style="893"/>
    <col min="8962" max="8962" width="14.5546875" style="893" customWidth="1"/>
    <col min="8963" max="8969" width="13" style="893" customWidth="1"/>
    <col min="8970" max="9217" width="8.88671875" style="893"/>
    <col min="9218" max="9218" width="14.5546875" style="893" customWidth="1"/>
    <col min="9219" max="9225" width="13" style="893" customWidth="1"/>
    <col min="9226" max="9473" width="8.88671875" style="893"/>
    <col min="9474" max="9474" width="14.5546875" style="893" customWidth="1"/>
    <col min="9475" max="9481" width="13" style="893" customWidth="1"/>
    <col min="9482" max="9729" width="8.88671875" style="893"/>
    <col min="9730" max="9730" width="14.5546875" style="893" customWidth="1"/>
    <col min="9731" max="9737" width="13" style="893" customWidth="1"/>
    <col min="9738" max="9985" width="8.88671875" style="893"/>
    <col min="9986" max="9986" width="14.5546875" style="893" customWidth="1"/>
    <col min="9987" max="9993" width="13" style="893" customWidth="1"/>
    <col min="9994" max="10241" width="8.88671875" style="893"/>
    <col min="10242" max="10242" width="14.5546875" style="893" customWidth="1"/>
    <col min="10243" max="10249" width="13" style="893" customWidth="1"/>
    <col min="10250" max="10497" width="8.88671875" style="893"/>
    <col min="10498" max="10498" width="14.5546875" style="893" customWidth="1"/>
    <col min="10499" max="10505" width="13" style="893" customWidth="1"/>
    <col min="10506" max="10753" width="8.88671875" style="893"/>
    <col min="10754" max="10754" width="14.5546875" style="893" customWidth="1"/>
    <col min="10755" max="10761" width="13" style="893" customWidth="1"/>
    <col min="10762" max="11009" width="8.88671875" style="893"/>
    <col min="11010" max="11010" width="14.5546875" style="893" customWidth="1"/>
    <col min="11011" max="11017" width="13" style="893" customWidth="1"/>
    <col min="11018" max="11265" width="8.88671875" style="893"/>
    <col min="11266" max="11266" width="14.5546875" style="893" customWidth="1"/>
    <col min="11267" max="11273" width="13" style="893" customWidth="1"/>
    <col min="11274" max="11521" width="8.88671875" style="893"/>
    <col min="11522" max="11522" width="14.5546875" style="893" customWidth="1"/>
    <col min="11523" max="11529" width="13" style="893" customWidth="1"/>
    <col min="11530" max="11777" width="8.88671875" style="893"/>
    <col min="11778" max="11778" width="14.5546875" style="893" customWidth="1"/>
    <col min="11779" max="11785" width="13" style="893" customWidth="1"/>
    <col min="11786" max="12033" width="8.88671875" style="893"/>
    <col min="12034" max="12034" width="14.5546875" style="893" customWidth="1"/>
    <col min="12035" max="12041" width="13" style="893" customWidth="1"/>
    <col min="12042" max="12289" width="8.88671875" style="893"/>
    <col min="12290" max="12290" width="14.5546875" style="893" customWidth="1"/>
    <col min="12291" max="12297" width="13" style="893" customWidth="1"/>
    <col min="12298" max="12545" width="8.88671875" style="893"/>
    <col min="12546" max="12546" width="14.5546875" style="893" customWidth="1"/>
    <col min="12547" max="12553" width="13" style="893" customWidth="1"/>
    <col min="12554" max="12801" width="8.88671875" style="893"/>
    <col min="12802" max="12802" width="14.5546875" style="893" customWidth="1"/>
    <col min="12803" max="12809" width="13" style="893" customWidth="1"/>
    <col min="12810" max="13057" width="8.88671875" style="893"/>
    <col min="13058" max="13058" width="14.5546875" style="893" customWidth="1"/>
    <col min="13059" max="13065" width="13" style="893" customWidth="1"/>
    <col min="13066" max="13313" width="8.88671875" style="893"/>
    <col min="13314" max="13314" width="14.5546875" style="893" customWidth="1"/>
    <col min="13315" max="13321" width="13" style="893" customWidth="1"/>
    <col min="13322" max="13569" width="8.88671875" style="893"/>
    <col min="13570" max="13570" width="14.5546875" style="893" customWidth="1"/>
    <col min="13571" max="13577" width="13" style="893" customWidth="1"/>
    <col min="13578" max="13825" width="8.88671875" style="893"/>
    <col min="13826" max="13826" width="14.5546875" style="893" customWidth="1"/>
    <col min="13827" max="13833" width="13" style="893" customWidth="1"/>
    <col min="13834" max="14081" width="8.88671875" style="893"/>
    <col min="14082" max="14082" width="14.5546875" style="893" customWidth="1"/>
    <col min="14083" max="14089" width="13" style="893" customWidth="1"/>
    <col min="14090" max="14337" width="8.88671875" style="893"/>
    <col min="14338" max="14338" width="14.5546875" style="893" customWidth="1"/>
    <col min="14339" max="14345" width="13" style="893" customWidth="1"/>
    <col min="14346" max="14593" width="8.88671875" style="893"/>
    <col min="14594" max="14594" width="14.5546875" style="893" customWidth="1"/>
    <col min="14595" max="14601" width="13" style="893" customWidth="1"/>
    <col min="14602" max="14849" width="8.88671875" style="893"/>
    <col min="14850" max="14850" width="14.5546875" style="893" customWidth="1"/>
    <col min="14851" max="14857" width="13" style="893" customWidth="1"/>
    <col min="14858" max="15105" width="8.88671875" style="893"/>
    <col min="15106" max="15106" width="14.5546875" style="893" customWidth="1"/>
    <col min="15107" max="15113" width="13" style="893" customWidth="1"/>
    <col min="15114" max="15361" width="8.88671875" style="893"/>
    <col min="15362" max="15362" width="14.5546875" style="893" customWidth="1"/>
    <col min="15363" max="15369" width="13" style="893" customWidth="1"/>
    <col min="15370" max="15617" width="8.88671875" style="893"/>
    <col min="15618" max="15618" width="14.5546875" style="893" customWidth="1"/>
    <col min="15619" max="15625" width="13" style="893" customWidth="1"/>
    <col min="15626" max="15873" width="8.88671875" style="893"/>
    <col min="15874" max="15874" width="14.5546875" style="893" customWidth="1"/>
    <col min="15875" max="15881" width="13" style="893" customWidth="1"/>
    <col min="15882" max="16129" width="8.88671875" style="893"/>
    <col min="16130" max="16130" width="14.5546875" style="893" customWidth="1"/>
    <col min="16131" max="16137" width="13" style="893" customWidth="1"/>
    <col min="16138" max="16384" width="8.88671875" style="893"/>
  </cols>
  <sheetData>
    <row r="1" spans="1:9" ht="15.75">
      <c r="A1" s="1018" t="str">
        <f>+'Attachment H-30A'!D5</f>
        <v>Transource Maryland, LLC</v>
      </c>
      <c r="B1" s="1024"/>
      <c r="C1" s="1024"/>
      <c r="D1" s="1024"/>
      <c r="E1" s="1024"/>
      <c r="F1" s="1024"/>
      <c r="G1" s="1024"/>
      <c r="I1" s="930" t="str">
        <f>+'Attachment H-30A'!J3</f>
        <v>For  the 12 months ended 12/31/20</v>
      </c>
    </row>
    <row r="2" spans="1:9" ht="15.75">
      <c r="A2" s="1018" t="s">
        <v>818</v>
      </c>
      <c r="B2" s="1018"/>
      <c r="C2" s="1018"/>
      <c r="D2" s="1018"/>
      <c r="E2" s="1018"/>
      <c r="F2" s="1018"/>
      <c r="G2" s="1018"/>
    </row>
    <row r="3" spans="1:9" ht="15.75">
      <c r="A3" s="1018"/>
      <c r="B3" s="1024"/>
      <c r="C3" s="1024"/>
      <c r="D3" s="1024"/>
      <c r="E3" s="1024"/>
      <c r="F3" s="1024"/>
      <c r="G3" s="1024"/>
    </row>
    <row r="4" spans="1:9">
      <c r="B4" s="1020"/>
      <c r="C4" s="1020"/>
      <c r="D4" s="1020"/>
      <c r="E4" s="1020"/>
      <c r="F4" s="1020"/>
      <c r="G4" s="1020"/>
      <c r="H4" s="1020"/>
      <c r="I4" s="1020"/>
    </row>
    <row r="5" spans="1:9" ht="18.75" customHeight="1">
      <c r="B5" s="1021"/>
      <c r="C5" s="1021"/>
      <c r="D5" s="1021"/>
      <c r="E5" s="1021"/>
      <c r="F5" s="894"/>
      <c r="G5" s="894"/>
      <c r="H5" s="894"/>
      <c r="I5" s="894"/>
    </row>
    <row r="6" spans="1:9" ht="49.5" customHeight="1">
      <c r="A6" s="1022" t="s">
        <v>863</v>
      </c>
      <c r="B6" s="1022"/>
      <c r="C6" s="1022"/>
      <c r="D6" s="1022"/>
      <c r="E6" s="1022"/>
      <c r="F6" s="1022"/>
      <c r="G6" s="1022"/>
      <c r="H6" s="1022"/>
      <c r="I6" s="1022"/>
    </row>
    <row r="7" spans="1:9" ht="34.5" customHeight="1">
      <c r="A7" s="895"/>
      <c r="B7" s="895"/>
      <c r="C7" s="895"/>
      <c r="D7" s="895"/>
      <c r="E7" s="895"/>
      <c r="F7" s="895"/>
      <c r="G7" s="895"/>
      <c r="H7" s="895"/>
      <c r="I7" s="895"/>
    </row>
    <row r="8" spans="1:9" ht="18.75" customHeight="1">
      <c r="A8" s="896" t="s">
        <v>805</v>
      </c>
      <c r="B8" s="895"/>
      <c r="C8" s="895"/>
      <c r="D8" s="895"/>
      <c r="E8" s="895"/>
      <c r="F8" s="895"/>
      <c r="G8" s="895"/>
      <c r="H8" s="895"/>
      <c r="I8" s="895"/>
    </row>
    <row r="9" spans="1:9" ht="18.75" customHeight="1">
      <c r="A9" s="895"/>
      <c r="B9" s="895"/>
      <c r="D9" s="895"/>
      <c r="E9" s="1023" t="s">
        <v>199</v>
      </c>
      <c r="F9" s="1023"/>
      <c r="G9" s="895"/>
      <c r="H9" s="895"/>
      <c r="I9" s="895"/>
    </row>
    <row r="10" spans="1:9" ht="18.75" customHeight="1">
      <c r="A10" s="897">
        <v>1</v>
      </c>
      <c r="B10" s="898" t="s">
        <v>812</v>
      </c>
      <c r="C10" s="898"/>
      <c r="D10" s="898"/>
      <c r="E10" s="898" t="str">
        <f>"Attachment 4b, line "&amp;'4b-Ending ADIT'!A67&amp;" Column B"</f>
        <v>Attachment 4b, line 30 Column B</v>
      </c>
      <c r="F10" s="895"/>
      <c r="H10" s="929">
        <v>0</v>
      </c>
      <c r="I10" s="895"/>
    </row>
    <row r="11" spans="1:9" ht="18.75" customHeight="1">
      <c r="A11" s="897">
        <f>+A10+1</f>
        <v>2</v>
      </c>
      <c r="B11" s="898" t="s">
        <v>813</v>
      </c>
      <c r="C11" s="898"/>
      <c r="D11" s="898"/>
      <c r="E11" s="898" t="str">
        <f>"Attachment 4a, line "&amp;'4a-ADIT'!A62&amp;" Column B"</f>
        <v>Attachment 4a, line 26 Column B</v>
      </c>
      <c r="F11" s="895"/>
      <c r="H11" s="929">
        <v>0</v>
      </c>
      <c r="I11" s="895"/>
    </row>
    <row r="12" spans="1:9" ht="18.75" customHeight="1">
      <c r="A12" s="897">
        <f>+A11+1</f>
        <v>3</v>
      </c>
      <c r="B12" s="898" t="s">
        <v>790</v>
      </c>
      <c r="C12" s="898"/>
      <c r="D12" s="898"/>
      <c r="E12" s="895" t="str">
        <f>"Line "&amp;A10&amp;" less Line "&amp;A11</f>
        <v>Line 1 less Line 2</v>
      </c>
      <c r="F12" s="895"/>
      <c r="H12" s="900">
        <f>+H10-H11</f>
        <v>0</v>
      </c>
      <c r="I12" s="895"/>
    </row>
    <row r="13" spans="1:9" ht="18.75" customHeight="1">
      <c r="A13" s="897">
        <f>+A12+1</f>
        <v>4</v>
      </c>
      <c r="B13" s="898" t="s">
        <v>791</v>
      </c>
      <c r="C13" s="898"/>
      <c r="D13" s="898"/>
      <c r="E13" s="895" t="str">
        <f>"Line "&amp;A12&amp;" / 12"</f>
        <v>Line 3 / 12</v>
      </c>
      <c r="F13" s="895"/>
      <c r="H13" s="899">
        <f>+H12/12</f>
        <v>0</v>
      </c>
      <c r="I13" s="895"/>
    </row>
    <row r="14" spans="1:9" ht="18.75" customHeight="1">
      <c r="A14" s="898"/>
      <c r="B14" s="898"/>
      <c r="C14" s="898"/>
      <c r="D14" s="898"/>
      <c r="E14" s="895"/>
      <c r="F14" s="895"/>
      <c r="G14" s="895"/>
      <c r="H14" s="895"/>
      <c r="I14" s="895"/>
    </row>
    <row r="15" spans="1:9" ht="18.75" customHeight="1">
      <c r="A15" s="895"/>
      <c r="B15" s="895"/>
      <c r="C15" s="895"/>
      <c r="D15" s="895"/>
      <c r="E15" s="895"/>
      <c r="F15" s="895"/>
      <c r="G15" s="895"/>
      <c r="H15" s="895"/>
      <c r="I15" s="895"/>
    </row>
    <row r="16" spans="1:9" ht="13.5" customHeight="1">
      <c r="B16" s="901"/>
      <c r="C16" s="901"/>
      <c r="D16" s="901"/>
      <c r="E16" s="901"/>
      <c r="F16" s="901"/>
      <c r="G16" s="901"/>
      <c r="H16" s="901"/>
      <c r="I16" s="901"/>
    </row>
    <row r="17" spans="1:10" ht="15.75">
      <c r="B17" s="902" t="s">
        <v>792</v>
      </c>
      <c r="C17" s="902" t="s">
        <v>793</v>
      </c>
      <c r="D17" s="902" t="s">
        <v>794</v>
      </c>
      <c r="E17" s="902" t="s">
        <v>795</v>
      </c>
      <c r="F17" s="902" t="s">
        <v>796</v>
      </c>
      <c r="G17" s="902" t="s">
        <v>797</v>
      </c>
      <c r="H17" s="902" t="s">
        <v>798</v>
      </c>
      <c r="I17" s="902" t="s">
        <v>799</v>
      </c>
    </row>
    <row r="18" spans="1:10" s="905" customFormat="1" ht="39">
      <c r="A18" s="903" t="s">
        <v>8</v>
      </c>
      <c r="B18" s="925" t="s">
        <v>800</v>
      </c>
      <c r="C18" s="904" t="s">
        <v>806</v>
      </c>
      <c r="D18" s="904" t="s">
        <v>807</v>
      </c>
      <c r="E18" s="904" t="s">
        <v>808</v>
      </c>
      <c r="F18" s="904" t="s">
        <v>809</v>
      </c>
      <c r="G18" s="904" t="s">
        <v>810</v>
      </c>
      <c r="H18" s="925" t="s">
        <v>801</v>
      </c>
      <c r="I18" s="904" t="s">
        <v>811</v>
      </c>
      <c r="J18" s="893"/>
    </row>
    <row r="19" spans="1:10" ht="15">
      <c r="A19" s="897">
        <f>+A13+1</f>
        <v>5</v>
      </c>
      <c r="B19" s="894" t="s">
        <v>763</v>
      </c>
      <c r="C19" s="906">
        <f>+H11</f>
        <v>0</v>
      </c>
      <c r="D19" s="906">
        <f>C19</f>
        <v>0</v>
      </c>
      <c r="E19" s="894"/>
      <c r="F19" s="923">
        <v>365</v>
      </c>
      <c r="G19" s="907">
        <f>F19/$F$19</f>
        <v>1</v>
      </c>
      <c r="H19" s="906">
        <f>C19*G19</f>
        <v>0</v>
      </c>
      <c r="I19" s="906">
        <f>H19</f>
        <v>0</v>
      </c>
    </row>
    <row r="20" spans="1:10" ht="15">
      <c r="A20" s="897">
        <f>+A19+1</f>
        <v>6</v>
      </c>
      <c r="B20" s="894" t="s">
        <v>814</v>
      </c>
      <c r="C20" s="906">
        <f>+$H$13</f>
        <v>0</v>
      </c>
      <c r="D20" s="906">
        <f>D19+C20</f>
        <v>0</v>
      </c>
      <c r="E20" s="922">
        <v>31</v>
      </c>
      <c r="F20" s="923">
        <v>335</v>
      </c>
      <c r="G20" s="907">
        <f t="shared" ref="G20:G31" si="0">F20/$F$19</f>
        <v>0.9178082191780822</v>
      </c>
      <c r="H20" s="906">
        <f t="shared" ref="H20:H31" si="1">C20*G20</f>
        <v>0</v>
      </c>
      <c r="I20" s="906">
        <f>I19+H20</f>
        <v>0</v>
      </c>
    </row>
    <row r="21" spans="1:10" ht="15">
      <c r="A21" s="897">
        <f t="shared" ref="A21:A31" si="2">+A20+1</f>
        <v>7</v>
      </c>
      <c r="B21" s="894" t="s">
        <v>84</v>
      </c>
      <c r="C21" s="906">
        <f t="shared" ref="C21:C31" si="3">+$H$13</f>
        <v>0</v>
      </c>
      <c r="D21" s="906">
        <f>D20+C21</f>
        <v>0</v>
      </c>
      <c r="E21" s="923">
        <v>28</v>
      </c>
      <c r="F21" s="923">
        <v>307</v>
      </c>
      <c r="G21" s="907">
        <f t="shared" si="0"/>
        <v>0.84109589041095889</v>
      </c>
      <c r="H21" s="906">
        <f t="shared" si="1"/>
        <v>0</v>
      </c>
      <c r="I21" s="906">
        <f t="shared" ref="I21:I31" si="4">I20+H21</f>
        <v>0</v>
      </c>
    </row>
    <row r="22" spans="1:10" ht="15">
      <c r="A22" s="897">
        <f t="shared" si="2"/>
        <v>8</v>
      </c>
      <c r="B22" s="894" t="s">
        <v>83</v>
      </c>
      <c r="C22" s="906">
        <f t="shared" si="3"/>
        <v>0</v>
      </c>
      <c r="D22" s="906">
        <f>D21+C22</f>
        <v>0</v>
      </c>
      <c r="E22" s="922">
        <v>31</v>
      </c>
      <c r="F22" s="923">
        <v>276</v>
      </c>
      <c r="G22" s="907">
        <f t="shared" si="0"/>
        <v>0.75616438356164384</v>
      </c>
      <c r="H22" s="906">
        <f t="shared" si="1"/>
        <v>0</v>
      </c>
      <c r="I22" s="906">
        <f t="shared" si="4"/>
        <v>0</v>
      </c>
    </row>
    <row r="23" spans="1:10" ht="15">
      <c r="A23" s="897">
        <f t="shared" si="2"/>
        <v>9</v>
      </c>
      <c r="B23" s="894" t="s">
        <v>76</v>
      </c>
      <c r="C23" s="906">
        <f t="shared" si="3"/>
        <v>0</v>
      </c>
      <c r="D23" s="906">
        <f t="shared" ref="D23:D31" si="5">D22+C23</f>
        <v>0</v>
      </c>
      <c r="E23" s="922">
        <v>30</v>
      </c>
      <c r="F23" s="923">
        <v>246</v>
      </c>
      <c r="G23" s="907">
        <f t="shared" si="0"/>
        <v>0.67397260273972603</v>
      </c>
      <c r="H23" s="906">
        <f t="shared" si="1"/>
        <v>0</v>
      </c>
      <c r="I23" s="906">
        <f t="shared" si="4"/>
        <v>0</v>
      </c>
    </row>
    <row r="24" spans="1:10" ht="15">
      <c r="A24" s="897">
        <f t="shared" si="2"/>
        <v>10</v>
      </c>
      <c r="B24" s="894" t="s">
        <v>75</v>
      </c>
      <c r="C24" s="906">
        <f t="shared" si="3"/>
        <v>0</v>
      </c>
      <c r="D24" s="906">
        <f t="shared" si="5"/>
        <v>0</v>
      </c>
      <c r="E24" s="922">
        <v>31</v>
      </c>
      <c r="F24" s="923">
        <v>215</v>
      </c>
      <c r="G24" s="907">
        <f t="shared" si="0"/>
        <v>0.58904109589041098</v>
      </c>
      <c r="H24" s="906">
        <f t="shared" si="1"/>
        <v>0</v>
      </c>
      <c r="I24" s="906">
        <f>I23+H24</f>
        <v>0</v>
      </c>
    </row>
    <row r="25" spans="1:10" ht="15">
      <c r="A25" s="897">
        <f t="shared" si="2"/>
        <v>11</v>
      </c>
      <c r="B25" s="894" t="s">
        <v>92</v>
      </c>
      <c r="C25" s="906">
        <f t="shared" si="3"/>
        <v>0</v>
      </c>
      <c r="D25" s="906">
        <f t="shared" si="5"/>
        <v>0</v>
      </c>
      <c r="E25" s="922">
        <v>30</v>
      </c>
      <c r="F25" s="923">
        <v>185</v>
      </c>
      <c r="G25" s="907">
        <f t="shared" si="0"/>
        <v>0.50684931506849318</v>
      </c>
      <c r="H25" s="906">
        <f t="shared" si="1"/>
        <v>0</v>
      </c>
      <c r="I25" s="906">
        <f>I24+H25</f>
        <v>0</v>
      </c>
    </row>
    <row r="26" spans="1:10" ht="15">
      <c r="A26" s="897">
        <f t="shared" si="2"/>
        <v>12</v>
      </c>
      <c r="B26" s="894" t="s">
        <v>82</v>
      </c>
      <c r="C26" s="906">
        <f t="shared" si="3"/>
        <v>0</v>
      </c>
      <c r="D26" s="906">
        <f t="shared" si="5"/>
        <v>0</v>
      </c>
      <c r="E26" s="922">
        <v>31</v>
      </c>
      <c r="F26" s="923">
        <v>154</v>
      </c>
      <c r="G26" s="907">
        <f t="shared" si="0"/>
        <v>0.42191780821917807</v>
      </c>
      <c r="H26" s="906">
        <f t="shared" si="1"/>
        <v>0</v>
      </c>
      <c r="I26" s="906">
        <f t="shared" si="4"/>
        <v>0</v>
      </c>
    </row>
    <row r="27" spans="1:10" ht="15">
      <c r="A27" s="897">
        <f t="shared" si="2"/>
        <v>13</v>
      </c>
      <c r="B27" s="894" t="s">
        <v>81</v>
      </c>
      <c r="C27" s="906">
        <f t="shared" si="3"/>
        <v>0</v>
      </c>
      <c r="D27" s="906">
        <f t="shared" si="5"/>
        <v>0</v>
      </c>
      <c r="E27" s="922">
        <v>31</v>
      </c>
      <c r="F27" s="923">
        <v>123</v>
      </c>
      <c r="G27" s="907">
        <f t="shared" si="0"/>
        <v>0.33698630136986302</v>
      </c>
      <c r="H27" s="906">
        <f t="shared" si="1"/>
        <v>0</v>
      </c>
      <c r="I27" s="906">
        <f t="shared" si="4"/>
        <v>0</v>
      </c>
    </row>
    <row r="28" spans="1:10" ht="15">
      <c r="A28" s="897">
        <f t="shared" si="2"/>
        <v>14</v>
      </c>
      <c r="B28" s="894" t="s">
        <v>80</v>
      </c>
      <c r="C28" s="906">
        <f t="shared" si="3"/>
        <v>0</v>
      </c>
      <c r="D28" s="906">
        <f t="shared" si="5"/>
        <v>0</v>
      </c>
      <c r="E28" s="922">
        <v>30</v>
      </c>
      <c r="F28" s="923">
        <v>93</v>
      </c>
      <c r="G28" s="907">
        <f t="shared" si="0"/>
        <v>0.25479452054794521</v>
      </c>
      <c r="H28" s="906">
        <f t="shared" si="1"/>
        <v>0</v>
      </c>
      <c r="I28" s="906">
        <f t="shared" si="4"/>
        <v>0</v>
      </c>
    </row>
    <row r="29" spans="1:10" ht="15">
      <c r="A29" s="897">
        <f t="shared" si="2"/>
        <v>15</v>
      </c>
      <c r="B29" s="894" t="s">
        <v>86</v>
      </c>
      <c r="C29" s="906">
        <f t="shared" si="3"/>
        <v>0</v>
      </c>
      <c r="D29" s="906">
        <f t="shared" si="5"/>
        <v>0</v>
      </c>
      <c r="E29" s="922">
        <v>31</v>
      </c>
      <c r="F29" s="923">
        <v>62</v>
      </c>
      <c r="G29" s="907">
        <f t="shared" si="0"/>
        <v>0.16986301369863013</v>
      </c>
      <c r="H29" s="906">
        <f t="shared" si="1"/>
        <v>0</v>
      </c>
      <c r="I29" s="906">
        <f t="shared" si="4"/>
        <v>0</v>
      </c>
    </row>
    <row r="30" spans="1:10" ht="15">
      <c r="A30" s="897">
        <f t="shared" si="2"/>
        <v>16</v>
      </c>
      <c r="B30" s="894" t="s">
        <v>79</v>
      </c>
      <c r="C30" s="906">
        <f t="shared" si="3"/>
        <v>0</v>
      </c>
      <c r="D30" s="906">
        <f t="shared" si="5"/>
        <v>0</v>
      </c>
      <c r="E30" s="922">
        <v>30</v>
      </c>
      <c r="F30" s="923">
        <v>32</v>
      </c>
      <c r="G30" s="907">
        <f t="shared" si="0"/>
        <v>8.7671232876712329E-2</v>
      </c>
      <c r="H30" s="906">
        <f t="shared" si="1"/>
        <v>0</v>
      </c>
      <c r="I30" s="906">
        <f t="shared" si="4"/>
        <v>0</v>
      </c>
    </row>
    <row r="31" spans="1:10" ht="15">
      <c r="A31" s="897">
        <f t="shared" si="2"/>
        <v>17</v>
      </c>
      <c r="B31" s="894" t="s">
        <v>78</v>
      </c>
      <c r="C31" s="906">
        <f t="shared" si="3"/>
        <v>0</v>
      </c>
      <c r="D31" s="906">
        <f t="shared" si="5"/>
        <v>0</v>
      </c>
      <c r="E31" s="922">
        <v>31</v>
      </c>
      <c r="F31" s="923">
        <f>F30-E31</f>
        <v>1</v>
      </c>
      <c r="G31" s="907">
        <f t="shared" si="0"/>
        <v>2.7397260273972603E-3</v>
      </c>
      <c r="H31" s="906">
        <f t="shared" si="1"/>
        <v>0</v>
      </c>
      <c r="I31" s="906">
        <f t="shared" si="4"/>
        <v>0</v>
      </c>
    </row>
    <row r="32" spans="1:10">
      <c r="A32" s="897"/>
      <c r="B32" s="894"/>
      <c r="C32" s="894"/>
      <c r="D32" s="894"/>
      <c r="E32" s="894"/>
      <c r="F32" s="894"/>
      <c r="G32" s="894"/>
      <c r="H32" s="908"/>
      <c r="I32" s="894"/>
    </row>
    <row r="33" spans="1:9" ht="15">
      <c r="A33" s="897">
        <f>+A31+1</f>
        <v>18</v>
      </c>
      <c r="B33" s="894" t="s">
        <v>764</v>
      </c>
      <c r="C33" s="894"/>
      <c r="D33" s="909">
        <f>+D31</f>
        <v>0</v>
      </c>
      <c r="E33" s="894"/>
      <c r="F33" s="894"/>
      <c r="G33" s="894"/>
      <c r="H33" s="894"/>
      <c r="I33" s="909">
        <f>+I31</f>
        <v>0</v>
      </c>
    </row>
    <row r="34" spans="1:9">
      <c r="A34" s="897"/>
      <c r="B34" s="910"/>
      <c r="C34" s="910"/>
      <c r="D34" s="910"/>
      <c r="E34" s="910"/>
      <c r="F34" s="910"/>
      <c r="G34" s="910"/>
      <c r="H34" s="910"/>
      <c r="I34" s="910"/>
    </row>
    <row r="35" spans="1:9" ht="15.75" thickBot="1">
      <c r="A35" s="897">
        <f>+A33+1</f>
        <v>19</v>
      </c>
      <c r="B35" s="911" t="str">
        <f>"Proration Adjustment - Line "&amp;A33&amp;" Col. "&amp;I17&amp;" less Col. "&amp;D17</f>
        <v>Proration Adjustment - Line 18 Col. (H) less Col. (C )</v>
      </c>
      <c r="C35" s="911"/>
      <c r="D35" s="911"/>
      <c r="E35" s="911"/>
      <c r="F35" s="911"/>
      <c r="G35" s="911"/>
      <c r="H35" s="911"/>
      <c r="I35" s="927">
        <f>+I33-D33</f>
        <v>0</v>
      </c>
    </row>
    <row r="36" spans="1:9" ht="13.5" thickTop="1">
      <c r="B36" s="910"/>
      <c r="C36" s="910"/>
      <c r="D36" s="910"/>
      <c r="E36" s="910"/>
      <c r="F36" s="910"/>
      <c r="G36" s="910"/>
      <c r="H36" s="910"/>
      <c r="I36" s="910"/>
    </row>
  </sheetData>
  <mergeCells count="7">
    <mergeCell ref="B4:I4"/>
    <mergeCell ref="B5:E5"/>
    <mergeCell ref="A6:I6"/>
    <mergeCell ref="E9:F9"/>
    <mergeCell ref="A1:G1"/>
    <mergeCell ref="A2:G2"/>
    <mergeCell ref="A3:G3"/>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sqref="A1:J1"/>
    </sheetView>
  </sheetViews>
  <sheetFormatPr defaultColWidth="14" defaultRowHeight="12.75"/>
  <cols>
    <col min="1" max="1" width="5.77734375" style="99" bestFit="1" customWidth="1"/>
    <col min="2" max="2" width="20.88671875" style="321" customWidth="1"/>
    <col min="3" max="3" width="14.33203125" style="321" customWidth="1"/>
    <col min="4" max="4" width="14" style="321" customWidth="1"/>
    <col min="5" max="5" width="12.5546875" style="321" customWidth="1"/>
    <col min="6" max="6" width="13.33203125" style="321" customWidth="1"/>
    <col min="7" max="7" width="12.77734375" style="321" customWidth="1"/>
    <col min="8" max="9" width="8.5546875" style="321" customWidth="1"/>
    <col min="10" max="10" width="13.6640625" style="321" bestFit="1" customWidth="1"/>
    <col min="11" max="11" width="12.5546875" style="321" bestFit="1" customWidth="1"/>
    <col min="12" max="12" width="11.21875" style="321" bestFit="1" customWidth="1"/>
    <col min="13" max="13" width="12.77734375" style="321" customWidth="1"/>
    <col min="14" max="14" width="14" style="321"/>
    <col min="15" max="15" width="10" style="321" bestFit="1" customWidth="1"/>
    <col min="16" max="16384" width="14" style="321"/>
  </cols>
  <sheetData>
    <row r="1" spans="1:15">
      <c r="A1" s="1006" t="s">
        <v>184</v>
      </c>
      <c r="B1" s="1006"/>
      <c r="C1" s="1006"/>
      <c r="D1" s="1006"/>
      <c r="E1" s="1006"/>
      <c r="F1" s="1006"/>
      <c r="G1" s="1006"/>
      <c r="H1" s="1006"/>
      <c r="I1" s="1006"/>
      <c r="J1" s="1006"/>
    </row>
    <row r="2" spans="1:15" ht="15" customHeight="1">
      <c r="A2" s="1025" t="s">
        <v>451</v>
      </c>
      <c r="B2" s="1025"/>
      <c r="C2" s="1025"/>
      <c r="D2" s="1025"/>
      <c r="E2" s="1025"/>
      <c r="F2" s="1025"/>
      <c r="G2" s="1025"/>
      <c r="H2" s="1025"/>
      <c r="I2" s="1025"/>
      <c r="J2" s="1025"/>
    </row>
    <row r="3" spans="1:15">
      <c r="A3" s="1008" t="str">
        <f>+'Attachment H-30A'!$D$5</f>
        <v>Transource Maryland, LLC</v>
      </c>
      <c r="B3" s="1008"/>
      <c r="C3" s="1008"/>
      <c r="D3" s="1008"/>
      <c r="E3" s="1008"/>
      <c r="F3" s="1008"/>
      <c r="G3" s="1008"/>
      <c r="H3" s="1008"/>
      <c r="I3" s="1008"/>
      <c r="J3" s="1008"/>
      <c r="K3" s="543"/>
      <c r="L3" s="543"/>
      <c r="M3" s="543"/>
      <c r="N3" s="543"/>
    </row>
    <row r="4" spans="1:15">
      <c r="B4" s="541"/>
    </row>
    <row r="5" spans="1:15">
      <c r="A5" s="258"/>
      <c r="B5" s="26" t="s">
        <v>437</v>
      </c>
      <c r="C5" s="541"/>
      <c r="F5" s="541"/>
      <c r="G5" s="541"/>
      <c r="H5" s="541"/>
      <c r="I5" s="541"/>
      <c r="J5" s="541"/>
      <c r="K5" s="269"/>
      <c r="L5" s="541"/>
      <c r="N5" s="101"/>
      <c r="O5" s="101"/>
    </row>
    <row r="6" spans="1:15" ht="16.5" thickBot="1">
      <c r="A6" s="258"/>
      <c r="B6" s="26"/>
      <c r="C6" s="541"/>
      <c r="D6" s="270"/>
      <c r="E6" s="270"/>
      <c r="F6" s="393" t="s">
        <v>48</v>
      </c>
      <c r="G6" s="270"/>
      <c r="H6" s="270"/>
      <c r="I6" s="270"/>
      <c r="K6" s="269"/>
      <c r="L6" s="541"/>
      <c r="N6" s="101"/>
      <c r="O6" s="101"/>
    </row>
    <row r="7" spans="1:15" ht="15.75">
      <c r="A7" s="258">
        <v>1</v>
      </c>
      <c r="B7" s="26" t="s">
        <v>724</v>
      </c>
      <c r="C7" s="26"/>
      <c r="F7" s="325">
        <v>108691.36000000002</v>
      </c>
      <c r="G7" s="270"/>
      <c r="H7" s="270"/>
      <c r="I7" s="270"/>
      <c r="N7" s="102"/>
      <c r="O7" s="102"/>
    </row>
    <row r="8" spans="1:15" ht="15.75">
      <c r="A8" s="258"/>
      <c r="B8" s="26"/>
      <c r="C8" s="26"/>
      <c r="F8" s="158"/>
      <c r="G8" s="270"/>
      <c r="H8" s="270"/>
      <c r="I8" s="270"/>
      <c r="N8" s="102"/>
      <c r="O8" s="102"/>
    </row>
    <row r="9" spans="1:15" ht="15.75">
      <c r="A9" s="258">
        <f>+A7+1</f>
        <v>2</v>
      </c>
      <c r="B9" s="26" t="s">
        <v>275</v>
      </c>
      <c r="C9" s="26"/>
      <c r="F9" s="145">
        <v>0</v>
      </c>
      <c r="G9" s="270"/>
      <c r="H9" s="270"/>
      <c r="I9" s="271"/>
      <c r="N9" s="101"/>
      <c r="O9" s="101"/>
    </row>
    <row r="10" spans="1:15" ht="15.75">
      <c r="A10" s="258"/>
      <c r="B10" s="26"/>
      <c r="C10" s="26"/>
      <c r="F10" s="406"/>
      <c r="G10" s="270"/>
      <c r="H10" s="270"/>
      <c r="I10" s="270"/>
      <c r="N10" s="101"/>
      <c r="O10" s="101"/>
    </row>
    <row r="11" spans="1:15" ht="15.75">
      <c r="A11" s="258">
        <f>+A9+1</f>
        <v>3</v>
      </c>
      <c r="B11" s="106" t="s">
        <v>718</v>
      </c>
      <c r="C11" s="106"/>
      <c r="F11" s="158">
        <f>+E40</f>
        <v>4938069.5296923071</v>
      </c>
      <c r="G11" s="270"/>
      <c r="H11" s="270"/>
      <c r="I11" s="270"/>
    </row>
    <row r="12" spans="1:15" ht="15.75">
      <c r="A12" s="258">
        <f t="shared" ref="A12:A22" si="0">+A11+1</f>
        <v>4</v>
      </c>
      <c r="B12" s="106" t="s">
        <v>840</v>
      </c>
      <c r="C12" s="106"/>
      <c r="F12" s="394">
        <f>-D40</f>
        <v>0</v>
      </c>
      <c r="G12" s="270"/>
      <c r="H12" s="270"/>
      <c r="I12" s="270"/>
    </row>
    <row r="13" spans="1:15" ht="15.75">
      <c r="A13" s="258">
        <f t="shared" si="0"/>
        <v>5</v>
      </c>
      <c r="B13" s="106" t="s">
        <v>719</v>
      </c>
      <c r="C13" s="106"/>
      <c r="F13" s="394">
        <f>-F40</f>
        <v>0</v>
      </c>
      <c r="G13" s="270"/>
      <c r="H13" s="270"/>
      <c r="I13" s="270"/>
    </row>
    <row r="14" spans="1:15" ht="16.5" thickBot="1">
      <c r="A14" s="258">
        <f t="shared" si="0"/>
        <v>6</v>
      </c>
      <c r="B14" s="106" t="s">
        <v>720</v>
      </c>
      <c r="C14" s="106"/>
      <c r="F14" s="170">
        <f>-G40</f>
        <v>0</v>
      </c>
      <c r="G14" s="270"/>
      <c r="H14" s="270"/>
      <c r="I14" s="270"/>
    </row>
    <row r="15" spans="1:15" ht="15.75">
      <c r="A15" s="258">
        <f t="shared" si="0"/>
        <v>7</v>
      </c>
      <c r="B15" s="106" t="s">
        <v>277</v>
      </c>
      <c r="C15" s="32" t="s">
        <v>458</v>
      </c>
      <c r="F15" s="545">
        <f>+SUM(F11:F14)</f>
        <v>4938069.5296923071</v>
      </c>
      <c r="G15" s="272"/>
      <c r="H15" s="273"/>
      <c r="I15" s="272"/>
    </row>
    <row r="16" spans="1:15">
      <c r="A16" s="258"/>
      <c r="B16" s="106"/>
      <c r="C16" s="502"/>
      <c r="J16" s="406"/>
    </row>
    <row r="17" spans="1:10">
      <c r="A17" s="258"/>
      <c r="B17" s="543"/>
      <c r="C17" s="502"/>
      <c r="F17" s="541"/>
      <c r="G17" s="541"/>
      <c r="I17" s="541"/>
      <c r="J17" s="541"/>
    </row>
    <row r="18" spans="1:10" ht="13.5" thickBot="1">
      <c r="A18" s="258"/>
      <c r="B18" s="543"/>
      <c r="C18" s="502"/>
      <c r="F18" s="31" t="s">
        <v>48</v>
      </c>
      <c r="G18" s="31" t="s">
        <v>58</v>
      </c>
      <c r="H18" s="31" t="s">
        <v>57</v>
      </c>
      <c r="I18" s="31" t="s">
        <v>59</v>
      </c>
      <c r="J18" s="541"/>
    </row>
    <row r="19" spans="1:10">
      <c r="A19" s="258">
        <f>+A15+1</f>
        <v>8</v>
      </c>
      <c r="B19" s="106" t="s">
        <v>227</v>
      </c>
      <c r="C19" s="32" t="s">
        <v>887</v>
      </c>
      <c r="F19" s="194">
        <f>+C40</f>
        <v>6338461.538461538</v>
      </c>
      <c r="G19" s="284">
        <v>0.4</v>
      </c>
      <c r="H19" s="368">
        <f>'9- Cost of Debt True-up'!D35</f>
        <v>2.5374613228155343E-2</v>
      </c>
      <c r="I19" s="213">
        <f>G19*H19</f>
        <v>1.0149845291262137E-2</v>
      </c>
      <c r="J19" s="193" t="s">
        <v>60</v>
      </c>
    </row>
    <row r="20" spans="1:10">
      <c r="A20" s="258">
        <f t="shared" si="0"/>
        <v>9</v>
      </c>
      <c r="B20" s="106" t="s">
        <v>455</v>
      </c>
      <c r="C20" s="32" t="s">
        <v>888</v>
      </c>
      <c r="F20" s="194">
        <f>+D40</f>
        <v>0</v>
      </c>
      <c r="G20" s="284">
        <v>0</v>
      </c>
      <c r="H20" s="368">
        <f>IFERROR(+F9/F20,0)</f>
        <v>0</v>
      </c>
      <c r="I20" s="213">
        <f>G20*H20</f>
        <v>0</v>
      </c>
      <c r="J20" s="541"/>
    </row>
    <row r="21" spans="1:10" ht="13.5" thickBot="1">
      <c r="A21" s="258">
        <f t="shared" si="0"/>
        <v>10</v>
      </c>
      <c r="B21" s="26" t="s">
        <v>262</v>
      </c>
      <c r="C21" s="34" t="s">
        <v>889</v>
      </c>
      <c r="F21" s="279">
        <f>+F15</f>
        <v>4938069.5296923071</v>
      </c>
      <c r="G21" s="284">
        <v>0.6</v>
      </c>
      <c r="H21" s="368">
        <f>+'Attachment H-30A'!G205</f>
        <v>0.10400000000000001</v>
      </c>
      <c r="I21" s="332">
        <f>G21*H21</f>
        <v>6.2400000000000004E-2</v>
      </c>
      <c r="J21" s="541"/>
    </row>
    <row r="22" spans="1:10">
      <c r="A22" s="258">
        <f t="shared" si="0"/>
        <v>11</v>
      </c>
      <c r="B22" s="542" t="s">
        <v>220</v>
      </c>
      <c r="C22" s="34" t="s">
        <v>457</v>
      </c>
      <c r="F22" s="194">
        <f>SUM(F19:F21)</f>
        <v>11276531.068153845</v>
      </c>
      <c r="G22" s="541" t="s">
        <v>2</v>
      </c>
      <c r="H22" s="502"/>
      <c r="I22" s="213">
        <f>SUM(I19:I21)</f>
        <v>7.2549845291262141E-2</v>
      </c>
      <c r="J22" s="193" t="s">
        <v>61</v>
      </c>
    </row>
    <row r="23" spans="1:10">
      <c r="A23" s="258"/>
    </row>
    <row r="24" spans="1:10">
      <c r="A24" s="251"/>
    </row>
    <row r="25" spans="1:10">
      <c r="C25" s="216" t="s">
        <v>190</v>
      </c>
      <c r="D25" s="216" t="s">
        <v>191</v>
      </c>
      <c r="E25" s="378" t="s">
        <v>450</v>
      </c>
      <c r="F25" s="216" t="s">
        <v>193</v>
      </c>
      <c r="G25" s="216" t="s">
        <v>195</v>
      </c>
    </row>
    <row r="26" spans="1:10" ht="45.75" customHeight="1">
      <c r="A26" s="370"/>
      <c r="B26" s="372" t="s">
        <v>446</v>
      </c>
      <c r="C26" s="377" t="s">
        <v>729</v>
      </c>
      <c r="D26" s="800" t="s">
        <v>709</v>
      </c>
      <c r="E26" s="377" t="s">
        <v>276</v>
      </c>
      <c r="F26" s="359" t="s">
        <v>453</v>
      </c>
      <c r="G26" s="359" t="s">
        <v>454</v>
      </c>
    </row>
    <row r="27" spans="1:10">
      <c r="A27" s="371">
        <f>+A22+1</f>
        <v>12</v>
      </c>
      <c r="B27" s="373" t="s">
        <v>447</v>
      </c>
      <c r="C27" s="979">
        <v>6200000</v>
      </c>
      <c r="D27" s="979">
        <v>0</v>
      </c>
      <c r="E27" s="979">
        <v>4164753.9489999991</v>
      </c>
      <c r="F27" s="979">
        <v>0</v>
      </c>
      <c r="G27" s="979">
        <v>0</v>
      </c>
    </row>
    <row r="28" spans="1:10">
      <c r="A28" s="371">
        <f>+A27+1</f>
        <v>13</v>
      </c>
      <c r="B28" s="374" t="s">
        <v>85</v>
      </c>
      <c r="C28" s="970">
        <v>6200000</v>
      </c>
      <c r="D28" s="970">
        <v>0</v>
      </c>
      <c r="E28" s="970">
        <v>4523736.3029999994</v>
      </c>
      <c r="F28" s="970">
        <v>0</v>
      </c>
      <c r="G28" s="970">
        <v>0</v>
      </c>
    </row>
    <row r="29" spans="1:10">
      <c r="A29" s="371">
        <f t="shared" ref="A29:A40" si="1">+A28+1</f>
        <v>14</v>
      </c>
      <c r="B29" s="375" t="s">
        <v>84</v>
      </c>
      <c r="C29" s="970">
        <v>6200000</v>
      </c>
      <c r="D29" s="970">
        <v>0</v>
      </c>
      <c r="E29" s="970">
        <v>4584446.9409999996</v>
      </c>
      <c r="F29" s="970">
        <v>0</v>
      </c>
      <c r="G29" s="970">
        <v>0</v>
      </c>
    </row>
    <row r="30" spans="1:10">
      <c r="A30" s="371">
        <f t="shared" si="1"/>
        <v>15</v>
      </c>
      <c r="B30" s="375" t="s">
        <v>83</v>
      </c>
      <c r="C30" s="970">
        <v>6200000</v>
      </c>
      <c r="D30" s="970">
        <v>0</v>
      </c>
      <c r="E30" s="970">
        <v>4645127.2689999994</v>
      </c>
      <c r="F30" s="970">
        <v>0</v>
      </c>
      <c r="G30" s="970">
        <v>0</v>
      </c>
    </row>
    <row r="31" spans="1:10">
      <c r="A31" s="371">
        <f t="shared" si="1"/>
        <v>16</v>
      </c>
      <c r="B31" s="374" t="s">
        <v>76</v>
      </c>
      <c r="C31" s="970">
        <v>6400000</v>
      </c>
      <c r="D31" s="970">
        <v>0</v>
      </c>
      <c r="E31" s="970">
        <v>4684345.1009999998</v>
      </c>
      <c r="F31" s="970">
        <v>0</v>
      </c>
      <c r="G31" s="970">
        <v>0</v>
      </c>
    </row>
    <row r="32" spans="1:10">
      <c r="A32" s="371">
        <f t="shared" si="1"/>
        <v>17</v>
      </c>
      <c r="B32" s="375" t="s">
        <v>75</v>
      </c>
      <c r="C32" s="970">
        <v>6400000</v>
      </c>
      <c r="D32" s="970">
        <v>0</v>
      </c>
      <c r="E32" s="970">
        <v>4740963.5330000008</v>
      </c>
      <c r="F32" s="970">
        <v>0</v>
      </c>
      <c r="G32" s="970">
        <v>0</v>
      </c>
    </row>
    <row r="33" spans="1:13">
      <c r="A33" s="371">
        <f t="shared" si="1"/>
        <v>18</v>
      </c>
      <c r="B33" s="375" t="s">
        <v>448</v>
      </c>
      <c r="C33" s="970">
        <v>6400000</v>
      </c>
      <c r="D33" s="970">
        <v>0</v>
      </c>
      <c r="E33" s="970">
        <v>4790027.05</v>
      </c>
      <c r="F33" s="970">
        <v>0</v>
      </c>
      <c r="G33" s="970">
        <v>0</v>
      </c>
    </row>
    <row r="34" spans="1:13">
      <c r="A34" s="371">
        <f t="shared" si="1"/>
        <v>19</v>
      </c>
      <c r="B34" s="374" t="s">
        <v>82</v>
      </c>
      <c r="C34" s="970">
        <v>6400000</v>
      </c>
      <c r="D34" s="970">
        <v>0</v>
      </c>
      <c r="E34" s="970">
        <v>4846931.1969999997</v>
      </c>
      <c r="F34" s="970">
        <v>0</v>
      </c>
      <c r="G34" s="970">
        <v>0</v>
      </c>
    </row>
    <row r="35" spans="1:13">
      <c r="A35" s="371">
        <f t="shared" si="1"/>
        <v>20</v>
      </c>
      <c r="B35" s="375" t="s">
        <v>81</v>
      </c>
      <c r="C35" s="970">
        <v>6400000</v>
      </c>
      <c r="D35" s="970">
        <v>0</v>
      </c>
      <c r="E35" s="970">
        <v>4901515.1789999995</v>
      </c>
      <c r="F35" s="970">
        <v>0</v>
      </c>
      <c r="G35" s="970">
        <v>0</v>
      </c>
    </row>
    <row r="36" spans="1:13">
      <c r="A36" s="371">
        <f t="shared" si="1"/>
        <v>21</v>
      </c>
      <c r="B36" s="375" t="s">
        <v>80</v>
      </c>
      <c r="C36" s="970">
        <v>6400000</v>
      </c>
      <c r="D36" s="970">
        <v>0</v>
      </c>
      <c r="E36" s="970">
        <v>4937290.3810000001</v>
      </c>
      <c r="F36" s="970">
        <v>0</v>
      </c>
      <c r="G36" s="970">
        <v>0</v>
      </c>
    </row>
    <row r="37" spans="1:13">
      <c r="A37" s="371">
        <f t="shared" si="1"/>
        <v>22</v>
      </c>
      <c r="B37" s="374" t="s">
        <v>449</v>
      </c>
      <c r="C37" s="970">
        <v>6400000</v>
      </c>
      <c r="D37" s="970">
        <v>0</v>
      </c>
      <c r="E37" s="970">
        <v>4995155.165</v>
      </c>
      <c r="F37" s="970">
        <v>0</v>
      </c>
      <c r="G37" s="970">
        <v>0</v>
      </c>
    </row>
    <row r="38" spans="1:13">
      <c r="A38" s="371">
        <f t="shared" si="1"/>
        <v>23</v>
      </c>
      <c r="B38" s="374" t="s">
        <v>79</v>
      </c>
      <c r="C38" s="970">
        <v>6400000</v>
      </c>
      <c r="D38" s="970">
        <v>0</v>
      </c>
      <c r="E38" s="970">
        <v>5095921.0010000002</v>
      </c>
      <c r="F38" s="970">
        <v>0</v>
      </c>
      <c r="G38" s="970">
        <v>0</v>
      </c>
    </row>
    <row r="39" spans="1:13">
      <c r="A39" s="371">
        <f t="shared" si="1"/>
        <v>24</v>
      </c>
      <c r="B39" s="375" t="s">
        <v>78</v>
      </c>
      <c r="C39" s="969">
        <v>6400000</v>
      </c>
      <c r="D39" s="969">
        <v>0</v>
      </c>
      <c r="E39" s="969">
        <v>7284690.8169999998</v>
      </c>
      <c r="F39" s="969">
        <v>0</v>
      </c>
      <c r="G39" s="969">
        <v>0</v>
      </c>
    </row>
    <row r="40" spans="1:13">
      <c r="A40" s="371">
        <f t="shared" si="1"/>
        <v>25</v>
      </c>
      <c r="B40" s="376" t="s">
        <v>568</v>
      </c>
      <c r="C40" s="295">
        <f>+SUM(C27:C39)/13</f>
        <v>6338461.538461538</v>
      </c>
      <c r="D40" s="295">
        <f>+SUM(D27:D39)/13</f>
        <v>0</v>
      </c>
      <c r="E40" s="295">
        <f>+SUM(E27:E39)/13</f>
        <v>4938069.5296923071</v>
      </c>
      <c r="F40" s="585">
        <f>+SUM(F27:F39)/13</f>
        <v>0</v>
      </c>
      <c r="G40" s="585">
        <f>+SUM(G27:G39)/13</f>
        <v>0</v>
      </c>
    </row>
    <row r="42" spans="1:13">
      <c r="A42" s="652" t="s">
        <v>525</v>
      </c>
    </row>
    <row r="43" spans="1:13" ht="15" customHeight="1">
      <c r="A43" s="259" t="s">
        <v>62</v>
      </c>
      <c r="B43" s="994" t="s">
        <v>456</v>
      </c>
      <c r="C43" s="994"/>
      <c r="D43" s="994"/>
      <c r="E43" s="994"/>
      <c r="F43" s="994"/>
      <c r="G43" s="994"/>
      <c r="H43" s="994"/>
      <c r="I43" s="994"/>
    </row>
    <row r="44" spans="1:13" s="565" customFormat="1">
      <c r="B44" s="994"/>
      <c r="C44" s="994"/>
      <c r="D44" s="994"/>
      <c r="E44" s="994"/>
      <c r="F44" s="994"/>
      <c r="G44" s="994"/>
      <c r="H44" s="994"/>
      <c r="I44" s="994"/>
    </row>
    <row r="45" spans="1:13" s="565" customFormat="1">
      <c r="A45" s="259" t="s">
        <v>63</v>
      </c>
      <c r="B45" s="565" t="s">
        <v>376</v>
      </c>
    </row>
    <row r="46" spans="1:13" s="565" customFormat="1">
      <c r="A46" s="259" t="s">
        <v>64</v>
      </c>
      <c r="B46" s="565" t="s">
        <v>459</v>
      </c>
    </row>
    <row r="47" spans="1:13" s="565" customFormat="1" ht="39.75" customHeight="1">
      <c r="A47" s="324" t="s">
        <v>65</v>
      </c>
      <c r="B47" s="986" t="s">
        <v>829</v>
      </c>
      <c r="C47" s="986"/>
      <c r="D47" s="986"/>
      <c r="E47" s="986"/>
      <c r="F47" s="986"/>
      <c r="G47" s="986"/>
      <c r="H47" s="986"/>
      <c r="I47" s="986"/>
      <c r="J47" s="850"/>
      <c r="K47" s="850"/>
      <c r="L47" s="850"/>
      <c r="M47" s="799"/>
    </row>
    <row r="48" spans="1:13" s="565" customFormat="1">
      <c r="A48" s="324"/>
      <c r="B48" s="653"/>
      <c r="C48" s="653"/>
      <c r="D48" s="653"/>
      <c r="E48" s="653"/>
      <c r="F48" s="653"/>
      <c r="G48" s="653"/>
      <c r="H48" s="653"/>
      <c r="I48" s="653"/>
      <c r="J48" s="653"/>
      <c r="K48" s="653"/>
      <c r="L48" s="653"/>
      <c r="M48" s="653"/>
    </row>
    <row r="49" spans="1:13" s="565" customFormat="1">
      <c r="A49" s="324"/>
      <c r="B49" s="653"/>
      <c r="C49" s="653"/>
      <c r="D49" s="653"/>
      <c r="E49" s="653"/>
      <c r="F49" s="653"/>
      <c r="G49" s="653"/>
      <c r="H49" s="653"/>
      <c r="I49" s="653"/>
      <c r="J49" s="653"/>
      <c r="K49" s="653"/>
      <c r="L49" s="653"/>
      <c r="M49" s="653"/>
    </row>
    <row r="50" spans="1:13" s="565" customFormat="1">
      <c r="A50" s="324"/>
      <c r="B50" s="653"/>
      <c r="C50" s="653"/>
      <c r="D50" s="653"/>
      <c r="E50" s="653"/>
      <c r="F50" s="653"/>
      <c r="G50" s="653"/>
      <c r="H50" s="653"/>
      <c r="I50" s="653"/>
      <c r="J50" s="653"/>
      <c r="K50" s="653"/>
      <c r="L50" s="653"/>
      <c r="M50" s="653"/>
    </row>
    <row r="51" spans="1:13" s="565" customFormat="1">
      <c r="A51" s="324"/>
      <c r="B51" s="653"/>
      <c r="C51" s="653"/>
      <c r="D51" s="653"/>
      <c r="E51" s="653"/>
      <c r="F51" s="653"/>
      <c r="G51" s="653"/>
      <c r="H51" s="653"/>
      <c r="I51" s="653"/>
      <c r="J51" s="653"/>
      <c r="K51" s="653"/>
      <c r="L51" s="653"/>
      <c r="M51" s="653"/>
    </row>
    <row r="52" spans="1:13" s="565" customFormat="1">
      <c r="A52" s="324"/>
      <c r="B52" s="653"/>
      <c r="C52" s="653"/>
      <c r="D52" s="653"/>
      <c r="E52" s="653"/>
      <c r="F52" s="653"/>
      <c r="G52" s="653"/>
      <c r="H52" s="653"/>
      <c r="I52" s="653"/>
      <c r="J52" s="653"/>
      <c r="K52" s="653"/>
      <c r="L52" s="653"/>
      <c r="M52" s="653"/>
    </row>
    <row r="53" spans="1:13" s="565" customFormat="1">
      <c r="A53" s="324"/>
      <c r="B53" s="653"/>
      <c r="C53" s="653"/>
      <c r="D53" s="653"/>
      <c r="E53" s="653"/>
      <c r="F53" s="653"/>
      <c r="G53" s="653"/>
      <c r="H53" s="653"/>
      <c r="I53" s="653"/>
      <c r="J53" s="653"/>
      <c r="K53" s="653"/>
      <c r="L53" s="653"/>
      <c r="M53" s="653"/>
    </row>
    <row r="54" spans="1:13" s="565" customFormat="1">
      <c r="A54" s="324"/>
      <c r="B54" s="653"/>
      <c r="C54" s="653"/>
      <c r="D54" s="653"/>
      <c r="E54" s="653"/>
      <c r="F54" s="653"/>
      <c r="G54" s="653"/>
      <c r="H54" s="653"/>
      <c r="I54" s="653"/>
      <c r="J54" s="653"/>
      <c r="K54" s="653"/>
      <c r="L54" s="653"/>
      <c r="M54" s="653"/>
    </row>
  </sheetData>
  <customSheetViews>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F04A2B9A-C6FE-4FEB-AD1E-2CF9AC309BE4}" fitToPage="1">
      <selection activeCell="G20" sqref="G20"/>
      <pageMargins left="0.7" right="0.7"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3" orientation="landscape" r:id="rId4"/>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988DBC8E-E135-4F5E-ADEE-BD14D77AAFE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91B0580F-0CDB-4E67-9FBB-5F87CC05A75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Attachment H-30A</vt:lpstr>
      <vt:lpstr>1-Project Rev Req</vt:lpstr>
      <vt:lpstr>2-Incentive ROE</vt:lpstr>
      <vt:lpstr>3-Project True-up</vt:lpstr>
      <vt:lpstr>4- Rate Base</vt:lpstr>
      <vt:lpstr>4a-ADIT</vt:lpstr>
      <vt:lpstr>4b-Ending ADIT</vt:lpstr>
      <vt:lpstr>4c-ADIT Proration</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'4a-ADIT'!Print_Area</vt:lpstr>
      <vt:lpstr>'4b-Ending ADIT'!Print_Area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keywords/>
  <cp:lastModifiedBy>s199989</cp:lastModifiedBy>
  <cp:lastPrinted>2018-09-27T15:21:44Z</cp:lastPrinted>
  <dcterms:created xsi:type="dcterms:W3CDTF">1970-01-01T04:00:00Z</dcterms:created>
  <dcterms:modified xsi:type="dcterms:W3CDTF">2021-06-29T16:34:32Z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{BE45F11B-7F20-4AB7-A238-8C15BE33FB68}</vt:lpwstr>
  </property>
  <property fmtid="{D5CDD505-2E9C-101B-9397-08002B2CF9AE}" pid="6" name="docIndexRef">
    <vt:lpwstr>45ec4f70-846a-4a7e-a286-fc45c6e6624e</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Visual Markings Removed">
    <vt:lpwstr>No</vt:lpwstr>
  </property>
  <property fmtid="{D5CDD505-2E9C-101B-9397-08002B2CF9AE}" pid="10"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11" name="bjDocumentLabelXML-0">
    <vt:lpwstr>ames.com/2008/01/sie/internal/label"&gt;&lt;element uid="50c31824-0780-4910-87d1-eaaffd182d42" value="" /&gt;&lt;/sisl&gt;</vt:lpwstr>
  </property>
</Properties>
</file>