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20256" yWindow="192" windowWidth="3756" windowHeight="9636"/>
  </bookViews>
  <sheets>
    <sheet name="Summary" sheetId="13" r:id="rId1"/>
    <sheet name="MOPR Price Calculations" sheetId="15" r:id="rId2"/>
  </sheets>
  <definedNames>
    <definedName name="_AMO_UniqueIdentifier" hidden="1">"'80ea8a58-86ba-48f3-a81e-dec7a7b9615a'"</definedName>
    <definedName name="_xlnm.Print_Area" localSheetId="1">'MOPR Price Calculations'!$A$1:$F$34</definedName>
  </definedNames>
  <calcPr calcId="145621"/>
</workbook>
</file>

<file path=xl/calcChain.xml><?xml version="1.0" encoding="utf-8"?>
<calcChain xmlns="http://schemas.openxmlformats.org/spreadsheetml/2006/main">
  <c r="B19" i="15" l="1"/>
  <c r="E27" i="15" l="1"/>
  <c r="E31" i="15" s="1"/>
  <c r="E32" i="15" s="1"/>
  <c r="E33" i="15" s="1"/>
  <c r="F9" i="13" s="1"/>
  <c r="D27" i="15"/>
  <c r="D31" i="15" s="1"/>
  <c r="D32" i="15" s="1"/>
  <c r="D33" i="15" s="1"/>
  <c r="E9" i="13" s="1"/>
  <c r="C27" i="15"/>
  <c r="C31" i="15" s="1"/>
  <c r="C32" i="15" s="1"/>
  <c r="C33" i="15" s="1"/>
  <c r="D9" i="13" s="1"/>
  <c r="B27" i="15"/>
  <c r="B31" i="15" s="1"/>
  <c r="B32" i="15" s="1"/>
  <c r="B33" i="15" s="1"/>
  <c r="C9" i="13" s="1"/>
  <c r="E15" i="15"/>
  <c r="E19" i="15" s="1"/>
  <c r="E20" i="15" s="1"/>
  <c r="E21" i="15" s="1"/>
  <c r="F8" i="13" s="1"/>
  <c r="D15" i="15"/>
  <c r="D19" i="15" s="1"/>
  <c r="D20" i="15" s="1"/>
  <c r="D21" i="15" s="1"/>
  <c r="E8" i="13" s="1"/>
  <c r="C15" i="15"/>
  <c r="C19" i="15" s="1"/>
  <c r="C20" i="15" s="1"/>
  <c r="C21" i="15" s="1"/>
  <c r="D8" i="13" s="1"/>
  <c r="B15" i="15"/>
  <c r="B20" i="15" s="1"/>
  <c r="B21" i="15" s="1"/>
  <c r="C8" i="13" s="1"/>
  <c r="D10" i="13" l="1"/>
  <c r="F10" i="13"/>
  <c r="C10" i="13"/>
  <c r="E10" i="13"/>
</calcChain>
</file>

<file path=xl/sharedStrings.xml><?xml version="1.0" encoding="utf-8"?>
<sst xmlns="http://schemas.openxmlformats.org/spreadsheetml/2006/main" count="82" uniqueCount="46">
  <si>
    <t>APS</t>
  </si>
  <si>
    <t>BGE</t>
  </si>
  <si>
    <t xml:space="preserve"> </t>
  </si>
  <si>
    <t>UCAP Price = ICAP Price/(1 - Pool-Wide Average EFORd)</t>
  </si>
  <si>
    <t>CONE Area 1</t>
  </si>
  <si>
    <t>CONE Area 2</t>
  </si>
  <si>
    <t>CONE Area 3</t>
  </si>
  <si>
    <t>CONE Area 4</t>
  </si>
  <si>
    <t>Ancillary Services Offset, $/MW-Year per Tariff</t>
  </si>
  <si>
    <t>Net CONE, $/MW-Day, ICAP Price</t>
  </si>
  <si>
    <t>Net CONE, $/MW-Day, UCAP Price</t>
  </si>
  <si>
    <t>CONE Area 1: AE, DPL, JCPL, PECO, PS, RECO</t>
  </si>
  <si>
    <t>CONE Area 2: BGE, PEPCO</t>
  </si>
  <si>
    <t>ICAP to UCAP Conversion Factor:</t>
  </si>
  <si>
    <t>Combustion Turbine</t>
  </si>
  <si>
    <t>Zone in the CONE Area with highest energy revenue</t>
  </si>
  <si>
    <t>Combined Cycle</t>
  </si>
  <si>
    <t>Resource Type</t>
  </si>
  <si>
    <t>PENELEC</t>
  </si>
  <si>
    <t>Cone Area 1</t>
  </si>
  <si>
    <t>Cone Area 2</t>
  </si>
  <si>
    <t>Cone Area 3</t>
  </si>
  <si>
    <t>Cone Area 4</t>
  </si>
  <si>
    <t>CONE Area 1 includes the following Transmission Zones: AE, DPL, JCPL, PECO, PSEG, RECO</t>
  </si>
  <si>
    <t>CONE Area 2 includes the following Transmission Zones: BGE, PEPCO</t>
  </si>
  <si>
    <t>CONE Area 3 includes the following Transmission Zones: AEP, APS, ATSI, COMED, DAYTON, DEOK, DOMINION, DUQUESNE, EKPC.</t>
  </si>
  <si>
    <t>CONE Area 4 includes the following Transmission Zones: METED, PENELEC, PPL.</t>
  </si>
  <si>
    <t>CONE Area 3: AEP, APS, ATSI, COMED, DAYTON, DEOK, DOMINION, DUQUESNE, EKPC</t>
  </si>
  <si>
    <t>CONE Area 4: METED, PENELEC, PPL</t>
  </si>
  <si>
    <t xml:space="preserve">2020/2021 BRA CONE: Levelized Revenue Requirement, $/MW-Year </t>
  </si>
  <si>
    <t>MOPR Floor Offer Prices for 2021/2022 RPM Base Residual Auction</t>
  </si>
  <si>
    <t>Pool-Wide Average EFORd for 2021/2022</t>
  </si>
  <si>
    <t xml:space="preserve">2021/2022 BRA CONE: Levelized Revenue Requirement, $/MW-Year </t>
  </si>
  <si>
    <t>Historic (2015-2017) Net Energy Revenue Offset for the Zone with highest energy revenues in the CONE Area, $/MW-Year</t>
  </si>
  <si>
    <t>BLS Composite Index: 2016/2015 Escalation for CT</t>
  </si>
  <si>
    <t>BLS Composite Index: 2016/2015 Escalation for CC</t>
  </si>
  <si>
    <t>JCPL</t>
  </si>
  <si>
    <r>
      <t xml:space="preserve">Other Resource Types </t>
    </r>
    <r>
      <rPr>
        <b/>
        <vertAlign val="superscript"/>
        <sz val="12"/>
        <color rgb="FF002060"/>
        <rFont val="Arial"/>
        <family val="2"/>
      </rPr>
      <t>(2)</t>
    </r>
  </si>
  <si>
    <t>(1)</t>
  </si>
  <si>
    <t>(2)</t>
  </si>
  <si>
    <r>
      <t>MOPR Floor Offer Prices for 2021/2022 BRA (UCAP Price $/MW-Day)</t>
    </r>
    <r>
      <rPr>
        <b/>
        <vertAlign val="superscript"/>
        <sz val="16"/>
        <color rgb="FF002060"/>
        <rFont val="Arial"/>
        <family val="2"/>
      </rPr>
      <t xml:space="preserve"> (1)</t>
    </r>
  </si>
  <si>
    <t>MOPR Floor Offer Price for Combustion Turbine:          90% Net CONE, $/MW-Day, UCAP Price</t>
  </si>
  <si>
    <t>MOPR Floor Offer Prices for Combined Cycle:                90% Net CONE, $/MW-Day, UCAP Price</t>
  </si>
  <si>
    <t>On December 8, 2017, the FERC issued a Remand Order rejecting PJM’s Minimum Offer Price Rule (“MOPR”) proposal in Docket No. ER13-535. As a result of the order, all RPM Auctions conducted as of December 8, 2017, will be conducted under the MOPR rules that were in effect just prior to PJM's December 7, 2012 MOPR filing.</t>
  </si>
  <si>
    <t>Under the rules in effect prior to PJM's December 7, 2012 MOPR filing, resource types other than CTs and CCs are subject to MOPR. The MOPR Floor Offer Price is specified as $0.00 for nuclear, coal, IGCC, hydro, wind and solar facilities and is set equal to 70% of the CT Net CONE for all other resource types.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</si>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</sst>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4" formatCode="_(&quot;$&quot;* #,##0.00_);_(&quot;$&quot;* \(#,##0.00\);_(&quot;$&quot;* &quot;-&quot;??_);_(@_)"/>
    <numFmt numFmtId="164" formatCode="&quot;$&quot;#,##0.00"/>
    <numFmt numFmtId="165" formatCode="&quot;$&quot;#,##0"/>
    <numFmt numFmtId="166" formatCode="0.000000"/>
    <numFmt numFmtId="167" formatCode="&quot;$&quot;#,##0.000000"/>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2"/>
      <name val="Arial"/>
      <family val="2"/>
    </font>
    <font>
      <sz val="12"/>
      <name val="Arial"/>
      <family val="2"/>
    </font>
    <font>
      <b/>
      <sz val="16"/>
      <name val="Arial"/>
      <family val="2"/>
    </font>
    <font>
      <sz val="11"/>
      <color theme="1"/>
      <name val="Calibri"/>
      <family val="2"/>
      <scheme val="minor"/>
    </font>
    <font>
      <sz val="9"/>
      <color rgb="FFFF0000"/>
      <name val="Arial"/>
      <family val="2"/>
    </font>
    <font>
      <b/>
      <sz val="12"/>
      <color rgb="FFFF0000"/>
      <name val="Arial"/>
      <family val="2"/>
    </font>
    <font>
      <sz val="10"/>
      <name val="Calibri"/>
      <family val="2"/>
      <scheme val="minor"/>
    </font>
    <font>
      <sz val="12"/>
      <color rgb="FFFF0000"/>
      <name val="Arial"/>
      <family val="2"/>
    </font>
    <font>
      <b/>
      <sz val="12"/>
      <color rgb="FF002060"/>
      <name val="Arial"/>
      <family val="2"/>
    </font>
    <font>
      <sz val="10"/>
      <color rgb="FF002060"/>
      <name val="Arial"/>
      <family val="2"/>
    </font>
    <font>
      <sz val="12"/>
      <color rgb="FF002060"/>
      <name val="Arial"/>
      <family val="2"/>
    </font>
    <font>
      <b/>
      <sz val="10"/>
      <color rgb="FFFF0000"/>
      <name val="Arial"/>
      <family val="2"/>
    </font>
    <font>
      <b/>
      <vertAlign val="superscript"/>
      <sz val="12"/>
      <color rgb="FF002060"/>
      <name val="Arial"/>
      <family val="2"/>
    </font>
    <font>
      <b/>
      <sz val="16"/>
      <color rgb="FF002060"/>
      <name val="Arial"/>
      <family val="2"/>
    </font>
    <font>
      <b/>
      <vertAlign val="superscript"/>
      <sz val="16"/>
      <color rgb="FF002060"/>
      <name val="Arial"/>
      <family val="2"/>
    </font>
  </fonts>
  <fills count="5">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1">
    <xf numFmtId="0" fontId="0" fillId="0" borderId="0"/>
    <xf numFmtId="0" fontId="10" fillId="0" borderId="0"/>
    <xf numFmtId="44" fontId="5" fillId="0" borderId="0" applyFont="0" applyFill="0" applyBorder="0" applyAlignment="0" applyProtection="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9" fontId="5" fillId="0" borderId="0" applyFont="0" applyFill="0" applyBorder="0" applyAlignment="0" applyProtection="0"/>
  </cellStyleXfs>
  <cellXfs count="73">
    <xf numFmtId="0" fontId="0" fillId="0" borderId="0" xfId="0"/>
    <xf numFmtId="0" fontId="8" fillId="0" borderId="1" xfId="0" applyFont="1" applyBorder="1" applyAlignment="1">
      <alignment horizontal="left" vertical="center" wrapText="1"/>
    </xf>
    <xf numFmtId="166" fontId="8" fillId="0" borderId="1" xfId="0" applyNumberFormat="1" applyFont="1" applyBorder="1" applyAlignment="1">
      <alignment horizontal="center" vertical="center" wrapText="1"/>
    </xf>
    <xf numFmtId="166" fontId="8" fillId="0" borderId="1" xfId="0" applyNumberFormat="1" applyFont="1" applyFill="1" applyBorder="1" applyAlignment="1">
      <alignment horizontal="center" vertical="center" wrapText="1"/>
    </xf>
    <xf numFmtId="44" fontId="0" fillId="0" borderId="0" xfId="2" applyFont="1"/>
    <xf numFmtId="0" fontId="5" fillId="0" borderId="0" xfId="0" applyFont="1" applyAlignment="1">
      <alignment horizontal="center" vertical="center"/>
    </xf>
    <xf numFmtId="166" fontId="5" fillId="0" borderId="0" xfId="0" applyNumberFormat="1" applyFont="1" applyAlignment="1">
      <alignment horizontal="center" vertical="center"/>
    </xf>
    <xf numFmtId="1" fontId="5" fillId="0" borderId="0" xfId="0" applyNumberFormat="1" applyFont="1" applyAlignment="1">
      <alignment horizontal="center" vertical="center"/>
    </xf>
    <xf numFmtId="167" fontId="5" fillId="0" borderId="0" xfId="0" applyNumberFormat="1" applyFont="1" applyAlignment="1">
      <alignment horizontal="center" vertical="center"/>
    </xf>
    <xf numFmtId="0" fontId="18" fillId="0" borderId="0" xfId="0" applyFont="1" applyAlignment="1">
      <alignment horizontal="center" vertical="center"/>
    </xf>
    <xf numFmtId="10" fontId="7" fillId="0" borderId="1" xfId="0" applyNumberFormat="1" applyFont="1" applyBorder="1" applyAlignment="1">
      <alignment horizontal="center" vertical="center" wrapText="1"/>
    </xf>
    <xf numFmtId="0" fontId="5" fillId="0" borderId="0" xfId="0" applyFont="1"/>
    <xf numFmtId="165" fontId="14" fillId="0" borderId="2" xfId="3" applyNumberFormat="1" applyFont="1" applyFill="1" applyBorder="1" applyAlignment="1">
      <alignment horizontal="center" vertical="center" wrapText="1"/>
    </xf>
    <xf numFmtId="0" fontId="0" fillId="0" borderId="0" xfId="0"/>
    <xf numFmtId="0" fontId="15" fillId="0" borderId="0" xfId="0" applyFont="1" applyAlignment="1">
      <alignment horizontal="left" vertical="center"/>
    </xf>
    <xf numFmtId="0" fontId="16" fillId="0" borderId="0" xfId="0" applyFont="1"/>
    <xf numFmtId="0" fontId="17" fillId="0" borderId="0" xfId="0" applyFont="1" applyAlignment="1">
      <alignment vertical="center"/>
    </xf>
    <xf numFmtId="164" fontId="17" fillId="0" borderId="1" xfId="0" applyNumberFormat="1" applyFont="1" applyBorder="1" applyAlignment="1">
      <alignment horizontal="center" vertical="center"/>
    </xf>
    <xf numFmtId="164" fontId="17" fillId="0" borderId="3" xfId="0" applyNumberFormat="1" applyFont="1" applyBorder="1" applyAlignment="1">
      <alignment horizontal="center" vertical="center"/>
    </xf>
    <xf numFmtId="164" fontId="17" fillId="0" borderId="4" xfId="0" applyNumberFormat="1" applyFont="1" applyBorder="1" applyAlignment="1">
      <alignment horizontal="center" vertical="center"/>
    </xf>
    <xf numFmtId="164" fontId="17" fillId="0" borderId="5" xfId="0" applyNumberFormat="1" applyFont="1" applyBorder="1" applyAlignment="1">
      <alignment horizontal="center" vertical="center"/>
    </xf>
    <xf numFmtId="164" fontId="17" fillId="0" borderId="14" xfId="0" applyNumberFormat="1" applyFont="1" applyBorder="1" applyAlignment="1">
      <alignment horizontal="center" vertical="center"/>
    </xf>
    <xf numFmtId="0" fontId="5" fillId="0" borderId="0" xfId="0" quotePrefix="1" applyFont="1" applyAlignment="1">
      <alignment horizontal="center" vertical="top"/>
    </xf>
    <xf numFmtId="164" fontId="17" fillId="0" borderId="12" xfId="0" applyNumberFormat="1" applyFont="1" applyBorder="1" applyAlignment="1">
      <alignment horizontal="center" vertical="center"/>
    </xf>
    <xf numFmtId="164" fontId="17" fillId="0" borderId="15" xfId="0" applyNumberFormat="1" applyFont="1" applyBorder="1" applyAlignment="1">
      <alignment horizontal="center" vertical="center"/>
    </xf>
    <xf numFmtId="164" fontId="17" fillId="0" borderId="16" xfId="0" applyNumberFormat="1" applyFont="1" applyBorder="1" applyAlignment="1">
      <alignment horizontal="center" vertical="center"/>
    </xf>
    <xf numFmtId="164" fontId="17" fillId="0" borderId="8" xfId="0" applyNumberFormat="1"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3" applyFont="1" applyBorder="1" applyAlignment="1">
      <alignment horizontal="center"/>
    </xf>
    <xf numFmtId="0" fontId="15" fillId="0" borderId="13" xfId="0" applyFont="1" applyBorder="1" applyAlignment="1">
      <alignment horizontal="center" vertical="center"/>
    </xf>
    <xf numFmtId="0" fontId="20" fillId="0" borderId="0" xfId="0" applyFont="1" applyAlignment="1">
      <alignment horizontal="left" vertical="top"/>
    </xf>
    <xf numFmtId="0" fontId="0" fillId="0" borderId="0" xfId="0"/>
    <xf numFmtId="165"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0" fontId="8" fillId="0" borderId="0" xfId="0" applyFont="1" applyAlignment="1">
      <alignment wrapText="1"/>
    </xf>
    <xf numFmtId="0" fontId="0" fillId="0" borderId="0" xfId="0" applyAlignment="1">
      <alignment wrapText="1"/>
    </xf>
    <xf numFmtId="0" fontId="8" fillId="0" borderId="0" xfId="0" applyFont="1" applyAlignment="1"/>
    <xf numFmtId="0" fontId="8" fillId="0" borderId="0" xfId="0" applyFont="1" applyBorder="1" applyAlignment="1">
      <alignment wrapText="1"/>
    </xf>
    <xf numFmtId="0" fontId="7" fillId="2" borderId="1" xfId="0" applyFont="1" applyFill="1" applyBorder="1" applyAlignment="1">
      <alignment wrapText="1"/>
    </xf>
    <xf numFmtId="0" fontId="8" fillId="0" borderId="1" xfId="0" applyFont="1" applyBorder="1" applyAlignment="1">
      <alignment vertical="center" wrapText="1"/>
    </xf>
    <xf numFmtId="6" fontId="8"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7" fillId="2" borderId="1" xfId="0" applyFont="1" applyFill="1" applyBorder="1" applyAlignment="1">
      <alignment horizontal="center" vertical="center" wrapText="1"/>
    </xf>
    <xf numFmtId="10" fontId="7" fillId="0" borderId="0" xfId="0" applyNumberFormat="1" applyFont="1" applyBorder="1" applyAlignment="1">
      <alignment horizontal="center" wrapText="1"/>
    </xf>
    <xf numFmtId="0" fontId="11" fillId="0" borderId="0" xfId="0" applyFont="1" applyAlignment="1">
      <alignment horizontal="center" wrapText="1"/>
    </xf>
    <xf numFmtId="0" fontId="7" fillId="3" borderId="1" xfId="0" applyFont="1" applyFill="1" applyBorder="1" applyAlignment="1">
      <alignment vertical="center" wrapText="1"/>
    </xf>
    <xf numFmtId="164" fontId="7" fillId="3" borderId="1" xfId="0" applyNumberFormat="1" applyFont="1" applyFill="1" applyBorder="1" applyAlignment="1">
      <alignment horizontal="center" vertical="center" wrapText="1"/>
    </xf>
    <xf numFmtId="0" fontId="7" fillId="0" borderId="0" xfId="0" applyFont="1" applyBorder="1" applyAlignment="1">
      <alignment vertical="center" wrapText="1"/>
    </xf>
    <xf numFmtId="164" fontId="7" fillId="0" borderId="0" xfId="0" applyNumberFormat="1" applyFont="1" applyBorder="1" applyAlignment="1">
      <alignment horizontal="center" vertical="center" wrapText="1"/>
    </xf>
    <xf numFmtId="164" fontId="7" fillId="4"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6" fillId="4" borderId="1" xfId="0" applyFont="1" applyFill="1" applyBorder="1" applyAlignment="1">
      <alignment horizontal="center" vertical="center"/>
    </xf>
    <xf numFmtId="0" fontId="12" fillId="0" borderId="0" xfId="0" applyFont="1" applyBorder="1" applyAlignment="1">
      <alignment vertical="center" wrapText="1"/>
    </xf>
    <xf numFmtId="14" fontId="12" fillId="0" borderId="0" xfId="0" applyNumberFormat="1" applyFont="1" applyBorder="1" applyAlignment="1">
      <alignment vertical="center" wrapText="1"/>
    </xf>
    <xf numFmtId="0" fontId="13" fillId="0" borderId="0" xfId="0" applyFont="1"/>
    <xf numFmtId="165" fontId="14" fillId="0" borderId="2" xfId="0" applyNumberFormat="1" applyFont="1" applyFill="1" applyBorder="1" applyAlignment="1">
      <alignment horizontal="center" vertical="center" wrapText="1"/>
    </xf>
    <xf numFmtId="0" fontId="0" fillId="0" borderId="0" xfId="0" applyBorder="1"/>
    <xf numFmtId="0" fontId="12" fillId="0" borderId="0" xfId="0" applyFont="1" applyBorder="1" applyAlignment="1">
      <alignment vertical="center"/>
    </xf>
    <xf numFmtId="0" fontId="0" fillId="0" borderId="0" xfId="0"/>
    <xf numFmtId="0" fontId="18" fillId="0" borderId="0" xfId="3" applyFont="1" applyAlignment="1">
      <alignment vertical="top"/>
    </xf>
    <xf numFmtId="0" fontId="16" fillId="0" borderId="0" xfId="3" applyFont="1" applyAlignment="1">
      <alignment horizontal="left" vertical="top" wrapText="1"/>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9" xfId="0" applyFont="1" applyBorder="1" applyAlignment="1"/>
    <xf numFmtId="0" fontId="9" fillId="0" borderId="10" xfId="0" applyFont="1" applyBorder="1" applyAlignment="1"/>
    <xf numFmtId="0" fontId="8" fillId="0" borderId="1" xfId="0" applyFont="1" applyBorder="1" applyAlignment="1">
      <alignment vertical="center"/>
    </xf>
    <xf numFmtId="0" fontId="8" fillId="0" borderId="1" xfId="0" applyFont="1" applyBorder="1" applyAlignment="1">
      <alignment horizontal="left" vertical="center"/>
    </xf>
  </cellXfs>
  <cellStyles count="11">
    <cellStyle name="Currency" xfId="2" builtinId="4"/>
    <cellStyle name="Normal" xfId="0" builtinId="0"/>
    <cellStyle name="Normal 2" xfId="3"/>
    <cellStyle name="Normal 3" xfId="1"/>
    <cellStyle name="Normal 3 2" xfId="4"/>
    <cellStyle name="Normal 3 2 2" xfId="8"/>
    <cellStyle name="Normal 3 3" xfId="5"/>
    <cellStyle name="Normal 3 3 2" xfId="9"/>
    <cellStyle name="Normal 3 4" xfId="6"/>
    <cellStyle name="Normal 3 5" xfId="7"/>
    <cellStyle name="Percent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15"/>
  <sheetViews>
    <sheetView showGridLines="0" tabSelected="1" workbookViewId="0">
      <selection activeCell="B15" sqref="B15"/>
    </sheetView>
  </sheetViews>
  <sheetFormatPr defaultRowHeight="13.2" x14ac:dyDescent="0.25"/>
  <cols>
    <col min="1" max="1" width="3" customWidth="1"/>
    <col min="2" max="2" width="31" customWidth="1"/>
    <col min="3" max="3" width="17.109375" customWidth="1"/>
    <col min="4" max="5" width="16.6640625" customWidth="1"/>
    <col min="6" max="6" width="16.44140625" customWidth="1"/>
  </cols>
  <sheetData>
    <row r="1" spans="1:10" ht="24.75" customHeight="1" x14ac:dyDescent="0.25">
      <c r="A1" s="32" t="s">
        <v>40</v>
      </c>
      <c r="B1" s="14"/>
      <c r="C1" s="15"/>
      <c r="D1" s="15"/>
      <c r="E1" s="15"/>
      <c r="F1" s="15"/>
      <c r="G1" s="15"/>
      <c r="H1" s="15"/>
      <c r="I1" s="15"/>
      <c r="J1" s="15"/>
    </row>
    <row r="2" spans="1:10" ht="20.25" customHeight="1" x14ac:dyDescent="0.25">
      <c r="A2" s="13"/>
      <c r="B2" s="16" t="s">
        <v>23</v>
      </c>
      <c r="C2" s="15"/>
      <c r="D2" s="15"/>
      <c r="E2" s="15"/>
      <c r="F2" s="15"/>
      <c r="G2" s="13"/>
      <c r="H2" s="13"/>
      <c r="I2" s="13"/>
      <c r="J2" s="13"/>
    </row>
    <row r="3" spans="1:10" ht="15.75" customHeight="1" x14ac:dyDescent="0.25">
      <c r="A3" s="13"/>
      <c r="B3" s="16" t="s">
        <v>24</v>
      </c>
      <c r="C3" s="15"/>
      <c r="D3" s="15"/>
      <c r="E3" s="15"/>
      <c r="F3" s="15"/>
      <c r="G3" s="13"/>
      <c r="H3" s="13"/>
      <c r="I3" s="13"/>
      <c r="J3" s="13"/>
    </row>
    <row r="4" spans="1:10" ht="20.25" customHeight="1" x14ac:dyDescent="0.25">
      <c r="A4" s="13"/>
      <c r="B4" s="16" t="s">
        <v>25</v>
      </c>
      <c r="C4" s="15"/>
      <c r="D4" s="15"/>
      <c r="E4" s="15"/>
      <c r="F4" s="15"/>
      <c r="G4" s="13"/>
      <c r="H4" s="13"/>
      <c r="I4" s="13"/>
      <c r="J4" s="13"/>
    </row>
    <row r="5" spans="1:10" ht="20.25" customHeight="1" x14ac:dyDescent="0.25">
      <c r="A5" s="13"/>
      <c r="B5" s="16" t="s">
        <v>26</v>
      </c>
      <c r="C5" s="15"/>
      <c r="D5" s="15"/>
      <c r="E5" s="15"/>
      <c r="F5" s="15"/>
      <c r="G5" s="13"/>
      <c r="H5" s="13"/>
      <c r="I5" s="13"/>
      <c r="J5" s="13"/>
    </row>
    <row r="6" spans="1:10" ht="20.25" customHeight="1" thickBot="1" x14ac:dyDescent="0.3">
      <c r="A6" s="13"/>
      <c r="B6" s="15"/>
      <c r="C6" s="15"/>
      <c r="D6" s="15"/>
      <c r="E6" s="14"/>
      <c r="F6" s="14"/>
      <c r="G6" s="15"/>
      <c r="H6" s="15"/>
      <c r="I6" s="15"/>
      <c r="J6" s="15"/>
    </row>
    <row r="7" spans="1:10" ht="24.9" customHeight="1" thickBot="1" x14ac:dyDescent="0.3">
      <c r="A7" s="13"/>
      <c r="B7" s="31" t="s">
        <v>17</v>
      </c>
      <c r="C7" s="27" t="s">
        <v>19</v>
      </c>
      <c r="D7" s="27" t="s">
        <v>20</v>
      </c>
      <c r="E7" s="27" t="s">
        <v>21</v>
      </c>
      <c r="F7" s="27" t="s">
        <v>22</v>
      </c>
      <c r="G7" s="15"/>
      <c r="H7" s="15"/>
      <c r="I7" s="15"/>
      <c r="J7" s="15"/>
    </row>
    <row r="8" spans="1:10" ht="25.5" customHeight="1" x14ac:dyDescent="0.25">
      <c r="A8" s="13"/>
      <c r="B8" s="28" t="s">
        <v>14</v>
      </c>
      <c r="C8" s="25">
        <f>'MOPR Price Calculations'!B21</f>
        <v>264.83</v>
      </c>
      <c r="D8" s="23">
        <f>'MOPR Price Calculations'!C21</f>
        <v>219.9</v>
      </c>
      <c r="E8" s="23">
        <f>'MOPR Price Calculations'!D21</f>
        <v>265.95</v>
      </c>
      <c r="F8" s="24">
        <f>'MOPR Price Calculations'!E21</f>
        <v>193.01</v>
      </c>
      <c r="G8" s="15"/>
      <c r="H8" s="15"/>
      <c r="I8" s="15"/>
      <c r="J8" s="15"/>
    </row>
    <row r="9" spans="1:10" ht="25.5" customHeight="1" x14ac:dyDescent="0.25">
      <c r="A9" s="13"/>
      <c r="B9" s="29" t="s">
        <v>16</v>
      </c>
      <c r="C9" s="26">
        <f>'MOPR Price Calculations'!B33</f>
        <v>296.33</v>
      </c>
      <c r="D9" s="17">
        <f>'MOPR Price Calculations'!C33</f>
        <v>219.23</v>
      </c>
      <c r="E9" s="17">
        <f>'MOPR Price Calculations'!D33</f>
        <v>266.48</v>
      </c>
      <c r="F9" s="20">
        <f>'MOPR Price Calculations'!E33</f>
        <v>209.99</v>
      </c>
      <c r="G9" s="15"/>
      <c r="H9" s="15"/>
      <c r="I9" s="15"/>
      <c r="J9" s="15"/>
    </row>
    <row r="10" spans="1:10" ht="22.5" customHeight="1" thickBot="1" x14ac:dyDescent="0.35">
      <c r="A10" s="13"/>
      <c r="B10" s="30" t="s">
        <v>37</v>
      </c>
      <c r="C10" s="21">
        <f>ROUND(0.7*'MOPR Price Calculations'!B20,2)</f>
        <v>205.98</v>
      </c>
      <c r="D10" s="18">
        <f>ROUND(0.7*'MOPR Price Calculations'!C20,2)</f>
        <v>171.03</v>
      </c>
      <c r="E10" s="18">
        <f>ROUND(0.7*'MOPR Price Calculations'!D20,2)</f>
        <v>206.85</v>
      </c>
      <c r="F10" s="19">
        <f>ROUND(0.7*'MOPR Price Calculations'!E20,2)</f>
        <v>150.12</v>
      </c>
      <c r="G10" s="15"/>
      <c r="H10" s="15"/>
      <c r="I10" s="15"/>
      <c r="J10" s="15"/>
    </row>
    <row r="11" spans="1:10" ht="5.25" customHeight="1" x14ac:dyDescent="0.25">
      <c r="A11" s="13"/>
      <c r="B11" s="15"/>
      <c r="C11" s="15"/>
      <c r="D11" s="15"/>
      <c r="E11" s="15"/>
      <c r="F11" s="15"/>
      <c r="G11" s="15"/>
      <c r="H11" s="15"/>
      <c r="I11" s="15"/>
      <c r="J11" s="15"/>
    </row>
    <row r="12" spans="1:10" ht="40.5" customHeight="1" x14ac:dyDescent="0.25">
      <c r="A12" s="22" t="s">
        <v>38</v>
      </c>
      <c r="B12" s="62" t="s">
        <v>43</v>
      </c>
      <c r="C12" s="62"/>
      <c r="D12" s="62"/>
      <c r="E12" s="62"/>
      <c r="F12" s="62"/>
      <c r="G12" s="62"/>
      <c r="H12" s="62"/>
      <c r="I12" s="62"/>
      <c r="J12" s="62"/>
    </row>
    <row r="13" spans="1:10" ht="27.75" customHeight="1" x14ac:dyDescent="0.25">
      <c r="A13" s="22" t="s">
        <v>39</v>
      </c>
      <c r="B13" s="62" t="s">
        <v>44</v>
      </c>
      <c r="C13" s="62"/>
      <c r="D13" s="62"/>
      <c r="E13" s="62"/>
      <c r="F13" s="62"/>
      <c r="G13" s="62"/>
      <c r="H13" s="62"/>
      <c r="I13" s="62"/>
      <c r="J13" s="62"/>
    </row>
    <row r="15" spans="1:10" x14ac:dyDescent="0.25">
      <c r="B15" s="61"/>
    </row>
  </sheetData>
  <mergeCells count="2">
    <mergeCell ref="B12:J12"/>
    <mergeCell ref="B13:J13"/>
  </mergeCells>
  <pageMargins left="0.34" right="0.2" top="0.75" bottom="0.34" header="0.3" footer="0.3"/>
  <pageSetup scale="85" orientation="landscape" r:id="rId1"/>
  <ignoredErrors>
    <ignoredError sqref="A12:A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zoomScale="80" zoomScaleNormal="80" workbookViewId="0">
      <selection activeCell="A2" sqref="A2"/>
    </sheetView>
  </sheetViews>
  <sheetFormatPr defaultColWidth="9.109375" defaultRowHeight="13.2" x14ac:dyDescent="0.25"/>
  <cols>
    <col min="1" max="1" width="64.6640625" style="33" bestFit="1" customWidth="1"/>
    <col min="2" max="2" width="20.33203125" style="33" customWidth="1"/>
    <col min="3" max="5" width="18.6640625" style="33" customWidth="1"/>
    <col min="6" max="6" width="20.6640625" style="33" customWidth="1"/>
    <col min="7" max="10" width="15.6640625" style="33" customWidth="1"/>
    <col min="11" max="11" width="9.109375" style="33"/>
    <col min="12" max="12" width="13.44140625" style="33" bestFit="1" customWidth="1"/>
    <col min="13" max="16384" width="9.109375" style="33"/>
  </cols>
  <sheetData>
    <row r="1" spans="1:12" ht="24.9" customHeight="1" x14ac:dyDescent="0.4">
      <c r="A1" s="69" t="s">
        <v>30</v>
      </c>
      <c r="B1" s="70"/>
      <c r="C1" s="70"/>
      <c r="D1" s="55"/>
      <c r="E1" s="54"/>
      <c r="F1" s="54"/>
    </row>
    <row r="2" spans="1:12" ht="24.9" customHeight="1" x14ac:dyDescent="0.25">
      <c r="A2" s="59"/>
      <c r="B2" s="59"/>
      <c r="C2" s="59"/>
    </row>
    <row r="3" spans="1:12" ht="24.9" customHeight="1" x14ac:dyDescent="0.25">
      <c r="A3" s="71" t="s">
        <v>13</v>
      </c>
      <c r="B3" s="71"/>
      <c r="C3" s="71"/>
      <c r="D3" s="36" t="s">
        <v>2</v>
      </c>
      <c r="E3" s="37"/>
    </row>
    <row r="4" spans="1:12" ht="24.9" customHeight="1" x14ac:dyDescent="0.25">
      <c r="A4" s="71" t="s">
        <v>3</v>
      </c>
      <c r="B4" s="71"/>
      <c r="C4" s="71"/>
      <c r="D4" s="36"/>
      <c r="E4" s="37"/>
    </row>
    <row r="5" spans="1:12" ht="24.9" customHeight="1" x14ac:dyDescent="0.25">
      <c r="A5" s="72" t="s">
        <v>31</v>
      </c>
      <c r="B5" s="72"/>
      <c r="C5" s="10">
        <v>5.8900000000000001E-2</v>
      </c>
      <c r="D5" s="9"/>
    </row>
    <row r="6" spans="1:12" ht="24.9" customHeight="1" x14ac:dyDescent="0.25">
      <c r="A6" s="66" t="s">
        <v>11</v>
      </c>
      <c r="B6" s="67"/>
      <c r="C6" s="68"/>
      <c r="D6" s="36"/>
      <c r="E6" s="37"/>
    </row>
    <row r="7" spans="1:12" ht="24.9" customHeight="1" x14ac:dyDescent="0.25">
      <c r="A7" s="66" t="s">
        <v>12</v>
      </c>
      <c r="B7" s="67"/>
      <c r="C7" s="68"/>
      <c r="D7" s="36"/>
      <c r="E7" s="37"/>
    </row>
    <row r="8" spans="1:12" ht="24.9" customHeight="1" x14ac:dyDescent="0.25">
      <c r="A8" s="63" t="s">
        <v>27</v>
      </c>
      <c r="B8" s="64"/>
      <c r="C8" s="65"/>
      <c r="D8" s="36"/>
      <c r="E8" s="37"/>
    </row>
    <row r="9" spans="1:12" ht="24.9" customHeight="1" x14ac:dyDescent="0.25">
      <c r="A9" s="66" t="s">
        <v>28</v>
      </c>
      <c r="B9" s="67"/>
      <c r="C9" s="68"/>
      <c r="D9" s="36"/>
      <c r="E9" s="37"/>
    </row>
    <row r="10" spans="1:12" ht="15.6" x14ac:dyDescent="0.3">
      <c r="A10" s="38"/>
      <c r="B10" s="45"/>
      <c r="C10" s="38"/>
      <c r="D10" s="36"/>
      <c r="E10" s="37"/>
    </row>
    <row r="11" spans="1:12" ht="35.1" customHeight="1" x14ac:dyDescent="0.25">
      <c r="A11" s="52" t="s">
        <v>14</v>
      </c>
      <c r="B11" s="39"/>
      <c r="C11" s="36"/>
      <c r="D11" s="46" t="s">
        <v>2</v>
      </c>
      <c r="E11" s="37"/>
    </row>
    <row r="12" spans="1:12" ht="35.1" customHeight="1" x14ac:dyDescent="0.3">
      <c r="A12" s="40"/>
      <c r="B12" s="44" t="s">
        <v>4</v>
      </c>
      <c r="C12" s="44" t="s">
        <v>5</v>
      </c>
      <c r="D12" s="44" t="s">
        <v>6</v>
      </c>
      <c r="E12" s="44" t="s">
        <v>7</v>
      </c>
      <c r="L12" s="4"/>
    </row>
    <row r="13" spans="1:12" ht="35.1" customHeight="1" x14ac:dyDescent="0.25">
      <c r="A13" s="41" t="s">
        <v>29</v>
      </c>
      <c r="B13" s="42">
        <v>134309.87040807889</v>
      </c>
      <c r="C13" s="42">
        <v>136733.06642896877</v>
      </c>
      <c r="D13" s="42">
        <v>133413.29603520679</v>
      </c>
      <c r="E13" s="42">
        <v>133464.66411072822</v>
      </c>
      <c r="F13" s="9"/>
      <c r="G13" s="5" t="s">
        <v>2</v>
      </c>
      <c r="H13" s="5" t="s">
        <v>2</v>
      </c>
      <c r="I13" s="11" t="s">
        <v>2</v>
      </c>
      <c r="J13" s="11" t="s">
        <v>2</v>
      </c>
      <c r="L13" s="4"/>
    </row>
    <row r="14" spans="1:12" ht="35.1" customHeight="1" x14ac:dyDescent="0.25">
      <c r="A14" s="1" t="s">
        <v>34</v>
      </c>
      <c r="B14" s="2">
        <v>0.99131933188481525</v>
      </c>
      <c r="C14" s="2">
        <v>1.0308652429576832</v>
      </c>
      <c r="D14" s="2">
        <v>0.99702485692587794</v>
      </c>
      <c r="E14" s="2">
        <v>1.0049406719060836</v>
      </c>
      <c r="F14" s="9"/>
      <c r="G14" s="6" t="s">
        <v>2</v>
      </c>
      <c r="H14" s="6"/>
      <c r="L14" s="4"/>
    </row>
    <row r="15" spans="1:12" ht="35.1" customHeight="1" x14ac:dyDescent="0.25">
      <c r="A15" s="41" t="s">
        <v>32</v>
      </c>
      <c r="B15" s="42">
        <f>B13*B14</f>
        <v>133143.97099847288</v>
      </c>
      <c r="C15" s="42">
        <f>C13*C14</f>
        <v>140953.36574464792</v>
      </c>
      <c r="D15" s="42">
        <f>D13*D14</f>
        <v>133016.37239151186</v>
      </c>
      <c r="E15" s="42">
        <f>E13*E14</f>
        <v>134124.06922715498</v>
      </c>
      <c r="F15" s="9"/>
      <c r="G15" s="7" t="s">
        <v>2</v>
      </c>
      <c r="H15" s="7"/>
      <c r="L15" s="4"/>
    </row>
    <row r="16" spans="1:12" ht="35.1" customHeight="1" x14ac:dyDescent="0.25">
      <c r="A16" s="41" t="s">
        <v>15</v>
      </c>
      <c r="B16" s="34" t="s">
        <v>36</v>
      </c>
      <c r="C16" s="34" t="s">
        <v>1</v>
      </c>
      <c r="D16" s="34" t="s">
        <v>0</v>
      </c>
      <c r="E16" s="34" t="s">
        <v>18</v>
      </c>
      <c r="F16" s="57"/>
      <c r="G16" s="58"/>
    </row>
    <row r="17" spans="1:10" ht="39.9" customHeight="1" x14ac:dyDescent="0.25">
      <c r="A17" s="41" t="s">
        <v>33</v>
      </c>
      <c r="B17" s="34">
        <v>29867.472378009992</v>
      </c>
      <c r="C17" s="34">
        <v>54826.529582593903</v>
      </c>
      <c r="D17" s="34">
        <v>29311.632662305561</v>
      </c>
      <c r="E17" s="34">
        <v>58259.977059901597</v>
      </c>
      <c r="F17" s="12"/>
      <c r="G17" s="58"/>
    </row>
    <row r="18" spans="1:10" ht="35.1" customHeight="1" x14ac:dyDescent="0.25">
      <c r="A18" s="41" t="s">
        <v>8</v>
      </c>
      <c r="B18" s="34">
        <v>2199</v>
      </c>
      <c r="C18" s="34">
        <v>2199</v>
      </c>
      <c r="D18" s="34">
        <v>2199</v>
      </c>
      <c r="E18" s="34">
        <v>2199</v>
      </c>
      <c r="H18" s="60"/>
      <c r="I18" s="4"/>
    </row>
    <row r="19" spans="1:10" ht="35.1" customHeight="1" x14ac:dyDescent="0.25">
      <c r="A19" s="41" t="s">
        <v>9</v>
      </c>
      <c r="B19" s="35">
        <f>(B15-B17-B18)/365</f>
        <v>276.92465375469288</v>
      </c>
      <c r="C19" s="35">
        <f t="shared" ref="C19:E19" si="0">(C15-C17-C18)/365</f>
        <v>229.93927715631236</v>
      </c>
      <c r="D19" s="35">
        <f t="shared" si="0"/>
        <v>278.09791706631864</v>
      </c>
      <c r="E19" s="35">
        <f t="shared" si="0"/>
        <v>201.82217032124211</v>
      </c>
      <c r="H19" s="60"/>
      <c r="I19" s="4"/>
    </row>
    <row r="20" spans="1:10" ht="35.1" customHeight="1" x14ac:dyDescent="0.25">
      <c r="A20" s="43" t="s">
        <v>10</v>
      </c>
      <c r="B20" s="35">
        <f>ROUND(B19/(1-$C$5),2)</f>
        <v>294.26</v>
      </c>
      <c r="C20" s="35">
        <f>ROUND(C19/(1-$C$5),2)</f>
        <v>244.33</v>
      </c>
      <c r="D20" s="35">
        <f>ROUND(D19/(1-$C$5),2)</f>
        <v>295.5</v>
      </c>
      <c r="E20" s="35">
        <f>ROUND(E19/(1-$C$5),2)</f>
        <v>214.45</v>
      </c>
      <c r="H20" s="60"/>
      <c r="I20" s="4"/>
    </row>
    <row r="21" spans="1:10" ht="39.9" customHeight="1" x14ac:dyDescent="0.25">
      <c r="A21" s="47" t="s">
        <v>41</v>
      </c>
      <c r="B21" s="48">
        <f>ROUND(0.9*B20,2)</f>
        <v>264.83</v>
      </c>
      <c r="C21" s="48">
        <f t="shared" ref="C21:E21" si="1">ROUND(0.9*C20,2)</f>
        <v>219.9</v>
      </c>
      <c r="D21" s="48">
        <f t="shared" si="1"/>
        <v>265.95</v>
      </c>
      <c r="E21" s="48">
        <f t="shared" si="1"/>
        <v>193.01</v>
      </c>
      <c r="H21" s="60"/>
      <c r="I21" s="4"/>
    </row>
    <row r="22" spans="1:10" ht="35.1" customHeight="1" x14ac:dyDescent="0.25">
      <c r="A22" s="49"/>
      <c r="B22" s="50"/>
      <c r="C22" s="50"/>
      <c r="H22" s="60"/>
      <c r="I22" s="4"/>
    </row>
    <row r="23" spans="1:10" ht="35.1" customHeight="1" x14ac:dyDescent="0.25">
      <c r="A23" s="53" t="s">
        <v>16</v>
      </c>
      <c r="B23" s="39"/>
      <c r="C23" s="36"/>
      <c r="D23" s="46" t="s">
        <v>2</v>
      </c>
      <c r="E23" s="37"/>
      <c r="H23" s="60"/>
      <c r="I23" s="4"/>
    </row>
    <row r="24" spans="1:10" ht="35.1" customHeight="1" x14ac:dyDescent="0.3">
      <c r="A24" s="40"/>
      <c r="B24" s="44" t="s">
        <v>4</v>
      </c>
      <c r="C24" s="44" t="s">
        <v>5</v>
      </c>
      <c r="D24" s="44" t="s">
        <v>6</v>
      </c>
      <c r="E24" s="44" t="s">
        <v>7</v>
      </c>
      <c r="H24" s="60"/>
      <c r="I24" s="4"/>
    </row>
    <row r="25" spans="1:10" ht="35.1" customHeight="1" x14ac:dyDescent="0.25">
      <c r="A25" s="41" t="s">
        <v>29</v>
      </c>
      <c r="B25" s="42">
        <v>188645.97647504235</v>
      </c>
      <c r="C25" s="42">
        <v>186173.49652010883</v>
      </c>
      <c r="D25" s="42">
        <v>179426.96850853384</v>
      </c>
      <c r="E25" s="42">
        <v>184078.13622892732</v>
      </c>
      <c r="F25" s="9"/>
      <c r="G25" s="5"/>
    </row>
    <row r="26" spans="1:10" ht="35.1" customHeight="1" x14ac:dyDescent="0.25">
      <c r="A26" s="1" t="s">
        <v>35</v>
      </c>
      <c r="B26" s="3">
        <v>0.99025346988297236</v>
      </c>
      <c r="C26" s="3">
        <v>1.0396858587240574</v>
      </c>
      <c r="D26" s="3">
        <v>0.99738537618430079</v>
      </c>
      <c r="E26" s="3">
        <v>1.0072801449095576</v>
      </c>
      <c r="F26" s="9"/>
      <c r="G26" s="8"/>
      <c r="H26" s="60"/>
      <c r="I26" s="4"/>
    </row>
    <row r="27" spans="1:10" ht="35.1" customHeight="1" x14ac:dyDescent="0.25">
      <c r="A27" s="41" t="s">
        <v>32</v>
      </c>
      <c r="B27" s="42">
        <f>B25*B26</f>
        <v>186807.33278387226</v>
      </c>
      <c r="C27" s="42">
        <f>C25*C26</f>
        <v>193561.95160116965</v>
      </c>
      <c r="D27" s="42">
        <f>D25*D26</f>
        <v>178957.83448349271</v>
      </c>
      <c r="E27" s="42">
        <f>E25*E26</f>
        <v>185418.25173535521</v>
      </c>
      <c r="F27" s="9"/>
      <c r="G27" s="7" t="s">
        <v>2</v>
      </c>
      <c r="J27" s="11" t="s">
        <v>2</v>
      </c>
    </row>
    <row r="28" spans="1:10" ht="35.1" customHeight="1" x14ac:dyDescent="0.25">
      <c r="A28" s="41" t="s">
        <v>15</v>
      </c>
      <c r="B28" s="34" t="s">
        <v>36</v>
      </c>
      <c r="C28" s="34" t="s">
        <v>1</v>
      </c>
      <c r="D28" s="34" t="s">
        <v>0</v>
      </c>
      <c r="E28" s="34" t="s">
        <v>18</v>
      </c>
      <c r="F28" s="57"/>
      <c r="H28" s="60" t="s">
        <v>45</v>
      </c>
      <c r="I28" s="4"/>
    </row>
    <row r="29" spans="1:10" ht="39.9" customHeight="1" x14ac:dyDescent="0.25">
      <c r="A29" s="41" t="s">
        <v>33</v>
      </c>
      <c r="B29" s="34">
        <v>70510.152040753383</v>
      </c>
      <c r="C29" s="34">
        <v>106689.70655956294</v>
      </c>
      <c r="D29" s="34">
        <v>74050.796408223789</v>
      </c>
      <c r="E29" s="34">
        <v>102073.28562045236</v>
      </c>
      <c r="F29" s="12"/>
      <c r="H29" s="60" t="s">
        <v>45</v>
      </c>
      <c r="I29" s="4"/>
    </row>
    <row r="30" spans="1:10" ht="35.1" customHeight="1" x14ac:dyDescent="0.25">
      <c r="A30" s="41" t="s">
        <v>8</v>
      </c>
      <c r="B30" s="34">
        <v>3198</v>
      </c>
      <c r="C30" s="34">
        <v>3198</v>
      </c>
      <c r="D30" s="34">
        <v>3198</v>
      </c>
      <c r="E30" s="34">
        <v>3198</v>
      </c>
      <c r="H30" s="60" t="s">
        <v>45</v>
      </c>
      <c r="I30" s="4"/>
    </row>
    <row r="31" spans="1:10" ht="35.1" customHeight="1" x14ac:dyDescent="0.25">
      <c r="A31" s="41" t="s">
        <v>9</v>
      </c>
      <c r="B31" s="35">
        <f>(B27-B29-B30)/365</f>
        <v>309.86076915922979</v>
      </c>
      <c r="C31" s="35">
        <f t="shared" ref="C31:E31" si="2">(C27-C29-C30)/365</f>
        <v>229.24450696330607</v>
      </c>
      <c r="D31" s="35">
        <f t="shared" si="2"/>
        <v>278.6548988363532</v>
      </c>
      <c r="E31" s="35">
        <f t="shared" si="2"/>
        <v>219.58072908192563</v>
      </c>
      <c r="H31" s="60" t="s">
        <v>45</v>
      </c>
      <c r="I31" s="4"/>
    </row>
    <row r="32" spans="1:10" ht="35.1" customHeight="1" x14ac:dyDescent="0.25">
      <c r="A32" s="43" t="s">
        <v>10</v>
      </c>
      <c r="B32" s="35">
        <f>ROUND(B31/(1-$C$5),2)</f>
        <v>329.25</v>
      </c>
      <c r="C32" s="35">
        <f>ROUND(C31/(1-$C$5),2)</f>
        <v>243.59</v>
      </c>
      <c r="D32" s="35">
        <f>ROUND(D31/(1-$C$5),2)</f>
        <v>296.08999999999997</v>
      </c>
      <c r="E32" s="35">
        <f>ROUND(E31/(1-$C$5),2)</f>
        <v>233.32</v>
      </c>
      <c r="H32" s="60" t="s">
        <v>45</v>
      </c>
      <c r="I32" s="4"/>
    </row>
    <row r="33" spans="1:9" ht="39.9" customHeight="1" x14ac:dyDescent="0.25">
      <c r="A33" s="47" t="s">
        <v>42</v>
      </c>
      <c r="B33" s="51">
        <f>ROUND(0.9*B32,2)</f>
        <v>296.33</v>
      </c>
      <c r="C33" s="51">
        <f t="shared" ref="C33:E33" si="3">ROUND(0.9*C32,2)</f>
        <v>219.23</v>
      </c>
      <c r="D33" s="51">
        <f t="shared" si="3"/>
        <v>266.48</v>
      </c>
      <c r="E33" s="51">
        <f t="shared" si="3"/>
        <v>209.99</v>
      </c>
      <c r="H33" s="60" t="s">
        <v>45</v>
      </c>
      <c r="I33" s="4"/>
    </row>
    <row r="34" spans="1:9" x14ac:dyDescent="0.25">
      <c r="H34" s="60" t="s">
        <v>45</v>
      </c>
      <c r="I34" s="4"/>
    </row>
    <row r="35" spans="1:9" ht="13.8" x14ac:dyDescent="0.3">
      <c r="B35" s="56"/>
      <c r="C35" s="56"/>
      <c r="D35" s="56"/>
      <c r="E35" s="56"/>
      <c r="H35" s="60" t="s">
        <v>45</v>
      </c>
      <c r="I35" s="4"/>
    </row>
    <row r="37" spans="1:9" x14ac:dyDescent="0.25">
      <c r="H37" s="60" t="s">
        <v>45</v>
      </c>
      <c r="I37" s="4"/>
    </row>
    <row r="38" spans="1:9" x14ac:dyDescent="0.25">
      <c r="H38" s="60" t="s">
        <v>45</v>
      </c>
      <c r="I38" s="4"/>
    </row>
  </sheetData>
  <mergeCells count="8">
    <mergeCell ref="A8:C8"/>
    <mergeCell ref="A9:C9"/>
    <mergeCell ref="A1:C1"/>
    <mergeCell ref="A3:C3"/>
    <mergeCell ref="A4:C4"/>
    <mergeCell ref="A5:B5"/>
    <mergeCell ref="A6:C6"/>
    <mergeCell ref="A7:C7"/>
  </mergeCells>
  <pageMargins left="0.5" right="0.5" top="0.5" bottom="0.5" header="0.3" footer="0.3"/>
  <pageSetup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vt:lpstr>
      <vt:lpstr>MOPR Price Calculations</vt:lpstr>
      <vt:lpstr>'MOPR Price Calculations'!Print_Area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cp:lastPrinted>2015-12-09T12:14:13Z</cp:lastPrinted>
  <dcterms:created xsi:type="dcterms:W3CDTF">2015-12-09T12:14:13Z</dcterms:created>
  <dcterms:modified xsi:type="dcterms:W3CDTF">2018-01-09T19:54:46Z</dcterms:modified>
</cp:coreProperties>
</file>