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kers1\AppData\Roaming\OpenText\OTEdit\EC_ceratest\c231781719\"/>
    </mc:Choice>
  </mc:AlternateContent>
  <bookViews>
    <workbookView xWindow="0" yWindow="0" windowWidth="14930" windowHeight="7050" tabRatio="799"/>
  </bookViews>
  <sheets>
    <sheet name="NOTES (Please Read)" sheetId="22" r:id="rId1"/>
    <sheet name="mappings" sheetId="17" r:id="rId2"/>
    <sheet name="load" sheetId="11" r:id="rId3"/>
    <sheet name="states_RPS" sheetId="7" r:id="rId4"/>
    <sheet name="2022_generation_stock" sheetId="18" r:id="rId5"/>
    <sheet name="gross_CONE" sheetId="23" r:id="rId6"/>
    <sheet name="state_policy_entries" sheetId="8" r:id="rId7"/>
    <sheet name="RPS-StatusQuo-2A-2B-3" sheetId="15" r:id="rId8"/>
    <sheet name="RPS-2C" sheetId="13" r:id="rId9"/>
    <sheet name="capacity_market_RTO" sheetId="12" r:id="rId10"/>
  </sheets>
  <definedNames>
    <definedName name="_xlnm._FilterDatabase" localSheetId="1" hidden="1">mappings!$I$28:$J$68</definedName>
    <definedName name="_xlnm._FilterDatabase" localSheetId="6" hidden="1">state_policy_entries!$A$1:$E$70</definedName>
  </definedNames>
  <calcPr calcId="162913"/>
  <pivotCaches>
    <pivotCache cacheId="8" r:id="rId11"/>
    <pivotCache cacheId="9"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3" i="8" l="1"/>
  <c r="D74" i="8"/>
  <c r="D75" i="8" s="1"/>
  <c r="D76" i="8" s="1"/>
  <c r="D77" i="8" s="1"/>
  <c r="D78" i="8" s="1"/>
  <c r="D79" i="8" s="1"/>
  <c r="D72" i="8"/>
  <c r="D71" i="8"/>
  <c r="E72" i="8"/>
  <c r="E73" i="8"/>
  <c r="E74" i="8"/>
  <c r="E75" i="8"/>
  <c r="E71" i="8"/>
  <c r="F72" i="15" l="1"/>
  <c r="E72" i="15"/>
  <c r="D72" i="15"/>
  <c r="C72" i="15"/>
  <c r="A72" i="15" s="1"/>
  <c r="B72" i="15"/>
  <c r="F71" i="15"/>
  <c r="E71" i="15"/>
  <c r="D71" i="15"/>
  <c r="C71" i="15"/>
  <c r="A71" i="15" s="1"/>
  <c r="B71" i="15"/>
  <c r="F70" i="15"/>
  <c r="E70" i="15"/>
  <c r="D70" i="15"/>
  <c r="C70" i="15"/>
  <c r="A70" i="15" s="1"/>
  <c r="B70" i="15"/>
  <c r="F69" i="15"/>
  <c r="E69" i="15"/>
  <c r="D69" i="15"/>
  <c r="C69" i="15"/>
  <c r="A69" i="15" s="1"/>
  <c r="B69" i="15"/>
  <c r="F68" i="15"/>
  <c r="E68" i="15"/>
  <c r="D68" i="15"/>
  <c r="C68" i="15"/>
  <c r="A68" i="15" s="1"/>
  <c r="B68" i="15"/>
  <c r="F67" i="15"/>
  <c r="E67" i="15"/>
  <c r="D67" i="15"/>
  <c r="C67" i="15"/>
  <c r="A67" i="15" s="1"/>
  <c r="B67" i="15"/>
  <c r="I66" i="15"/>
  <c r="I67" i="15" s="1"/>
  <c r="I68" i="15" s="1"/>
  <c r="I69" i="15" s="1"/>
  <c r="I70" i="15" s="1"/>
  <c r="I71" i="15" s="1"/>
  <c r="I72" i="15" s="1"/>
  <c r="F66" i="15"/>
  <c r="E66" i="15"/>
  <c r="D66" i="15"/>
  <c r="C66" i="15"/>
  <c r="A66" i="15" s="1"/>
  <c r="B66" i="15"/>
  <c r="K65" i="15"/>
  <c r="K66" i="15" s="1"/>
  <c r="K67" i="15" s="1"/>
  <c r="K68" i="15" s="1"/>
  <c r="K69" i="15" s="1"/>
  <c r="K70" i="15" s="1"/>
  <c r="K71" i="15" s="1"/>
  <c r="K72" i="15" s="1"/>
  <c r="I65" i="15"/>
  <c r="F65" i="15"/>
  <c r="E65" i="15"/>
  <c r="D65" i="15"/>
  <c r="C65" i="15"/>
  <c r="A65" i="15" s="1"/>
  <c r="B65" i="15"/>
  <c r="A64" i="15"/>
  <c r="K64" i="15"/>
  <c r="I64" i="15"/>
  <c r="F64" i="15"/>
  <c r="E64" i="15"/>
  <c r="D64" i="15"/>
  <c r="C64" i="15"/>
  <c r="B64" i="15"/>
  <c r="L55" i="7" l="1"/>
  <c r="M55" i="7" s="1"/>
  <c r="L54" i="7"/>
  <c r="M54" i="7" s="1"/>
  <c r="L53" i="7"/>
  <c r="M53" i="7" s="1"/>
  <c r="L52" i="7"/>
  <c r="M52" i="7" s="1"/>
  <c r="L51" i="7"/>
  <c r="M51" i="7" s="1"/>
  <c r="L50" i="7"/>
  <c r="M50" i="7" s="1"/>
  <c r="L49" i="7"/>
  <c r="M49" i="7" s="1"/>
  <c r="L48" i="7"/>
  <c r="M48" i="7" s="1"/>
  <c r="L47" i="7"/>
  <c r="M47" i="7" s="1"/>
  <c r="K55" i="7"/>
  <c r="K54" i="7"/>
  <c r="K53" i="7"/>
  <c r="K52" i="7"/>
  <c r="K51" i="7"/>
  <c r="K50" i="7"/>
  <c r="K49" i="7"/>
  <c r="K48" i="7"/>
  <c r="K47" i="7"/>
  <c r="J55" i="7"/>
  <c r="J54" i="7"/>
  <c r="J53" i="7"/>
  <c r="J52" i="7"/>
  <c r="J51" i="7"/>
  <c r="J50" i="7"/>
  <c r="J49" i="7"/>
  <c r="J48" i="7"/>
  <c r="J47" i="7"/>
  <c r="I55" i="7"/>
  <c r="I54" i="7"/>
  <c r="I53" i="7"/>
  <c r="I52" i="7"/>
  <c r="I51" i="7"/>
  <c r="I50" i="7"/>
  <c r="I49" i="7"/>
  <c r="I48" i="7"/>
  <c r="I47" i="7"/>
  <c r="H55" i="7"/>
  <c r="H54" i="7"/>
  <c r="H53" i="7"/>
  <c r="H52" i="7"/>
  <c r="H51" i="7"/>
  <c r="H50" i="7"/>
  <c r="H49" i="7"/>
  <c r="H48" i="7"/>
  <c r="H47" i="7"/>
  <c r="AW18" i="11" l="1"/>
  <c r="AV18" i="11"/>
  <c r="AU18" i="11"/>
  <c r="AT18" i="11"/>
  <c r="AS18" i="11"/>
  <c r="AR18" i="11"/>
  <c r="AQ18" i="11"/>
  <c r="AP18" i="11"/>
  <c r="AO18" i="11"/>
  <c r="AN18" i="11"/>
  <c r="AW17" i="11"/>
  <c r="AV17" i="11"/>
  <c r="AU17" i="11"/>
  <c r="AT17" i="11"/>
  <c r="AS17" i="11"/>
  <c r="AR17" i="11"/>
  <c r="AQ17" i="11"/>
  <c r="AP17" i="11"/>
  <c r="AO17" i="11"/>
  <c r="AN17" i="11"/>
  <c r="H10" i="12" l="1"/>
  <c r="H9" i="12"/>
  <c r="H8" i="12"/>
  <c r="F3" i="23"/>
  <c r="F4" i="23"/>
  <c r="F5" i="23"/>
  <c r="F6" i="23"/>
  <c r="F7" i="23"/>
  <c r="F8" i="23"/>
  <c r="F9" i="23"/>
  <c r="F10" i="23"/>
  <c r="F2" i="23"/>
  <c r="H6" i="12" l="1"/>
  <c r="H3" i="12"/>
  <c r="H4" i="12"/>
  <c r="H5" i="12"/>
  <c r="H7" i="12"/>
  <c r="H2" i="12"/>
  <c r="E3" i="12" l="1"/>
  <c r="E4" i="12"/>
  <c r="E5" i="12"/>
  <c r="E6" i="12"/>
  <c r="E7" i="12"/>
  <c r="E8" i="12"/>
  <c r="E9" i="12"/>
  <c r="E10" i="12"/>
  <c r="E2" i="12"/>
  <c r="Z90" i="11"/>
  <c r="Z91" i="11"/>
  <c r="Z92" i="11"/>
  <c r="Z93" i="11"/>
  <c r="Z94" i="11"/>
  <c r="Z95" i="11"/>
  <c r="Z96" i="11"/>
  <c r="Z97" i="11"/>
  <c r="Z98" i="11"/>
  <c r="Z99" i="11"/>
  <c r="Z100" i="11"/>
  <c r="Z101" i="11"/>
  <c r="Z102" i="11"/>
  <c r="Z103" i="11"/>
  <c r="Z104" i="11"/>
  <c r="Z105" i="11"/>
  <c r="Z106" i="11"/>
  <c r="Z107" i="11"/>
  <c r="Z108" i="11"/>
  <c r="Z89" i="11"/>
  <c r="AJ109" i="11"/>
  <c r="AI109" i="11"/>
  <c r="AH109" i="11"/>
  <c r="AG109" i="11"/>
  <c r="AF109" i="11"/>
  <c r="AE109" i="11"/>
  <c r="AD109" i="11"/>
  <c r="AC109" i="11"/>
  <c r="AB109" i="11"/>
  <c r="AA109" i="11"/>
  <c r="AJ108" i="11"/>
  <c r="AI108" i="11"/>
  <c r="AH108" i="11"/>
  <c r="AG108" i="11"/>
  <c r="AF108" i="11"/>
  <c r="AE108" i="11"/>
  <c r="AD108" i="11"/>
  <c r="AC108" i="11"/>
  <c r="AB108" i="11"/>
  <c r="AA108" i="11"/>
  <c r="AJ107" i="11"/>
  <c r="AI107" i="11"/>
  <c r="AH107" i="11"/>
  <c r="AG107" i="11"/>
  <c r="AF107" i="11"/>
  <c r="AE107" i="11"/>
  <c r="AD107" i="11"/>
  <c r="AC107" i="11"/>
  <c r="AB107" i="11"/>
  <c r="AA107" i="11"/>
  <c r="AJ106" i="11"/>
  <c r="AI106" i="11"/>
  <c r="AH106" i="11"/>
  <c r="AG106" i="11"/>
  <c r="AF106" i="11"/>
  <c r="AE106" i="11"/>
  <c r="AD106" i="11"/>
  <c r="AC106" i="11"/>
  <c r="AB106" i="11"/>
  <c r="AA106" i="11"/>
  <c r="AJ105" i="11"/>
  <c r="AI105" i="11"/>
  <c r="AH105" i="11"/>
  <c r="AG105" i="11"/>
  <c r="AF105" i="11"/>
  <c r="AE105" i="11"/>
  <c r="AD105" i="11"/>
  <c r="AC105" i="11"/>
  <c r="AB105" i="11"/>
  <c r="AA105" i="11"/>
  <c r="AJ104" i="11"/>
  <c r="AI104" i="11"/>
  <c r="AH104" i="11"/>
  <c r="AG104" i="11"/>
  <c r="AF104" i="11"/>
  <c r="AE104" i="11"/>
  <c r="AD104" i="11"/>
  <c r="AC104" i="11"/>
  <c r="AB104" i="11"/>
  <c r="AA104" i="11"/>
  <c r="AJ103" i="11"/>
  <c r="AI103" i="11"/>
  <c r="AH103" i="11"/>
  <c r="AG103" i="11"/>
  <c r="AF103" i="11"/>
  <c r="AE103" i="11"/>
  <c r="AD103" i="11"/>
  <c r="AC103" i="11"/>
  <c r="AB103" i="11"/>
  <c r="AA103" i="11"/>
  <c r="AJ102" i="11"/>
  <c r="AI102" i="11"/>
  <c r="AH102" i="11"/>
  <c r="AG102" i="11"/>
  <c r="AF102" i="11"/>
  <c r="AE102" i="11"/>
  <c r="AD102" i="11"/>
  <c r="AC102" i="11"/>
  <c r="AB102" i="11"/>
  <c r="AA102" i="11"/>
  <c r="AJ101" i="11"/>
  <c r="AI101" i="11"/>
  <c r="AH101" i="11"/>
  <c r="AG101" i="11"/>
  <c r="AF101" i="11"/>
  <c r="AE101" i="11"/>
  <c r="AD101" i="11"/>
  <c r="AC101" i="11"/>
  <c r="AB101" i="11"/>
  <c r="AA101" i="11"/>
  <c r="AJ100" i="11"/>
  <c r="AI100" i="11"/>
  <c r="AH100" i="11"/>
  <c r="AG100" i="11"/>
  <c r="AF100" i="11"/>
  <c r="AE100" i="11"/>
  <c r="AD100" i="11"/>
  <c r="AC100" i="11"/>
  <c r="AB100" i="11"/>
  <c r="AA100" i="11"/>
  <c r="AJ99" i="11"/>
  <c r="AI99" i="11"/>
  <c r="AH99" i="11"/>
  <c r="AG99" i="11"/>
  <c r="AF99" i="11"/>
  <c r="AE99" i="11"/>
  <c r="AD99" i="11"/>
  <c r="AC99" i="11"/>
  <c r="AB99" i="11"/>
  <c r="AA99" i="11"/>
  <c r="AJ98" i="11"/>
  <c r="AI98" i="11"/>
  <c r="AH98" i="11"/>
  <c r="AG98" i="11"/>
  <c r="AF98" i="11"/>
  <c r="AE98" i="11"/>
  <c r="AD98" i="11"/>
  <c r="AC98" i="11"/>
  <c r="AB98" i="11"/>
  <c r="AA98" i="11"/>
  <c r="AJ97" i="11"/>
  <c r="AI97" i="11"/>
  <c r="AH97" i="11"/>
  <c r="AG97" i="11"/>
  <c r="AF97" i="11"/>
  <c r="AE97" i="11"/>
  <c r="AD97" i="11"/>
  <c r="AC97" i="11"/>
  <c r="AB97" i="11"/>
  <c r="AA97" i="11"/>
  <c r="AJ96" i="11"/>
  <c r="AI96" i="11"/>
  <c r="AH96" i="11"/>
  <c r="AG96" i="11"/>
  <c r="AF96" i="11"/>
  <c r="AE96" i="11"/>
  <c r="AD96" i="11"/>
  <c r="AC96" i="11"/>
  <c r="AB96" i="11"/>
  <c r="AA96" i="11"/>
  <c r="AJ95" i="11"/>
  <c r="AI95" i="11"/>
  <c r="AH95" i="11"/>
  <c r="AG95" i="11"/>
  <c r="AF95" i="11"/>
  <c r="AE95" i="11"/>
  <c r="AD95" i="11"/>
  <c r="AC95" i="11"/>
  <c r="AB95" i="11"/>
  <c r="AA95" i="11"/>
  <c r="AJ94" i="11"/>
  <c r="AI94" i="11"/>
  <c r="AH94" i="11"/>
  <c r="AG94" i="11"/>
  <c r="AF94" i="11"/>
  <c r="AE94" i="11"/>
  <c r="AD94" i="11"/>
  <c r="AC94" i="11"/>
  <c r="AB94" i="11"/>
  <c r="AA94" i="11"/>
  <c r="AJ93" i="11"/>
  <c r="AI93" i="11"/>
  <c r="AH93" i="11"/>
  <c r="AG93" i="11"/>
  <c r="AF93" i="11"/>
  <c r="AE93" i="11"/>
  <c r="AD93" i="11"/>
  <c r="AC93" i="11"/>
  <c r="AB93" i="11"/>
  <c r="AA93" i="11"/>
  <c r="AJ92" i="11"/>
  <c r="AI92" i="11"/>
  <c r="AH92" i="11"/>
  <c r="AG92" i="11"/>
  <c r="AF92" i="11"/>
  <c r="AE92" i="11"/>
  <c r="AD92" i="11"/>
  <c r="AC92" i="11"/>
  <c r="AB92" i="11"/>
  <c r="AA92" i="11"/>
  <c r="AJ91" i="11"/>
  <c r="AI91" i="11"/>
  <c r="AH91" i="11"/>
  <c r="AG91" i="11"/>
  <c r="AF91" i="11"/>
  <c r="AE91" i="11"/>
  <c r="AD91" i="11"/>
  <c r="AC91" i="11"/>
  <c r="AB91" i="11"/>
  <c r="AA91" i="11"/>
  <c r="AJ90" i="11"/>
  <c r="AI90" i="11"/>
  <c r="AH90" i="11"/>
  <c r="AG90" i="11"/>
  <c r="AF90" i="11"/>
  <c r="AE90" i="11"/>
  <c r="AD90" i="11"/>
  <c r="AC90" i="11"/>
  <c r="AB90" i="11"/>
  <c r="AA90" i="11"/>
  <c r="AJ89" i="11"/>
  <c r="AI89" i="11"/>
  <c r="AH89" i="11"/>
  <c r="AG89" i="11"/>
  <c r="AF89" i="11"/>
  <c r="AE89" i="11"/>
  <c r="AD89" i="11"/>
  <c r="AC89" i="11"/>
  <c r="AB89" i="11"/>
  <c r="AJ88" i="11"/>
  <c r="AI88" i="11"/>
  <c r="AH88" i="11"/>
  <c r="AG88" i="11"/>
  <c r="AF88" i="11"/>
  <c r="AE88" i="11"/>
  <c r="AD88" i="11"/>
  <c r="AC88" i="11"/>
  <c r="AB88" i="11"/>
  <c r="AA88" i="11"/>
  <c r="AA89" i="11"/>
  <c r="W100" i="11"/>
  <c r="V100" i="11"/>
  <c r="U100" i="11"/>
  <c r="T100" i="11"/>
  <c r="S100" i="11"/>
  <c r="R100" i="11"/>
  <c r="Q100" i="11"/>
  <c r="P100" i="11"/>
  <c r="O100" i="11"/>
  <c r="N100" i="11"/>
  <c r="W97" i="11"/>
  <c r="V97" i="11"/>
  <c r="U97" i="11"/>
  <c r="T97" i="11"/>
  <c r="S97" i="11"/>
  <c r="R97" i="11"/>
  <c r="Q97" i="11"/>
  <c r="P97" i="11"/>
  <c r="O97" i="11"/>
  <c r="N97" i="11"/>
  <c r="W109" i="11"/>
  <c r="V109" i="11"/>
  <c r="U109" i="11"/>
  <c r="T109" i="11"/>
  <c r="S109" i="11"/>
  <c r="R109" i="11"/>
  <c r="Q109" i="11"/>
  <c r="P109" i="11"/>
  <c r="O109" i="11"/>
  <c r="N109" i="11"/>
  <c r="M109" i="11"/>
  <c r="W108" i="11"/>
  <c r="V108" i="11"/>
  <c r="U108" i="11"/>
  <c r="T108" i="11"/>
  <c r="S108" i="11"/>
  <c r="R108" i="11"/>
  <c r="Q108" i="11"/>
  <c r="P108" i="11"/>
  <c r="O108" i="11"/>
  <c r="N108" i="11"/>
  <c r="M108" i="11"/>
  <c r="W107" i="11"/>
  <c r="V107" i="11"/>
  <c r="U107" i="11"/>
  <c r="T107" i="11"/>
  <c r="S107" i="11"/>
  <c r="R107" i="11"/>
  <c r="Q107" i="11"/>
  <c r="P107" i="11"/>
  <c r="O107" i="11"/>
  <c r="N107" i="11"/>
  <c r="M107" i="11"/>
  <c r="W106" i="11"/>
  <c r="V106" i="11"/>
  <c r="U106" i="11"/>
  <c r="T106" i="11"/>
  <c r="S106" i="11"/>
  <c r="R106" i="11"/>
  <c r="Q106" i="11"/>
  <c r="P106" i="11"/>
  <c r="O106" i="11"/>
  <c r="N106" i="11"/>
  <c r="M106" i="11"/>
  <c r="W105" i="11"/>
  <c r="V105" i="11"/>
  <c r="U105" i="11"/>
  <c r="T105" i="11"/>
  <c r="S105" i="11"/>
  <c r="R105" i="11"/>
  <c r="Q105" i="11"/>
  <c r="P105" i="11"/>
  <c r="O105" i="11"/>
  <c r="N105" i="11"/>
  <c r="M105" i="11"/>
  <c r="W104" i="11"/>
  <c r="V104" i="11"/>
  <c r="U104" i="11"/>
  <c r="T104" i="11"/>
  <c r="S104" i="11"/>
  <c r="R104" i="11"/>
  <c r="Q104" i="11"/>
  <c r="P104" i="11"/>
  <c r="O104" i="11"/>
  <c r="N104" i="11"/>
  <c r="M104" i="11"/>
  <c r="W103" i="11"/>
  <c r="V103" i="11"/>
  <c r="U103" i="11"/>
  <c r="T103" i="11"/>
  <c r="S103" i="11"/>
  <c r="R103" i="11"/>
  <c r="Q103" i="11"/>
  <c r="P103" i="11"/>
  <c r="O103" i="11"/>
  <c r="N103" i="11"/>
  <c r="M103" i="11"/>
  <c r="W102" i="11"/>
  <c r="V102" i="11"/>
  <c r="U102" i="11"/>
  <c r="T102" i="11"/>
  <c r="S102" i="11"/>
  <c r="R102" i="11"/>
  <c r="Q102" i="11"/>
  <c r="P102" i="11"/>
  <c r="O102" i="11"/>
  <c r="N102" i="11"/>
  <c r="M102" i="11"/>
  <c r="W101" i="11"/>
  <c r="V101" i="11"/>
  <c r="U101" i="11"/>
  <c r="T101" i="11"/>
  <c r="S101" i="11"/>
  <c r="R101" i="11"/>
  <c r="Q101" i="11"/>
  <c r="P101" i="11"/>
  <c r="O101" i="11"/>
  <c r="N101" i="11"/>
  <c r="M101" i="11"/>
  <c r="M100" i="11"/>
  <c r="W99" i="11"/>
  <c r="V99" i="11"/>
  <c r="U99" i="11"/>
  <c r="T99" i="11"/>
  <c r="S99" i="11"/>
  <c r="R99" i="11"/>
  <c r="Q99" i="11"/>
  <c r="P99" i="11"/>
  <c r="O99" i="11"/>
  <c r="N99" i="11"/>
  <c r="M99" i="11"/>
  <c r="W98" i="11"/>
  <c r="V98" i="11"/>
  <c r="U98" i="11"/>
  <c r="T98" i="11"/>
  <c r="S98" i="11"/>
  <c r="R98" i="11"/>
  <c r="Q98" i="11"/>
  <c r="P98" i="11"/>
  <c r="O98" i="11"/>
  <c r="N98" i="11"/>
  <c r="M98" i="11"/>
  <c r="M97" i="11"/>
  <c r="W96" i="11"/>
  <c r="V96" i="11"/>
  <c r="U96" i="11"/>
  <c r="T96" i="11"/>
  <c r="S96" i="11"/>
  <c r="R96" i="11"/>
  <c r="Q96" i="11"/>
  <c r="P96" i="11"/>
  <c r="O96" i="11"/>
  <c r="N96" i="11"/>
  <c r="M96" i="11"/>
  <c r="W95" i="11"/>
  <c r="V95" i="11"/>
  <c r="U95" i="11"/>
  <c r="T95" i="11"/>
  <c r="S95" i="11"/>
  <c r="R95" i="11"/>
  <c r="Q95" i="11"/>
  <c r="P95" i="11"/>
  <c r="O95" i="11"/>
  <c r="N95" i="11"/>
  <c r="M95" i="11"/>
  <c r="W94" i="11"/>
  <c r="V94" i="11"/>
  <c r="U94" i="11"/>
  <c r="T94" i="11"/>
  <c r="S94" i="11"/>
  <c r="R94" i="11"/>
  <c r="Q94" i="11"/>
  <c r="P94" i="11"/>
  <c r="O94" i="11"/>
  <c r="N94" i="11"/>
  <c r="M94" i="11"/>
  <c r="W93" i="11"/>
  <c r="V93" i="11"/>
  <c r="U93" i="11"/>
  <c r="T93" i="11"/>
  <c r="S93" i="11"/>
  <c r="R93" i="11"/>
  <c r="Q93" i="11"/>
  <c r="P93" i="11"/>
  <c r="O93" i="11"/>
  <c r="N93" i="11"/>
  <c r="M93" i="11"/>
  <c r="W92" i="11"/>
  <c r="V92" i="11"/>
  <c r="U92" i="11"/>
  <c r="T92" i="11"/>
  <c r="S92" i="11"/>
  <c r="R92" i="11"/>
  <c r="Q92" i="11"/>
  <c r="P92" i="11"/>
  <c r="O92" i="11"/>
  <c r="N92" i="11"/>
  <c r="M92" i="11"/>
  <c r="W91" i="11"/>
  <c r="V91" i="11"/>
  <c r="U91" i="11"/>
  <c r="T91" i="11"/>
  <c r="S91" i="11"/>
  <c r="R91" i="11"/>
  <c r="Q91" i="11"/>
  <c r="P91" i="11"/>
  <c r="O91" i="11"/>
  <c r="N91" i="11"/>
  <c r="M91" i="11"/>
  <c r="W90" i="11"/>
  <c r="V90" i="11"/>
  <c r="U90" i="11"/>
  <c r="T90" i="11"/>
  <c r="S90" i="11"/>
  <c r="R90" i="11"/>
  <c r="Q90" i="11"/>
  <c r="P90" i="11"/>
  <c r="O90" i="11"/>
  <c r="N90" i="11"/>
  <c r="M90" i="11"/>
  <c r="W89" i="11"/>
  <c r="V89" i="11"/>
  <c r="U89" i="11"/>
  <c r="T89" i="11"/>
  <c r="S89" i="11"/>
  <c r="R89" i="11"/>
  <c r="Q89" i="11"/>
  <c r="P89" i="11"/>
  <c r="O89" i="11"/>
  <c r="N89" i="11"/>
  <c r="M89" i="11"/>
  <c r="W88" i="11"/>
  <c r="V88" i="11"/>
  <c r="U88" i="11"/>
  <c r="T88" i="11"/>
  <c r="S88" i="11"/>
  <c r="R88" i="11"/>
  <c r="Q88" i="11"/>
  <c r="P88" i="11"/>
  <c r="O88" i="11"/>
  <c r="N88" i="11"/>
  <c r="M88" i="11"/>
  <c r="D120" i="7"/>
  <c r="D121" i="7" s="1"/>
  <c r="D122" i="7" s="1"/>
  <c r="D123" i="7" s="1"/>
  <c r="D124" i="7" s="1"/>
  <c r="D125" i="7" s="1"/>
  <c r="D126" i="7" s="1"/>
  <c r="D127" i="7" s="1"/>
  <c r="D111" i="7"/>
  <c r="D112" i="7" s="1"/>
  <c r="D113" i="7" s="1"/>
  <c r="D114" i="7" s="1"/>
  <c r="D115" i="7" s="1"/>
  <c r="D116" i="7" s="1"/>
  <c r="D117" i="7" s="1"/>
  <c r="D118" i="7" s="1"/>
  <c r="D138" i="7"/>
  <c r="D139" i="7" s="1"/>
  <c r="D140" i="7" s="1"/>
  <c r="D141" i="7" s="1"/>
  <c r="D142" i="7" s="1"/>
  <c r="D143" i="7" s="1"/>
  <c r="D144" i="7" s="1"/>
  <c r="D145" i="7" s="1"/>
  <c r="D129" i="7"/>
  <c r="D130" i="7" s="1"/>
  <c r="D131" i="7" s="1"/>
  <c r="D132" i="7" s="1"/>
  <c r="D133" i="7" s="1"/>
  <c r="D134" i="7" s="1"/>
  <c r="D135" i="7" s="1"/>
  <c r="D136" i="7" s="1"/>
  <c r="H132" i="7"/>
  <c r="H133" i="7"/>
  <c r="H134" i="7"/>
  <c r="H135" i="7"/>
  <c r="H136" i="7"/>
  <c r="H131" i="7"/>
  <c r="E3" i="13" l="1"/>
  <c r="E4" i="13"/>
  <c r="E5" i="13"/>
  <c r="E6" i="13"/>
  <c r="E7" i="13"/>
  <c r="E8" i="13"/>
  <c r="E9" i="13"/>
  <c r="E2" i="13"/>
  <c r="F143" i="7" l="1"/>
  <c r="F139" i="7"/>
  <c r="F134" i="7"/>
  <c r="F130" i="7"/>
  <c r="H127" i="7"/>
  <c r="H126" i="7"/>
  <c r="H125" i="7"/>
  <c r="H124" i="7"/>
  <c r="H123" i="7"/>
  <c r="H122" i="7"/>
  <c r="H121" i="7"/>
  <c r="H120" i="7"/>
  <c r="H119" i="7"/>
  <c r="H118" i="7"/>
  <c r="H117" i="7"/>
  <c r="H116" i="7"/>
  <c r="H115" i="7"/>
  <c r="H114" i="7"/>
  <c r="H113" i="7"/>
  <c r="H112" i="7"/>
  <c r="H111" i="7"/>
  <c r="H110"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46" i="7"/>
  <c r="H45" i="7"/>
  <c r="H44" i="7"/>
  <c r="H43" i="7"/>
  <c r="H42" i="7"/>
  <c r="H41" i="7"/>
  <c r="H40" i="7"/>
  <c r="H39" i="7"/>
  <c r="H38" i="7"/>
  <c r="H37" i="7"/>
  <c r="H36" i="7"/>
  <c r="H35" i="7"/>
  <c r="H34" i="7"/>
  <c r="H33" i="7"/>
  <c r="H32" i="7"/>
  <c r="H31" i="7"/>
  <c r="H30" i="7"/>
  <c r="H29" i="7"/>
  <c r="H19" i="7"/>
  <c r="H18" i="7"/>
  <c r="H17" i="7"/>
  <c r="H16" i="7"/>
  <c r="H15" i="7"/>
  <c r="H14" i="7"/>
  <c r="H13" i="7"/>
  <c r="H12" i="7"/>
  <c r="H11" i="7"/>
  <c r="H10" i="7"/>
  <c r="H9" i="7"/>
  <c r="H8" i="7"/>
  <c r="H7" i="7"/>
  <c r="H6" i="7"/>
  <c r="H5" i="7"/>
  <c r="H4" i="7"/>
  <c r="H3" i="7"/>
  <c r="H2" i="7"/>
  <c r="H28" i="7"/>
  <c r="H100" i="7" s="1"/>
  <c r="H27" i="7"/>
  <c r="H99" i="7" s="1"/>
  <c r="H26" i="7"/>
  <c r="H98" i="7" s="1"/>
  <c r="H25" i="7"/>
  <c r="H97" i="7" s="1"/>
  <c r="H24" i="7"/>
  <c r="H96" i="7" s="1"/>
  <c r="H23" i="7"/>
  <c r="H95" i="7" s="1"/>
  <c r="H22" i="7"/>
  <c r="H94" i="7" s="1"/>
  <c r="H21" i="7"/>
  <c r="H93" i="7" s="1"/>
  <c r="H20" i="7"/>
  <c r="H92" i="7"/>
  <c r="F144" i="7" l="1"/>
  <c r="F131" i="7"/>
  <c r="F135" i="7"/>
  <c r="F140" i="7"/>
  <c r="F141" i="7" l="1"/>
  <c r="F132" i="7"/>
  <c r="J3" i="7"/>
  <c r="J4" i="7"/>
  <c r="J5" i="7"/>
  <c r="J6" i="7"/>
  <c r="J7" i="7"/>
  <c r="J8" i="7"/>
  <c r="J9" i="7"/>
  <c r="J10" i="7"/>
  <c r="J11" i="7"/>
  <c r="J12" i="7"/>
  <c r="J13" i="7"/>
  <c r="J14" i="7"/>
  <c r="J15" i="7"/>
  <c r="J16" i="7"/>
  <c r="J17" i="7"/>
  <c r="J18" i="7"/>
  <c r="J19" i="7"/>
  <c r="J20" i="7"/>
  <c r="J21" i="7"/>
  <c r="J22" i="7"/>
  <c r="J23" i="7"/>
  <c r="J24" i="7"/>
  <c r="J25" i="7"/>
  <c r="J26" i="7"/>
  <c r="J27" i="7"/>
  <c r="J28" i="7"/>
  <c r="J29" i="7"/>
  <c r="J38"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9" i="7"/>
  <c r="J2" i="7"/>
  <c r="I3" i="7"/>
  <c r="I4" i="7"/>
  <c r="I5" i="7"/>
  <c r="I6" i="7"/>
  <c r="I7" i="7"/>
  <c r="I8" i="7"/>
  <c r="I9" i="7"/>
  <c r="I10" i="7"/>
  <c r="I11" i="7"/>
  <c r="I12" i="7"/>
  <c r="I13" i="7"/>
  <c r="I14" i="7"/>
  <c r="I15" i="7"/>
  <c r="I16" i="7"/>
  <c r="I17" i="7"/>
  <c r="I18" i="7"/>
  <c r="I19" i="7"/>
  <c r="I20" i="7"/>
  <c r="I21" i="7"/>
  <c r="I22" i="7"/>
  <c r="I23" i="7"/>
  <c r="I24" i="7"/>
  <c r="I25" i="7"/>
  <c r="I26" i="7"/>
  <c r="I27" i="7"/>
  <c r="I28" i="7"/>
  <c r="I29" i="7"/>
  <c r="I38"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9" i="7"/>
  <c r="I2" i="7"/>
  <c r="Y82" i="11"/>
  <c r="Y81" i="11"/>
  <c r="Y80" i="11"/>
  <c r="Y79" i="11"/>
  <c r="Y78" i="11"/>
  <c r="Y77" i="11"/>
  <c r="Y76" i="11"/>
  <c r="Y75" i="11"/>
  <c r="Y74" i="11"/>
  <c r="Y73" i="11"/>
  <c r="Y72" i="11"/>
  <c r="Y71" i="11"/>
  <c r="Y70" i="11"/>
  <c r="Y69" i="11"/>
  <c r="Y68" i="11"/>
  <c r="Y67" i="11"/>
  <c r="AW61" i="11" s="1"/>
  <c r="Y66" i="11"/>
  <c r="Y65" i="11"/>
  <c r="Y64" i="11"/>
  <c r="Y63" i="11"/>
  <c r="Y62" i="11"/>
  <c r="Y61" i="11"/>
  <c r="Y60" i="11"/>
  <c r="Y59" i="11"/>
  <c r="Y58" i="11"/>
  <c r="Y57" i="11"/>
  <c r="Y56" i="11"/>
  <c r="Y55" i="11"/>
  <c r="Y54" i="11"/>
  <c r="Y53" i="11"/>
  <c r="Y52" i="11"/>
  <c r="AW60" i="11" s="1"/>
  <c r="Y51" i="11"/>
  <c r="Y50" i="11"/>
  <c r="Y49" i="11"/>
  <c r="Y48" i="11"/>
  <c r="Y47" i="11"/>
  <c r="Y46" i="11"/>
  <c r="Y39" i="11"/>
  <c r="Y38" i="11"/>
  <c r="Y37" i="11"/>
  <c r="Y36" i="11"/>
  <c r="Y35" i="11"/>
  <c r="Y34" i="11"/>
  <c r="Y33" i="11"/>
  <c r="Y32" i="11"/>
  <c r="Y31" i="11"/>
  <c r="Y30" i="11"/>
  <c r="Y29" i="11"/>
  <c r="Y28" i="11"/>
  <c r="Y27" i="11"/>
  <c r="Y26" i="11"/>
  <c r="Y25" i="11"/>
  <c r="Y24" i="11"/>
  <c r="Y23" i="11"/>
  <c r="Y22" i="11"/>
  <c r="Y21" i="11"/>
  <c r="Y20" i="11"/>
  <c r="Y19" i="11"/>
  <c r="Y18" i="11"/>
  <c r="Y17" i="11"/>
  <c r="Y16" i="11"/>
  <c r="Y15" i="11"/>
  <c r="Y14" i="11"/>
  <c r="Y13" i="11"/>
  <c r="Y12" i="11"/>
  <c r="Y11" i="11"/>
  <c r="Y10" i="11"/>
  <c r="Y9" i="11"/>
  <c r="Y8" i="11"/>
  <c r="Y7" i="11"/>
  <c r="Y6" i="11"/>
  <c r="Y5" i="11"/>
  <c r="Y4" i="11"/>
  <c r="Y3" i="11"/>
  <c r="X82" i="11"/>
  <c r="W82" i="11"/>
  <c r="V82" i="11"/>
  <c r="U82" i="11"/>
  <c r="T82" i="11"/>
  <c r="S82" i="11"/>
  <c r="R82" i="11"/>
  <c r="Q82" i="11"/>
  <c r="P82" i="11"/>
  <c r="X81" i="11"/>
  <c r="W81" i="11"/>
  <c r="V81" i="11"/>
  <c r="U81" i="11"/>
  <c r="T81" i="11"/>
  <c r="S81" i="11"/>
  <c r="R81" i="11"/>
  <c r="Q81" i="11"/>
  <c r="P81" i="11"/>
  <c r="X80" i="11"/>
  <c r="W80" i="11"/>
  <c r="V80" i="11"/>
  <c r="U80" i="11"/>
  <c r="T80" i="11"/>
  <c r="S80" i="11"/>
  <c r="R80" i="11"/>
  <c r="Q80" i="11"/>
  <c r="P80" i="11"/>
  <c r="X79" i="11"/>
  <c r="W79" i="11"/>
  <c r="V79" i="11"/>
  <c r="U79" i="11"/>
  <c r="T79" i="11"/>
  <c r="S79" i="11"/>
  <c r="R79" i="11"/>
  <c r="Q79" i="11"/>
  <c r="P79" i="11"/>
  <c r="X78" i="11"/>
  <c r="W78" i="11"/>
  <c r="V78" i="11"/>
  <c r="U78" i="11"/>
  <c r="T78" i="11"/>
  <c r="S78" i="11"/>
  <c r="R78" i="11"/>
  <c r="Q78" i="11"/>
  <c r="P78" i="11"/>
  <c r="X77" i="11"/>
  <c r="W77" i="11"/>
  <c r="V77" i="11"/>
  <c r="U77" i="11"/>
  <c r="T77" i="11"/>
  <c r="S77" i="11"/>
  <c r="R77" i="11"/>
  <c r="Q77" i="11"/>
  <c r="P77" i="11"/>
  <c r="X76" i="11"/>
  <c r="W76" i="11"/>
  <c r="V76" i="11"/>
  <c r="U76" i="11"/>
  <c r="T76" i="11"/>
  <c r="S76" i="11"/>
  <c r="R76" i="11"/>
  <c r="Q76" i="11"/>
  <c r="P76" i="11"/>
  <c r="X75" i="11"/>
  <c r="W75" i="11"/>
  <c r="V75" i="11"/>
  <c r="U75" i="11"/>
  <c r="T75" i="11"/>
  <c r="S75" i="11"/>
  <c r="R75" i="11"/>
  <c r="Q75" i="11"/>
  <c r="P75" i="11"/>
  <c r="X74" i="11"/>
  <c r="W74" i="11"/>
  <c r="V74" i="11"/>
  <c r="U74" i="11"/>
  <c r="T74" i="11"/>
  <c r="S74" i="11"/>
  <c r="R74" i="11"/>
  <c r="Q74" i="11"/>
  <c r="P74" i="11"/>
  <c r="X73" i="11"/>
  <c r="W73" i="11"/>
  <c r="V73" i="11"/>
  <c r="U73" i="11"/>
  <c r="T73" i="11"/>
  <c r="S73" i="11"/>
  <c r="R73" i="11"/>
  <c r="Q73" i="11"/>
  <c r="P73" i="11"/>
  <c r="X72" i="11"/>
  <c r="W72" i="11"/>
  <c r="V72" i="11"/>
  <c r="U72" i="11"/>
  <c r="T72" i="11"/>
  <c r="S72" i="11"/>
  <c r="R72" i="11"/>
  <c r="Q72" i="11"/>
  <c r="P72" i="11"/>
  <c r="X71" i="11"/>
  <c r="W71" i="11"/>
  <c r="V71" i="11"/>
  <c r="U71" i="11"/>
  <c r="T71" i="11"/>
  <c r="S71" i="11"/>
  <c r="R71" i="11"/>
  <c r="Q71" i="11"/>
  <c r="P71" i="11"/>
  <c r="X70" i="11"/>
  <c r="W70" i="11"/>
  <c r="V70" i="11"/>
  <c r="U70" i="11"/>
  <c r="T70" i="11"/>
  <c r="S70" i="11"/>
  <c r="R70" i="11"/>
  <c r="Q70" i="11"/>
  <c r="P70" i="11"/>
  <c r="X69" i="11"/>
  <c r="W69" i="11"/>
  <c r="V69" i="11"/>
  <c r="U69" i="11"/>
  <c r="T69" i="11"/>
  <c r="S69" i="11"/>
  <c r="R69" i="11"/>
  <c r="Q69" i="11"/>
  <c r="P69" i="11"/>
  <c r="X68" i="11"/>
  <c r="W68" i="11"/>
  <c r="V68" i="11"/>
  <c r="U68" i="11"/>
  <c r="T68" i="11"/>
  <c r="S68" i="11"/>
  <c r="R68" i="11"/>
  <c r="Q68" i="11"/>
  <c r="P68" i="11"/>
  <c r="X67" i="11"/>
  <c r="AV61" i="11" s="1"/>
  <c r="W67" i="11"/>
  <c r="AU61" i="11" s="1"/>
  <c r="V67" i="11"/>
  <c r="AT61" i="11" s="1"/>
  <c r="U67" i="11"/>
  <c r="AS61" i="11" s="1"/>
  <c r="T67" i="11"/>
  <c r="AR61" i="11" s="1"/>
  <c r="S67" i="11"/>
  <c r="AQ61" i="11" s="1"/>
  <c r="R67" i="11"/>
  <c r="AP61" i="11" s="1"/>
  <c r="Q67" i="11"/>
  <c r="AO61" i="11" s="1"/>
  <c r="P67" i="11"/>
  <c r="AN61" i="11" s="1"/>
  <c r="X66" i="11"/>
  <c r="W66" i="11"/>
  <c r="V66" i="11"/>
  <c r="U66" i="11"/>
  <c r="T66" i="11"/>
  <c r="S66" i="11"/>
  <c r="R66" i="11"/>
  <c r="Q66" i="11"/>
  <c r="P66" i="11"/>
  <c r="X65" i="11"/>
  <c r="W65" i="11"/>
  <c r="V65" i="11"/>
  <c r="U65" i="11"/>
  <c r="T65" i="11"/>
  <c r="S65" i="11"/>
  <c r="R65" i="11"/>
  <c r="Q65" i="11"/>
  <c r="P65" i="11"/>
  <c r="X64" i="11"/>
  <c r="W64" i="11"/>
  <c r="V64" i="11"/>
  <c r="U64" i="11"/>
  <c r="T64" i="11"/>
  <c r="S64" i="11"/>
  <c r="R64" i="11"/>
  <c r="Q64" i="11"/>
  <c r="P64" i="11"/>
  <c r="X63" i="11"/>
  <c r="W63" i="11"/>
  <c r="V63" i="11"/>
  <c r="U63" i="11"/>
  <c r="T63" i="11"/>
  <c r="S63" i="11"/>
  <c r="R63" i="11"/>
  <c r="Q63" i="11"/>
  <c r="P63" i="11"/>
  <c r="X62" i="11"/>
  <c r="W62" i="11"/>
  <c r="V62" i="11"/>
  <c r="U62" i="11"/>
  <c r="T62" i="11"/>
  <c r="S62" i="11"/>
  <c r="R62" i="11"/>
  <c r="Q62" i="11"/>
  <c r="P62" i="11"/>
  <c r="X61" i="11"/>
  <c r="W61" i="11"/>
  <c r="V61" i="11"/>
  <c r="U61" i="11"/>
  <c r="T61" i="11"/>
  <c r="S61" i="11"/>
  <c r="R61" i="11"/>
  <c r="Q61" i="11"/>
  <c r="P61" i="11"/>
  <c r="X60" i="11"/>
  <c r="W60" i="11"/>
  <c r="V60" i="11"/>
  <c r="U60" i="11"/>
  <c r="T60" i="11"/>
  <c r="S60" i="11"/>
  <c r="R60" i="11"/>
  <c r="Q60" i="11"/>
  <c r="P60" i="11"/>
  <c r="X59" i="11"/>
  <c r="W59" i="11"/>
  <c r="V59" i="11"/>
  <c r="U59" i="11"/>
  <c r="T59" i="11"/>
  <c r="S59" i="11"/>
  <c r="R59" i="11"/>
  <c r="Q59" i="11"/>
  <c r="P59" i="11"/>
  <c r="X58" i="11"/>
  <c r="W58" i="11"/>
  <c r="V58" i="11"/>
  <c r="U58" i="11"/>
  <c r="T58" i="11"/>
  <c r="S58" i="11"/>
  <c r="R58" i="11"/>
  <c r="Q58" i="11"/>
  <c r="P58" i="11"/>
  <c r="X57" i="11"/>
  <c r="W57" i="11"/>
  <c r="V57" i="11"/>
  <c r="U57" i="11"/>
  <c r="T57" i="11"/>
  <c r="S57" i="11"/>
  <c r="R57" i="11"/>
  <c r="Q57" i="11"/>
  <c r="P57" i="11"/>
  <c r="X56" i="11"/>
  <c r="W56" i="11"/>
  <c r="V56" i="11"/>
  <c r="U56" i="11"/>
  <c r="T56" i="11"/>
  <c r="S56" i="11"/>
  <c r="R56" i="11"/>
  <c r="Q56" i="11"/>
  <c r="P56" i="11"/>
  <c r="X55" i="11"/>
  <c r="W55" i="11"/>
  <c r="V55" i="11"/>
  <c r="U55" i="11"/>
  <c r="T55" i="11"/>
  <c r="S55" i="11"/>
  <c r="R55" i="11"/>
  <c r="Q55" i="11"/>
  <c r="P55" i="11"/>
  <c r="X54" i="11"/>
  <c r="W54" i="11"/>
  <c r="V54" i="11"/>
  <c r="U54" i="11"/>
  <c r="T54" i="11"/>
  <c r="S54" i="11"/>
  <c r="R54" i="11"/>
  <c r="Q54" i="11"/>
  <c r="P54" i="11"/>
  <c r="X53" i="11"/>
  <c r="W53" i="11"/>
  <c r="V53" i="11"/>
  <c r="U53" i="11"/>
  <c r="T53" i="11"/>
  <c r="S53" i="11"/>
  <c r="R53" i="11"/>
  <c r="Q53" i="11"/>
  <c r="P53" i="11"/>
  <c r="X52" i="11"/>
  <c r="AV60" i="11" s="1"/>
  <c r="W52" i="11"/>
  <c r="AU60" i="11" s="1"/>
  <c r="V52" i="11"/>
  <c r="AT60" i="11" s="1"/>
  <c r="U52" i="11"/>
  <c r="AS60" i="11" s="1"/>
  <c r="T52" i="11"/>
  <c r="AR60" i="11" s="1"/>
  <c r="S52" i="11"/>
  <c r="AQ60" i="11" s="1"/>
  <c r="R52" i="11"/>
  <c r="AP60" i="11" s="1"/>
  <c r="Q52" i="11"/>
  <c r="AO60" i="11" s="1"/>
  <c r="P52" i="11"/>
  <c r="AN60" i="11" s="1"/>
  <c r="X51" i="11"/>
  <c r="W51" i="11"/>
  <c r="V51" i="11"/>
  <c r="U51" i="11"/>
  <c r="T51" i="11"/>
  <c r="S51" i="11"/>
  <c r="R51" i="11"/>
  <c r="Q51" i="11"/>
  <c r="P51" i="11"/>
  <c r="X50" i="11"/>
  <c r="W50" i="11"/>
  <c r="V50" i="11"/>
  <c r="U50" i="11"/>
  <c r="T50" i="11"/>
  <c r="S50" i="11"/>
  <c r="R50" i="11"/>
  <c r="Q50" i="11"/>
  <c r="P50" i="11"/>
  <c r="X49" i="11"/>
  <c r="W49" i="11"/>
  <c r="V49" i="11"/>
  <c r="U49" i="11"/>
  <c r="T49" i="11"/>
  <c r="S49" i="11"/>
  <c r="R49" i="11"/>
  <c r="Q49" i="11"/>
  <c r="P49" i="11"/>
  <c r="X48" i="11"/>
  <c r="W48" i="11"/>
  <c r="V48" i="11"/>
  <c r="U48" i="11"/>
  <c r="T48" i="11"/>
  <c r="S48" i="11"/>
  <c r="R48" i="11"/>
  <c r="Q48" i="11"/>
  <c r="P48" i="11"/>
  <c r="X47" i="11"/>
  <c r="W47" i="11"/>
  <c r="V47" i="11"/>
  <c r="U47" i="11"/>
  <c r="T47" i="11"/>
  <c r="S47" i="11"/>
  <c r="R47" i="11"/>
  <c r="Q47" i="11"/>
  <c r="P47" i="11"/>
  <c r="X46" i="11"/>
  <c r="W46" i="11"/>
  <c r="V46" i="11"/>
  <c r="U46" i="11"/>
  <c r="T46" i="11"/>
  <c r="S46" i="11"/>
  <c r="R46" i="11"/>
  <c r="Q46" i="11"/>
  <c r="P46" i="11"/>
  <c r="P43" i="11"/>
  <c r="X39" i="11"/>
  <c r="W39" i="11"/>
  <c r="V39" i="11"/>
  <c r="U39" i="11"/>
  <c r="T39" i="11"/>
  <c r="S39" i="11"/>
  <c r="R39" i="11"/>
  <c r="Q39" i="11"/>
  <c r="P39" i="11"/>
  <c r="X38" i="11"/>
  <c r="W38" i="11"/>
  <c r="V38" i="11"/>
  <c r="U38" i="11"/>
  <c r="T38" i="11"/>
  <c r="S38" i="11"/>
  <c r="R38" i="11"/>
  <c r="Q38" i="11"/>
  <c r="P38" i="11"/>
  <c r="X37" i="11"/>
  <c r="W37" i="11"/>
  <c r="V37" i="11"/>
  <c r="U37" i="11"/>
  <c r="T37" i="11"/>
  <c r="S37" i="11"/>
  <c r="R37" i="11"/>
  <c r="Q37" i="11"/>
  <c r="P37" i="11"/>
  <c r="X36" i="11"/>
  <c r="W36" i="11"/>
  <c r="V36" i="11"/>
  <c r="U36" i="11"/>
  <c r="T36" i="11"/>
  <c r="S36" i="11"/>
  <c r="R36" i="11"/>
  <c r="Q36" i="11"/>
  <c r="P36" i="11"/>
  <c r="X35" i="11"/>
  <c r="W35" i="11"/>
  <c r="V35" i="11"/>
  <c r="U35" i="11"/>
  <c r="T35" i="11"/>
  <c r="S35" i="11"/>
  <c r="R35" i="11"/>
  <c r="Q35" i="11"/>
  <c r="P35" i="11"/>
  <c r="X34" i="11"/>
  <c r="W34" i="11"/>
  <c r="V34" i="11"/>
  <c r="U34" i="11"/>
  <c r="T34" i="11"/>
  <c r="S34" i="11"/>
  <c r="R34" i="11"/>
  <c r="Q34" i="11"/>
  <c r="P34" i="11"/>
  <c r="X33" i="11"/>
  <c r="W33" i="11"/>
  <c r="V33" i="11"/>
  <c r="U33" i="11"/>
  <c r="T33" i="11"/>
  <c r="S33" i="11"/>
  <c r="R33" i="11"/>
  <c r="Q33" i="11"/>
  <c r="P33" i="11"/>
  <c r="X32" i="11"/>
  <c r="W32" i="11"/>
  <c r="V32" i="11"/>
  <c r="U32" i="11"/>
  <c r="T32" i="11"/>
  <c r="S32" i="11"/>
  <c r="R32" i="11"/>
  <c r="Q32" i="11"/>
  <c r="P32" i="11"/>
  <c r="X31" i="11"/>
  <c r="W31" i="11"/>
  <c r="V31" i="11"/>
  <c r="U31" i="11"/>
  <c r="T31" i="11"/>
  <c r="S31" i="11"/>
  <c r="R31" i="11"/>
  <c r="Q31" i="11"/>
  <c r="P31" i="11"/>
  <c r="X30" i="11"/>
  <c r="W30" i="11"/>
  <c r="V30" i="11"/>
  <c r="U30" i="11"/>
  <c r="T30" i="11"/>
  <c r="S30" i="11"/>
  <c r="R30" i="11"/>
  <c r="Q30" i="11"/>
  <c r="P30" i="11"/>
  <c r="X29" i="11"/>
  <c r="W29" i="11"/>
  <c r="V29" i="11"/>
  <c r="U29" i="11"/>
  <c r="T29" i="11"/>
  <c r="S29" i="11"/>
  <c r="R29" i="11"/>
  <c r="Q29" i="11"/>
  <c r="P29" i="11"/>
  <c r="X28" i="11"/>
  <c r="W28" i="11"/>
  <c r="V28" i="11"/>
  <c r="U28" i="11"/>
  <c r="T28" i="11"/>
  <c r="S28" i="11"/>
  <c r="R28" i="11"/>
  <c r="Q28" i="11"/>
  <c r="P28" i="11"/>
  <c r="X27" i="11"/>
  <c r="W27" i="11"/>
  <c r="V27" i="11"/>
  <c r="U27" i="11"/>
  <c r="T27" i="11"/>
  <c r="S27" i="11"/>
  <c r="R27" i="11"/>
  <c r="Q27" i="11"/>
  <c r="P27" i="11"/>
  <c r="X26" i="11"/>
  <c r="W26" i="11"/>
  <c r="V26" i="11"/>
  <c r="U26" i="11"/>
  <c r="T26" i="11"/>
  <c r="S26" i="11"/>
  <c r="R26" i="11"/>
  <c r="Q26" i="11"/>
  <c r="P26" i="11"/>
  <c r="X25" i="11"/>
  <c r="W25" i="11"/>
  <c r="V25" i="11"/>
  <c r="U25" i="11"/>
  <c r="T25" i="11"/>
  <c r="S25" i="11"/>
  <c r="R25" i="11"/>
  <c r="Q25" i="11"/>
  <c r="P25" i="11"/>
  <c r="X24" i="11"/>
  <c r="W24" i="11"/>
  <c r="V24" i="11"/>
  <c r="U24" i="11"/>
  <c r="T24" i="11"/>
  <c r="S24" i="11"/>
  <c r="R24" i="11"/>
  <c r="Q24" i="11"/>
  <c r="P24" i="11"/>
  <c r="X23" i="11"/>
  <c r="W23" i="11"/>
  <c r="V23" i="11"/>
  <c r="U23" i="11"/>
  <c r="T23" i="11"/>
  <c r="S23" i="11"/>
  <c r="R23" i="11"/>
  <c r="Q23" i="11"/>
  <c r="P23" i="11"/>
  <c r="X22" i="11"/>
  <c r="W22" i="11"/>
  <c r="V22" i="11"/>
  <c r="U22" i="11"/>
  <c r="T22" i="11"/>
  <c r="S22" i="11"/>
  <c r="R22" i="11"/>
  <c r="Q22" i="11"/>
  <c r="P22" i="11"/>
  <c r="X21" i="11"/>
  <c r="W21" i="11"/>
  <c r="V21" i="11"/>
  <c r="U21" i="11"/>
  <c r="T21" i="11"/>
  <c r="S21" i="11"/>
  <c r="R21" i="11"/>
  <c r="Q21" i="11"/>
  <c r="P21" i="11"/>
  <c r="X20" i="11"/>
  <c r="W20" i="11"/>
  <c r="V20" i="11"/>
  <c r="U20" i="11"/>
  <c r="T20" i="11"/>
  <c r="S20" i="11"/>
  <c r="R20" i="11"/>
  <c r="Q20" i="11"/>
  <c r="P20" i="11"/>
  <c r="X19" i="11"/>
  <c r="W19" i="11"/>
  <c r="V19" i="11"/>
  <c r="U19" i="11"/>
  <c r="T19" i="11"/>
  <c r="S19" i="11"/>
  <c r="R19" i="11"/>
  <c r="Q19" i="11"/>
  <c r="P19" i="11"/>
  <c r="X18" i="11"/>
  <c r="W18" i="11"/>
  <c r="V18" i="11"/>
  <c r="U18" i="11"/>
  <c r="T18" i="11"/>
  <c r="S18" i="11"/>
  <c r="R18" i="11"/>
  <c r="Q18" i="11"/>
  <c r="P18" i="11"/>
  <c r="X17" i="11"/>
  <c r="W17" i="11"/>
  <c r="V17" i="11"/>
  <c r="U17" i="11"/>
  <c r="T17" i="11"/>
  <c r="S17" i="11"/>
  <c r="R17" i="11"/>
  <c r="Q17" i="11"/>
  <c r="P17" i="11"/>
  <c r="X16" i="11"/>
  <c r="W16" i="11"/>
  <c r="V16" i="11"/>
  <c r="U16" i="11"/>
  <c r="T16" i="11"/>
  <c r="S16" i="11"/>
  <c r="R16" i="11"/>
  <c r="Q16" i="11"/>
  <c r="P16" i="11"/>
  <c r="X15" i="11"/>
  <c r="W15" i="11"/>
  <c r="V15" i="11"/>
  <c r="U15" i="11"/>
  <c r="T15" i="11"/>
  <c r="S15" i="11"/>
  <c r="R15" i="11"/>
  <c r="Q15" i="11"/>
  <c r="P15" i="11"/>
  <c r="X14" i="11"/>
  <c r="W14" i="11"/>
  <c r="V14" i="11"/>
  <c r="U14" i="11"/>
  <c r="T14" i="11"/>
  <c r="S14" i="11"/>
  <c r="R14" i="11"/>
  <c r="Q14" i="11"/>
  <c r="P14" i="11"/>
  <c r="X13" i="11"/>
  <c r="W13" i="11"/>
  <c r="V13" i="11"/>
  <c r="U13" i="11"/>
  <c r="T13" i="11"/>
  <c r="S13" i="11"/>
  <c r="R13" i="11"/>
  <c r="Q13" i="11"/>
  <c r="P13" i="11"/>
  <c r="X12" i="11"/>
  <c r="W12" i="11"/>
  <c r="V12" i="11"/>
  <c r="U12" i="11"/>
  <c r="T12" i="11"/>
  <c r="S12" i="11"/>
  <c r="R12" i="11"/>
  <c r="Q12" i="11"/>
  <c r="P12" i="11"/>
  <c r="X11" i="11"/>
  <c r="W11" i="11"/>
  <c r="V11" i="11"/>
  <c r="U11" i="11"/>
  <c r="T11" i="11"/>
  <c r="S11" i="11"/>
  <c r="R11" i="11"/>
  <c r="Q11" i="11"/>
  <c r="P11" i="11"/>
  <c r="X10" i="11"/>
  <c r="W10" i="11"/>
  <c r="V10" i="11"/>
  <c r="U10" i="11"/>
  <c r="T10" i="11"/>
  <c r="S10" i="11"/>
  <c r="R10" i="11"/>
  <c r="Q10" i="11"/>
  <c r="P10" i="11"/>
  <c r="X9" i="11"/>
  <c r="W9" i="11"/>
  <c r="V9" i="11"/>
  <c r="U9" i="11"/>
  <c r="T9" i="11"/>
  <c r="S9" i="11"/>
  <c r="R9" i="11"/>
  <c r="Q9" i="11"/>
  <c r="P9" i="11"/>
  <c r="J65" i="7" s="1"/>
  <c r="X8" i="11"/>
  <c r="W8" i="11"/>
  <c r="V8" i="11"/>
  <c r="U8" i="11"/>
  <c r="T8" i="11"/>
  <c r="S8" i="11"/>
  <c r="R8" i="11"/>
  <c r="Q8" i="11"/>
  <c r="P8" i="11"/>
  <c r="X7" i="11"/>
  <c r="W7" i="11"/>
  <c r="V7" i="11"/>
  <c r="U7" i="11"/>
  <c r="T7" i="11"/>
  <c r="S7" i="11"/>
  <c r="R7" i="11"/>
  <c r="Q7" i="11"/>
  <c r="P7" i="11"/>
  <c r="X6" i="11"/>
  <c r="W6" i="11"/>
  <c r="V6" i="11"/>
  <c r="U6" i="11"/>
  <c r="T6" i="11"/>
  <c r="S6" i="11"/>
  <c r="R6" i="11"/>
  <c r="Q6" i="11"/>
  <c r="P6" i="11"/>
  <c r="X5" i="11"/>
  <c r="W5" i="11"/>
  <c r="V5" i="11"/>
  <c r="U5" i="11"/>
  <c r="T5" i="11"/>
  <c r="S5" i="11"/>
  <c r="R5" i="11"/>
  <c r="Q5" i="11"/>
  <c r="P5" i="11"/>
  <c r="X4" i="11"/>
  <c r="W4" i="11"/>
  <c r="V4" i="11"/>
  <c r="U4" i="11"/>
  <c r="T4" i="11"/>
  <c r="S4" i="11"/>
  <c r="R4" i="11"/>
  <c r="Q4" i="11"/>
  <c r="P4" i="11"/>
  <c r="X3" i="11"/>
  <c r="W3" i="11"/>
  <c r="V3" i="11"/>
  <c r="U3" i="11"/>
  <c r="T3" i="11"/>
  <c r="S3" i="11"/>
  <c r="R3" i="11"/>
  <c r="Q3" i="11"/>
  <c r="P3" i="11"/>
  <c r="S41" i="11" l="1"/>
  <c r="S42" i="11" s="1"/>
  <c r="U41" i="11"/>
  <c r="U42" i="11" s="1"/>
  <c r="W84" i="11"/>
  <c r="W85" i="11" s="1"/>
  <c r="V41" i="11"/>
  <c r="V42" i="11" s="1"/>
  <c r="W41" i="11"/>
  <c r="W42" i="11" s="1"/>
  <c r="T41" i="11"/>
  <c r="T42" i="11" s="1"/>
  <c r="P41" i="11"/>
  <c r="P42" i="11" s="1"/>
  <c r="X41" i="11"/>
  <c r="X42" i="11" s="1"/>
  <c r="R41" i="11"/>
  <c r="R42" i="11" s="1"/>
  <c r="Q41" i="11"/>
  <c r="Q42" i="11" s="1"/>
  <c r="I65" i="7"/>
  <c r="I137" i="7"/>
  <c r="I56" i="7"/>
  <c r="I128" i="7"/>
  <c r="J56" i="7"/>
  <c r="J128" i="7"/>
  <c r="J137" i="7"/>
  <c r="Q84" i="11"/>
  <c r="Q85" i="11" s="1"/>
  <c r="Y84" i="11"/>
  <c r="Y85" i="11" s="1"/>
  <c r="U84" i="11"/>
  <c r="U85" i="11" s="1"/>
  <c r="T84" i="11"/>
  <c r="T85" i="11" s="1"/>
  <c r="S84" i="11"/>
  <c r="S85" i="11" s="1"/>
  <c r="R84" i="11"/>
  <c r="R85" i="11" s="1"/>
  <c r="X84" i="11"/>
  <c r="X85" i="11" s="1"/>
  <c r="Y41" i="11"/>
  <c r="Y42" i="11" s="1"/>
  <c r="V84" i="11"/>
  <c r="V85" i="11" s="1"/>
  <c r="P84" i="11"/>
  <c r="P85" i="11" s="1"/>
  <c r="M3" i="17" l="1"/>
  <c r="M4" i="17"/>
  <c r="M5" i="17"/>
  <c r="M6" i="17"/>
  <c r="M7" i="17"/>
  <c r="M8" i="17"/>
  <c r="M9" i="17"/>
  <c r="M10" i="17"/>
  <c r="M11" i="17"/>
  <c r="M12" i="17"/>
  <c r="M13" i="17"/>
  <c r="M14" i="17"/>
  <c r="M15" i="17"/>
  <c r="M16" i="17"/>
  <c r="M17" i="17"/>
  <c r="M18" i="17"/>
  <c r="M19" i="17"/>
  <c r="M20" i="17"/>
  <c r="M21" i="17"/>
  <c r="L3" i="17"/>
  <c r="L4" i="17"/>
  <c r="L5" i="17"/>
  <c r="L6" i="17"/>
  <c r="L7" i="17"/>
  <c r="L8" i="17"/>
  <c r="L9" i="17"/>
  <c r="L10" i="17"/>
  <c r="L11" i="17"/>
  <c r="L12" i="17"/>
  <c r="L13" i="17"/>
  <c r="L14" i="17"/>
  <c r="L15" i="17"/>
  <c r="L16" i="17"/>
  <c r="L17" i="17"/>
  <c r="L20" i="17"/>
  <c r="L21" i="17"/>
  <c r="M2" i="17"/>
  <c r="L2" i="17"/>
  <c r="J21" i="17"/>
  <c r="I21" i="17"/>
  <c r="J20" i="17"/>
  <c r="I20" i="17"/>
  <c r="J19" i="17"/>
  <c r="J18" i="17"/>
  <c r="J17" i="17"/>
  <c r="I17" i="17"/>
  <c r="J16" i="17"/>
  <c r="I16" i="17"/>
  <c r="J15" i="17"/>
  <c r="I15" i="17"/>
  <c r="J14" i="17"/>
  <c r="I14" i="17"/>
  <c r="J13" i="17"/>
  <c r="I13" i="17"/>
  <c r="J12" i="17"/>
  <c r="I12" i="17"/>
  <c r="J11" i="17"/>
  <c r="I11" i="17"/>
  <c r="J10" i="17"/>
  <c r="I10" i="17"/>
  <c r="J9" i="17"/>
  <c r="I9" i="17"/>
  <c r="J8" i="17"/>
  <c r="I8" i="17"/>
  <c r="J7" i="17"/>
  <c r="I7" i="17"/>
  <c r="J6" i="17"/>
  <c r="I6" i="17"/>
  <c r="J5" i="17"/>
  <c r="I5" i="17"/>
  <c r="J4" i="17"/>
  <c r="I4" i="17"/>
  <c r="J3" i="17"/>
  <c r="I3" i="17"/>
  <c r="J2" i="17"/>
  <c r="I2" i="17"/>
  <c r="D90" i="15" l="1"/>
  <c r="B90" i="15"/>
  <c r="D89" i="15"/>
  <c r="B89" i="15"/>
  <c r="D88" i="15"/>
  <c r="B88" i="15"/>
  <c r="D87" i="15"/>
  <c r="B87" i="15"/>
  <c r="D86" i="15"/>
  <c r="B86" i="15"/>
  <c r="D85" i="15"/>
  <c r="B85" i="15"/>
  <c r="D84" i="15"/>
  <c r="B84" i="15"/>
  <c r="D83" i="15"/>
  <c r="B83" i="15"/>
  <c r="D82" i="15"/>
  <c r="C82" i="15"/>
  <c r="B82" i="15"/>
  <c r="D81" i="15"/>
  <c r="B81" i="15"/>
  <c r="D80" i="15"/>
  <c r="B80" i="15"/>
  <c r="D79" i="15"/>
  <c r="B79" i="15"/>
  <c r="D78" i="15"/>
  <c r="B78" i="15"/>
  <c r="D77" i="15"/>
  <c r="B77" i="15"/>
  <c r="D76" i="15"/>
  <c r="B76" i="15"/>
  <c r="D75" i="15"/>
  <c r="B75" i="15"/>
  <c r="D74" i="15"/>
  <c r="B74" i="15"/>
  <c r="D73" i="15"/>
  <c r="C73" i="15"/>
  <c r="B73" i="15"/>
  <c r="D63" i="15"/>
  <c r="B63" i="15"/>
  <c r="D62" i="15"/>
  <c r="B62" i="15"/>
  <c r="D61" i="15"/>
  <c r="B61" i="15"/>
  <c r="D60" i="15"/>
  <c r="B60" i="15"/>
  <c r="D59" i="15"/>
  <c r="B59" i="15"/>
  <c r="D58" i="15"/>
  <c r="B58" i="15"/>
  <c r="D57" i="15"/>
  <c r="B57" i="15"/>
  <c r="D56" i="15"/>
  <c r="B56" i="15"/>
  <c r="D55" i="15"/>
  <c r="C55" i="15"/>
  <c r="B55" i="15"/>
  <c r="D54" i="15"/>
  <c r="B54" i="15"/>
  <c r="D53" i="15"/>
  <c r="B53" i="15"/>
  <c r="D52" i="15"/>
  <c r="B52" i="15"/>
  <c r="D51" i="15"/>
  <c r="B51" i="15"/>
  <c r="D50" i="15"/>
  <c r="B50" i="15"/>
  <c r="D49" i="15"/>
  <c r="B49" i="15"/>
  <c r="D48" i="15"/>
  <c r="B48" i="15"/>
  <c r="D47" i="15"/>
  <c r="B47" i="15"/>
  <c r="D46" i="15"/>
  <c r="C46" i="15"/>
  <c r="B46" i="15"/>
  <c r="D45" i="15"/>
  <c r="C45" i="15"/>
  <c r="B45" i="15"/>
  <c r="D44" i="15"/>
  <c r="C44" i="15"/>
  <c r="B44" i="15"/>
  <c r="D43" i="15"/>
  <c r="C43" i="15"/>
  <c r="B43" i="15"/>
  <c r="D42" i="15"/>
  <c r="C42" i="15"/>
  <c r="B42" i="15"/>
  <c r="D41" i="15"/>
  <c r="C41" i="15"/>
  <c r="B41" i="15"/>
  <c r="D40" i="15"/>
  <c r="C40" i="15"/>
  <c r="B40" i="15"/>
  <c r="D39" i="15"/>
  <c r="C39" i="15"/>
  <c r="B39" i="15"/>
  <c r="D38" i="15"/>
  <c r="C38" i="15"/>
  <c r="B38" i="15"/>
  <c r="D37" i="15"/>
  <c r="C37" i="15"/>
  <c r="B37" i="15"/>
  <c r="D36" i="15"/>
  <c r="C36" i="15"/>
  <c r="B36" i="15"/>
  <c r="D35" i="15"/>
  <c r="C35" i="15"/>
  <c r="B35" i="15"/>
  <c r="D34" i="15"/>
  <c r="C34" i="15"/>
  <c r="B34" i="15"/>
  <c r="D33" i="15"/>
  <c r="C33" i="15"/>
  <c r="B33" i="15"/>
  <c r="D32" i="15"/>
  <c r="C32" i="15"/>
  <c r="B32" i="15"/>
  <c r="D31" i="15"/>
  <c r="C31" i="15"/>
  <c r="B31" i="15"/>
  <c r="D30" i="15"/>
  <c r="C30" i="15"/>
  <c r="B30" i="15"/>
  <c r="D29" i="15"/>
  <c r="C29" i="15"/>
  <c r="B29" i="15"/>
  <c r="D28" i="15"/>
  <c r="C28" i="15"/>
  <c r="B28" i="15"/>
  <c r="D27" i="15"/>
  <c r="C27" i="15"/>
  <c r="B27" i="15"/>
  <c r="D26" i="15"/>
  <c r="C26" i="15"/>
  <c r="B26" i="15"/>
  <c r="D25" i="15"/>
  <c r="C25" i="15"/>
  <c r="B25" i="15"/>
  <c r="D24" i="15"/>
  <c r="C24" i="15"/>
  <c r="B24" i="15"/>
  <c r="D23" i="15"/>
  <c r="C23" i="15"/>
  <c r="B23" i="15"/>
  <c r="D22" i="15"/>
  <c r="C22" i="15"/>
  <c r="B22" i="15"/>
  <c r="D21" i="15"/>
  <c r="C21" i="15"/>
  <c r="B21" i="15"/>
  <c r="D20" i="15"/>
  <c r="C20" i="15"/>
  <c r="B20" i="15"/>
  <c r="D19" i="15"/>
  <c r="C19" i="15"/>
  <c r="B19" i="15"/>
  <c r="D18" i="15"/>
  <c r="C18" i="15"/>
  <c r="B18" i="15"/>
  <c r="D17" i="15"/>
  <c r="C17" i="15"/>
  <c r="B17" i="15"/>
  <c r="D16" i="15"/>
  <c r="C16" i="15"/>
  <c r="B16" i="15"/>
  <c r="D15" i="15"/>
  <c r="C15" i="15"/>
  <c r="B15" i="15"/>
  <c r="D14" i="15"/>
  <c r="C14" i="15"/>
  <c r="B14" i="15"/>
  <c r="D13" i="15"/>
  <c r="C13" i="15"/>
  <c r="B13" i="15"/>
  <c r="D12" i="15"/>
  <c r="C12" i="15"/>
  <c r="B12" i="15"/>
  <c r="D11" i="15"/>
  <c r="C11" i="15"/>
  <c r="B11" i="15"/>
  <c r="D10" i="15"/>
  <c r="C10" i="15"/>
  <c r="B10" i="15"/>
  <c r="L9" i="15"/>
  <c r="I9" i="15"/>
  <c r="I10" i="15" s="1"/>
  <c r="I11" i="15" s="1"/>
  <c r="I12" i="15" s="1"/>
  <c r="I13" i="15" s="1"/>
  <c r="I14" i="15" s="1"/>
  <c r="I15" i="15" s="1"/>
  <c r="I16" i="15" s="1"/>
  <c r="I17" i="15" s="1"/>
  <c r="I18" i="15" s="1"/>
  <c r="I19" i="15" s="1"/>
  <c r="I20" i="15" s="1"/>
  <c r="I21" i="15" s="1"/>
  <c r="I22" i="15" s="1"/>
  <c r="I23" i="15" s="1"/>
  <c r="I24" i="15" s="1"/>
  <c r="I25" i="15" s="1"/>
  <c r="I26" i="15" s="1"/>
  <c r="I27" i="15" s="1"/>
  <c r="I28" i="15" s="1"/>
  <c r="I29" i="15" s="1"/>
  <c r="I30" i="15" s="1"/>
  <c r="I31" i="15" s="1"/>
  <c r="I32" i="15" s="1"/>
  <c r="I33" i="15" s="1"/>
  <c r="I34" i="15" s="1"/>
  <c r="I35" i="15" s="1"/>
  <c r="I36" i="15" s="1"/>
  <c r="I37" i="15" s="1"/>
  <c r="I38" i="15" s="1"/>
  <c r="I39" i="15" s="1"/>
  <c r="I40" i="15" s="1"/>
  <c r="I41" i="15" s="1"/>
  <c r="I42" i="15" s="1"/>
  <c r="I43" i="15" s="1"/>
  <c r="I44" i="15" s="1"/>
  <c r="I45" i="15" s="1"/>
  <c r="I46" i="15" s="1"/>
  <c r="I47" i="15" s="1"/>
  <c r="I48" i="15" s="1"/>
  <c r="I49" i="15" s="1"/>
  <c r="I50" i="15" s="1"/>
  <c r="I51" i="15" s="1"/>
  <c r="I52" i="15" s="1"/>
  <c r="I53" i="15" s="1"/>
  <c r="I54" i="15" s="1"/>
  <c r="I55" i="15" s="1"/>
  <c r="I56" i="15" s="1"/>
  <c r="I57" i="15" s="1"/>
  <c r="I58" i="15" s="1"/>
  <c r="I59" i="15" s="1"/>
  <c r="I60" i="15" s="1"/>
  <c r="I61" i="15" s="1"/>
  <c r="I62" i="15" s="1"/>
  <c r="I63" i="15" s="1"/>
  <c r="I73" i="15" s="1"/>
  <c r="I74" i="15" s="1"/>
  <c r="I75" i="15" s="1"/>
  <c r="I76" i="15" s="1"/>
  <c r="I77" i="15" s="1"/>
  <c r="I78" i="15" s="1"/>
  <c r="I79" i="15" s="1"/>
  <c r="I80" i="15" s="1"/>
  <c r="I81" i="15" s="1"/>
  <c r="I82" i="15" s="1"/>
  <c r="I83" i="15" s="1"/>
  <c r="I84" i="15" s="1"/>
  <c r="I85" i="15" s="1"/>
  <c r="I86" i="15" s="1"/>
  <c r="I87" i="15" s="1"/>
  <c r="I88" i="15" s="1"/>
  <c r="I89" i="15" s="1"/>
  <c r="I90" i="15" s="1"/>
  <c r="E9" i="15"/>
  <c r="D9" i="15"/>
  <c r="C9" i="15"/>
  <c r="B9" i="15"/>
  <c r="A9" i="15"/>
  <c r="L8" i="15"/>
  <c r="I8" i="15"/>
  <c r="E8" i="15"/>
  <c r="D8" i="15"/>
  <c r="C8" i="15"/>
  <c r="B8" i="15"/>
  <c r="A8" i="15"/>
  <c r="L7" i="15"/>
  <c r="I7" i="15"/>
  <c r="E7" i="15"/>
  <c r="D7" i="15"/>
  <c r="C7" i="15"/>
  <c r="B7" i="15"/>
  <c r="A7" i="15"/>
  <c r="L6" i="15"/>
  <c r="I6" i="15"/>
  <c r="E6" i="15"/>
  <c r="D6" i="15"/>
  <c r="C6" i="15"/>
  <c r="B6" i="15"/>
  <c r="A6" i="15"/>
  <c r="L5" i="15"/>
  <c r="I5" i="15"/>
  <c r="E5" i="15"/>
  <c r="D5" i="15"/>
  <c r="C5" i="15"/>
  <c r="B5" i="15"/>
  <c r="A5" i="15"/>
  <c r="L4" i="15"/>
  <c r="I4" i="15"/>
  <c r="E4" i="15"/>
  <c r="D4" i="15"/>
  <c r="C4" i="15"/>
  <c r="B4" i="15"/>
  <c r="A4" i="15"/>
  <c r="L3" i="15"/>
  <c r="I3" i="15"/>
  <c r="E3" i="15"/>
  <c r="D3" i="15"/>
  <c r="C3" i="15"/>
  <c r="B3" i="15"/>
  <c r="A3" i="15"/>
  <c r="L2" i="15"/>
  <c r="I2" i="15"/>
  <c r="E2" i="15"/>
  <c r="D2" i="15"/>
  <c r="C2" i="15"/>
  <c r="B2" i="15"/>
  <c r="A2" i="15"/>
  <c r="K10" i="15" s="1"/>
  <c r="K11" i="15" s="1"/>
  <c r="K12" i="15" s="1"/>
  <c r="K13" i="15" s="1"/>
  <c r="K14" i="15" s="1"/>
  <c r="K15" i="15" s="1"/>
  <c r="K16" i="15" s="1"/>
  <c r="K17" i="15" s="1"/>
  <c r="K18" i="15" s="1"/>
  <c r="K19" i="15" s="1"/>
  <c r="K20" i="15" s="1"/>
  <c r="K21" i="15" s="1"/>
  <c r="K22" i="15" s="1"/>
  <c r="K23" i="15" s="1"/>
  <c r="K24" i="15" s="1"/>
  <c r="K25" i="15" s="1"/>
  <c r="K26" i="15" s="1"/>
  <c r="K27" i="15" s="1"/>
  <c r="K28" i="15" s="1"/>
  <c r="K29" i="15" s="1"/>
  <c r="K30" i="15" s="1"/>
  <c r="K31" i="15" s="1"/>
  <c r="K32" i="15" s="1"/>
  <c r="K33" i="15" s="1"/>
  <c r="K34" i="15" s="1"/>
  <c r="K35" i="15" s="1"/>
  <c r="K36" i="15" s="1"/>
  <c r="K37" i="15" s="1"/>
  <c r="K38" i="15" s="1"/>
  <c r="K39" i="15" s="1"/>
  <c r="K40" i="15" s="1"/>
  <c r="K41" i="15" s="1"/>
  <c r="K42" i="15" s="1"/>
  <c r="K43" i="15" s="1"/>
  <c r="K44" i="15" s="1"/>
  <c r="K45" i="15" s="1"/>
  <c r="K46" i="15" s="1"/>
  <c r="K47" i="15" s="1"/>
  <c r="K48" i="15" s="1"/>
  <c r="K49" i="15" s="1"/>
  <c r="K50" i="15" s="1"/>
  <c r="K51" i="15" s="1"/>
  <c r="K52" i="15" s="1"/>
  <c r="K53" i="15" s="1"/>
  <c r="K54" i="15" s="1"/>
  <c r="K55" i="15" s="1"/>
  <c r="K56" i="15" s="1"/>
  <c r="K57" i="15" s="1"/>
  <c r="K58" i="15" s="1"/>
  <c r="K59" i="15" s="1"/>
  <c r="K60" i="15" s="1"/>
  <c r="K61" i="15" s="1"/>
  <c r="K62" i="15" s="1"/>
  <c r="K63" i="15" s="1"/>
  <c r="K73" i="15" s="1"/>
  <c r="K74" i="15" s="1"/>
  <c r="K75" i="15" s="1"/>
  <c r="K76" i="15" s="1"/>
  <c r="K77" i="15" s="1"/>
  <c r="K78" i="15" s="1"/>
  <c r="K79" i="15" s="1"/>
  <c r="K80" i="15" s="1"/>
  <c r="K81" i="15" s="1"/>
  <c r="K82" i="15" s="1"/>
  <c r="K83" i="15" s="1"/>
  <c r="K84" i="15" s="1"/>
  <c r="K85" i="15" s="1"/>
  <c r="K86" i="15" s="1"/>
  <c r="K87" i="15" s="1"/>
  <c r="K88" i="15" s="1"/>
  <c r="K89" i="15" s="1"/>
  <c r="K90" i="15" s="1"/>
  <c r="L1" i="15"/>
  <c r="K1" i="15"/>
  <c r="J1" i="15"/>
  <c r="I1" i="15"/>
  <c r="H1" i="15"/>
  <c r="G1" i="15"/>
  <c r="F1" i="15"/>
  <c r="E1" i="15"/>
  <c r="D1" i="15"/>
  <c r="C1" i="15"/>
  <c r="B1" i="15"/>
  <c r="A1" i="15"/>
  <c r="A13" i="15" l="1"/>
  <c r="A21" i="15"/>
  <c r="A29" i="15"/>
  <c r="A37" i="15"/>
  <c r="A12" i="15"/>
  <c r="A20" i="15"/>
  <c r="A28" i="15"/>
  <c r="A36" i="15"/>
  <c r="A44" i="15"/>
  <c r="A45" i="15"/>
  <c r="A14" i="15"/>
  <c r="A22" i="15"/>
  <c r="A30" i="15"/>
  <c r="A38" i="15"/>
  <c r="A46" i="15"/>
  <c r="A16" i="15"/>
  <c r="A24" i="15"/>
  <c r="A73" i="15"/>
  <c r="A17" i="15"/>
  <c r="A25" i="15"/>
  <c r="A33" i="15"/>
  <c r="A41" i="15"/>
  <c r="A82" i="15"/>
  <c r="A15" i="15"/>
  <c r="A23" i="15"/>
  <c r="A31" i="15"/>
  <c r="A39" i="15"/>
  <c r="A55" i="15"/>
  <c r="A10" i="15"/>
  <c r="A18" i="15"/>
  <c r="A26" i="15"/>
  <c r="A34" i="15"/>
  <c r="A42" i="15"/>
  <c r="A32" i="15"/>
  <c r="A40" i="15"/>
  <c r="A11" i="15"/>
  <c r="A19" i="15"/>
  <c r="A27" i="15"/>
  <c r="A35" i="15"/>
  <c r="A43" i="15"/>
  <c r="A138" i="7"/>
  <c r="A129" i="7"/>
  <c r="L5" i="12"/>
  <c r="L6" i="12" s="1"/>
  <c r="L7" i="12" s="1"/>
  <c r="L8" i="12" s="1"/>
  <c r="L9" i="12" s="1"/>
  <c r="L10" i="12" s="1"/>
  <c r="O4" i="12"/>
  <c r="O5" i="12" s="1"/>
  <c r="O6" i="12" s="1"/>
  <c r="O7" i="12" s="1"/>
  <c r="O8" i="12" s="1"/>
  <c r="O9" i="12" s="1"/>
  <c r="O10" i="12" s="1"/>
  <c r="M4" i="12"/>
  <c r="M5" i="12" s="1"/>
  <c r="M6" i="12" s="1"/>
  <c r="M7" i="12" s="1"/>
  <c r="M8" i="12" s="1"/>
  <c r="M9" i="12" s="1"/>
  <c r="M10" i="12" s="1"/>
  <c r="L4" i="12"/>
  <c r="K4" i="12"/>
  <c r="K5" i="12" s="1"/>
  <c r="K6" i="12" s="1"/>
  <c r="K7" i="12" s="1"/>
  <c r="K8" i="12" s="1"/>
  <c r="K9" i="12" s="1"/>
  <c r="K10" i="12" s="1"/>
  <c r="J4" i="12"/>
  <c r="J5" i="12" s="1"/>
  <c r="J6" i="12" s="1"/>
  <c r="J7" i="12" s="1"/>
  <c r="J8" i="12" s="1"/>
  <c r="J9" i="12" s="1"/>
  <c r="J10" i="12" s="1"/>
  <c r="I4" i="12"/>
  <c r="I5" i="12" s="1"/>
  <c r="I6" i="12" s="1"/>
  <c r="I7" i="12" s="1"/>
  <c r="I8" i="12" s="1"/>
  <c r="I9" i="12" s="1"/>
  <c r="I10" i="12" s="1"/>
  <c r="G4" i="12"/>
  <c r="G5" i="12" s="1"/>
  <c r="G6" i="12" s="1"/>
  <c r="G7" i="12" s="1"/>
  <c r="G8" i="12" s="1"/>
  <c r="G9" i="12" s="1"/>
  <c r="G10" i="12" s="1"/>
  <c r="F4" i="12"/>
  <c r="F5" i="12" s="1"/>
  <c r="F6" i="12" s="1"/>
  <c r="F7" i="12" s="1"/>
  <c r="F8" i="12" s="1"/>
  <c r="F9" i="12" s="1"/>
  <c r="F10" i="12" s="1"/>
  <c r="C5" i="12"/>
  <c r="C6" i="12" s="1"/>
  <c r="C7" i="12" s="1"/>
  <c r="C8" i="12" s="1"/>
  <c r="C9" i="12" s="1"/>
  <c r="C10" i="12" s="1"/>
  <c r="B5" i="12"/>
  <c r="B6" i="12" s="1"/>
  <c r="B7" i="12" s="1"/>
  <c r="B8" i="12" s="1"/>
  <c r="B9" i="12" s="1"/>
  <c r="B10" i="12" s="1"/>
  <c r="A5" i="12"/>
  <c r="A6" i="12" s="1"/>
  <c r="A7" i="12" s="1"/>
  <c r="A8" i="12" s="1"/>
  <c r="A9" i="12" s="1"/>
  <c r="A10" i="12" s="1"/>
  <c r="D4" i="12"/>
  <c r="D5" i="12" s="1"/>
  <c r="D6" i="12" s="1"/>
  <c r="D7" i="12" s="1"/>
  <c r="D8" i="12" s="1"/>
  <c r="D9" i="12" s="1"/>
  <c r="D10" i="12" s="1"/>
  <c r="C4" i="12"/>
  <c r="B4" i="12"/>
  <c r="A4" i="12"/>
  <c r="A3" i="12"/>
  <c r="B3" i="12"/>
  <c r="C3" i="12"/>
  <c r="D3" i="12"/>
  <c r="O3" i="12"/>
  <c r="M3" i="12"/>
  <c r="L3" i="12"/>
  <c r="K3" i="12"/>
  <c r="J3" i="12"/>
  <c r="I3" i="12"/>
  <c r="G3" i="12"/>
  <c r="F3" i="12"/>
  <c r="D4" i="13"/>
  <c r="D5" i="13"/>
  <c r="D6" i="13"/>
  <c r="D7" i="13"/>
  <c r="D3" i="13"/>
  <c r="J129" i="7" l="1"/>
  <c r="I129" i="7"/>
  <c r="I138" i="7"/>
  <c r="J138" i="7"/>
  <c r="A130" i="7"/>
  <c r="C74" i="15"/>
  <c r="A74" i="15" s="1"/>
  <c r="A139" i="7"/>
  <c r="C83" i="15"/>
  <c r="A83" i="15" s="1"/>
  <c r="D8" i="13"/>
  <c r="I139" i="7" l="1"/>
  <c r="J139" i="7"/>
  <c r="I130" i="7"/>
  <c r="J130" i="7"/>
  <c r="A140" i="7"/>
  <c r="C84" i="15"/>
  <c r="A84" i="15" s="1"/>
  <c r="A131" i="7"/>
  <c r="C75" i="15"/>
  <c r="A75" i="15" s="1"/>
  <c r="D9" i="13"/>
  <c r="J140" i="7" l="1"/>
  <c r="I140" i="7"/>
  <c r="E85" i="15" s="1"/>
  <c r="I131" i="7"/>
  <c r="J131" i="7"/>
  <c r="A132" i="7"/>
  <c r="C76" i="15"/>
  <c r="A76" i="15" s="1"/>
  <c r="A141" i="7"/>
  <c r="C85" i="15"/>
  <c r="A85" i="15" s="1"/>
  <c r="E84" i="15"/>
  <c r="E75" i="15"/>
  <c r="E76" i="15" l="1"/>
  <c r="I141" i="7"/>
  <c r="J141" i="7"/>
  <c r="J132" i="7"/>
  <c r="I132" i="7"/>
  <c r="E82" i="15"/>
  <c r="E73" i="15"/>
  <c r="E83" i="15"/>
  <c r="E74" i="15"/>
  <c r="A142" i="7"/>
  <c r="C86" i="15"/>
  <c r="A86" i="15" s="1"/>
  <c r="A133" i="7"/>
  <c r="C77" i="15"/>
  <c r="A77" i="15" s="1"/>
  <c r="E77" i="15" l="1"/>
  <c r="E86" i="15"/>
  <c r="I133" i="7"/>
  <c r="J133" i="7"/>
  <c r="I142" i="7"/>
  <c r="J142" i="7"/>
  <c r="A143" i="7"/>
  <c r="C87" i="15"/>
  <c r="A87" i="15" s="1"/>
  <c r="A134" i="7"/>
  <c r="C78" i="15"/>
  <c r="A78" i="15" s="1"/>
  <c r="I143" i="7" l="1"/>
  <c r="J143" i="7"/>
  <c r="I134" i="7"/>
  <c r="J134" i="7"/>
  <c r="E87" i="15"/>
  <c r="E78" i="15"/>
  <c r="A135" i="7"/>
  <c r="C79" i="15"/>
  <c r="A79" i="15" s="1"/>
  <c r="A144" i="7"/>
  <c r="C88" i="15"/>
  <c r="A88" i="15" s="1"/>
  <c r="K56" i="7"/>
  <c r="L56" i="7" s="1"/>
  <c r="M56" i="7" s="1"/>
  <c r="K128" i="7"/>
  <c r="K137" i="7"/>
  <c r="L137" i="7" s="1"/>
  <c r="M137" i="7" s="1"/>
  <c r="F82" i="15" s="1"/>
  <c r="K25" i="7"/>
  <c r="E10" i="15"/>
  <c r="E11" i="15"/>
  <c r="E13" i="15"/>
  <c r="E14" i="15"/>
  <c r="E15" i="15"/>
  <c r="E16" i="15"/>
  <c r="E17" i="15"/>
  <c r="E18" i="15"/>
  <c r="E19" i="15"/>
  <c r="E21" i="15"/>
  <c r="E22" i="15"/>
  <c r="E23" i="15"/>
  <c r="E24" i="15"/>
  <c r="E25" i="15"/>
  <c r="E26" i="15"/>
  <c r="E27" i="15"/>
  <c r="E29" i="15"/>
  <c r="E30" i="15"/>
  <c r="E31" i="15"/>
  <c r="E32" i="15"/>
  <c r="E33" i="15"/>
  <c r="E34" i="15"/>
  <c r="E35" i="15"/>
  <c r="E37" i="15"/>
  <c r="E38" i="15"/>
  <c r="E39" i="15"/>
  <c r="E40" i="15"/>
  <c r="E41" i="15"/>
  <c r="E42" i="15"/>
  <c r="E43" i="15"/>
  <c r="E45" i="15"/>
  <c r="E46" i="15"/>
  <c r="E55" i="15"/>
  <c r="L128" i="7" l="1"/>
  <c r="M128" i="7" s="1"/>
  <c r="F73" i="15" s="1"/>
  <c r="E79" i="15"/>
  <c r="E88" i="15"/>
  <c r="I144" i="7"/>
  <c r="J144" i="7"/>
  <c r="I135" i="7"/>
  <c r="J135" i="7"/>
  <c r="K109" i="7"/>
  <c r="K27" i="7"/>
  <c r="L27" i="7" s="1"/>
  <c r="M27" i="7" s="1"/>
  <c r="K11" i="7"/>
  <c r="L11" i="7" s="1"/>
  <c r="M11" i="7" s="1"/>
  <c r="K19" i="7"/>
  <c r="L19" i="7" s="1"/>
  <c r="M19" i="7" s="1"/>
  <c r="A145" i="7"/>
  <c r="C89" i="15"/>
  <c r="A89" i="15" s="1"/>
  <c r="K108" i="7"/>
  <c r="E44" i="15"/>
  <c r="K92" i="7"/>
  <c r="L92" i="7" s="1"/>
  <c r="M92" i="7" s="1"/>
  <c r="F28" i="15" s="1"/>
  <c r="E28" i="15"/>
  <c r="K100" i="7"/>
  <c r="L100" i="7" s="1"/>
  <c r="M100" i="7" s="1"/>
  <c r="F36" i="15" s="1"/>
  <c r="E36" i="15"/>
  <c r="K84" i="7"/>
  <c r="L84" i="7" s="1"/>
  <c r="M84" i="7" s="1"/>
  <c r="F20" i="15" s="1"/>
  <c r="E20" i="15"/>
  <c r="K76" i="7"/>
  <c r="L76" i="7" s="1"/>
  <c r="M76" i="7" s="1"/>
  <c r="F12" i="15" s="1"/>
  <c r="E12" i="15"/>
  <c r="K104" i="7"/>
  <c r="K96" i="7"/>
  <c r="L96" i="7" s="1"/>
  <c r="M96" i="7" s="1"/>
  <c r="F32" i="15" s="1"/>
  <c r="K88" i="7"/>
  <c r="L88" i="7" s="1"/>
  <c r="M88" i="7" s="1"/>
  <c r="F24" i="15" s="1"/>
  <c r="K80" i="7"/>
  <c r="L80" i="7" s="1"/>
  <c r="M80" i="7" s="1"/>
  <c r="F16" i="15" s="1"/>
  <c r="K22" i="7"/>
  <c r="A136" i="7"/>
  <c r="C80" i="15"/>
  <c r="A80" i="15" s="1"/>
  <c r="K105" i="7"/>
  <c r="K97" i="7"/>
  <c r="L97" i="7" s="1"/>
  <c r="M97" i="7" s="1"/>
  <c r="F33" i="15" s="1"/>
  <c r="K89" i="7"/>
  <c r="L89" i="7" s="1"/>
  <c r="M89" i="7" s="1"/>
  <c r="F25" i="15" s="1"/>
  <c r="K81" i="7"/>
  <c r="L81" i="7" s="1"/>
  <c r="M81" i="7" s="1"/>
  <c r="F17" i="15" s="1"/>
  <c r="K23" i="7"/>
  <c r="L23" i="7" s="1"/>
  <c r="M23" i="7" s="1"/>
  <c r="K15" i="7"/>
  <c r="L15" i="7" s="1"/>
  <c r="M15" i="7" s="1"/>
  <c r="K7" i="7"/>
  <c r="L7" i="7" s="1"/>
  <c r="K101" i="7"/>
  <c r="K93" i="7"/>
  <c r="L93" i="7" s="1"/>
  <c r="M93" i="7" s="1"/>
  <c r="F29" i="15" s="1"/>
  <c r="K85" i="7"/>
  <c r="L85" i="7" s="1"/>
  <c r="M85" i="7" s="1"/>
  <c r="F21" i="15" s="1"/>
  <c r="K77" i="7"/>
  <c r="L77" i="7" s="1"/>
  <c r="M77" i="7" s="1"/>
  <c r="F13" i="15" s="1"/>
  <c r="K18" i="7"/>
  <c r="L18" i="7" s="1"/>
  <c r="M18" i="7" s="1"/>
  <c r="K2" i="7"/>
  <c r="L2" i="7" s="1"/>
  <c r="L25" i="7"/>
  <c r="M25" i="7" s="1"/>
  <c r="K119" i="7"/>
  <c r="L119" i="7" s="1"/>
  <c r="M119" i="7" s="1"/>
  <c r="F55" i="15" s="1"/>
  <c r="K103" i="7"/>
  <c r="K95" i="7"/>
  <c r="L95" i="7" s="1"/>
  <c r="M95" i="7" s="1"/>
  <c r="F31" i="15" s="1"/>
  <c r="K87" i="7"/>
  <c r="L87" i="7" s="1"/>
  <c r="M87" i="7" s="1"/>
  <c r="F23" i="15" s="1"/>
  <c r="K79" i="7"/>
  <c r="L79" i="7" s="1"/>
  <c r="M79" i="7" s="1"/>
  <c r="F15" i="15" s="1"/>
  <c r="K14" i="7"/>
  <c r="L14" i="7" s="1"/>
  <c r="M14" i="7" s="1"/>
  <c r="K6" i="7"/>
  <c r="L6" i="7" s="1"/>
  <c r="K110" i="7"/>
  <c r="L110" i="7" s="1"/>
  <c r="M110" i="7" s="1"/>
  <c r="F46" i="15" s="1"/>
  <c r="K102" i="7"/>
  <c r="K94" i="7"/>
  <c r="L94" i="7" s="1"/>
  <c r="M94" i="7" s="1"/>
  <c r="F30" i="15" s="1"/>
  <c r="K86" i="7"/>
  <c r="L86" i="7" s="1"/>
  <c r="M86" i="7" s="1"/>
  <c r="F22" i="15" s="1"/>
  <c r="K78" i="7"/>
  <c r="L78" i="7" s="1"/>
  <c r="M78" i="7" s="1"/>
  <c r="F14" i="15" s="1"/>
  <c r="K28" i="7"/>
  <c r="L28" i="7" s="1"/>
  <c r="M28" i="7" s="1"/>
  <c r="K3" i="7"/>
  <c r="L3" i="7" s="1"/>
  <c r="K82" i="7"/>
  <c r="L82" i="7" s="1"/>
  <c r="M82" i="7" s="1"/>
  <c r="F18" i="15" s="1"/>
  <c r="L22" i="7"/>
  <c r="M22" i="7" s="1"/>
  <c r="K98" i="7"/>
  <c r="L98" i="7" s="1"/>
  <c r="M98" i="7" s="1"/>
  <c r="F34" i="15" s="1"/>
  <c r="K74" i="7"/>
  <c r="L74" i="7" s="1"/>
  <c r="M74" i="7" s="1"/>
  <c r="F10" i="15" s="1"/>
  <c r="K107" i="7"/>
  <c r="K99" i="7"/>
  <c r="L99" i="7" s="1"/>
  <c r="M99" i="7" s="1"/>
  <c r="F35" i="15" s="1"/>
  <c r="K91" i="7"/>
  <c r="L91" i="7" s="1"/>
  <c r="M91" i="7" s="1"/>
  <c r="F27" i="15" s="1"/>
  <c r="K83" i="7"/>
  <c r="L83" i="7" s="1"/>
  <c r="M83" i="7" s="1"/>
  <c r="F19" i="15" s="1"/>
  <c r="K75" i="7"/>
  <c r="L75" i="7" s="1"/>
  <c r="M75" i="7" s="1"/>
  <c r="F11" i="15" s="1"/>
  <c r="K26" i="7"/>
  <c r="L26" i="7" s="1"/>
  <c r="M26" i="7" s="1"/>
  <c r="K90" i="7"/>
  <c r="L90" i="7" s="1"/>
  <c r="M90" i="7" s="1"/>
  <c r="F26" i="15" s="1"/>
  <c r="K106" i="7"/>
  <c r="K20" i="7"/>
  <c r="L20" i="7" s="1"/>
  <c r="M20" i="7" s="1"/>
  <c r="K12" i="7"/>
  <c r="L12" i="7" s="1"/>
  <c r="M12" i="7" s="1"/>
  <c r="K4" i="7"/>
  <c r="L4" i="7" s="1"/>
  <c r="K10" i="7"/>
  <c r="L10" i="7" s="1"/>
  <c r="K65" i="7"/>
  <c r="L65" i="7" s="1"/>
  <c r="M65" i="7" s="1"/>
  <c r="K24" i="7"/>
  <c r="L24" i="7" s="1"/>
  <c r="M24" i="7" s="1"/>
  <c r="K17" i="7"/>
  <c r="L17" i="7" s="1"/>
  <c r="M17" i="7" s="1"/>
  <c r="K9" i="7"/>
  <c r="L9" i="7" s="1"/>
  <c r="K16" i="7"/>
  <c r="L16" i="7" s="1"/>
  <c r="M16" i="7" s="1"/>
  <c r="K8" i="7"/>
  <c r="L8" i="7" s="1"/>
  <c r="K38" i="7"/>
  <c r="L38" i="7" s="1"/>
  <c r="M38" i="7" s="1"/>
  <c r="K29" i="7"/>
  <c r="L29" i="7" s="1"/>
  <c r="M29" i="7" s="1"/>
  <c r="K21" i="7"/>
  <c r="L21" i="7" s="1"/>
  <c r="M21" i="7" s="1"/>
  <c r="K13" i="7"/>
  <c r="L13" i="7" s="1"/>
  <c r="M13" i="7" s="1"/>
  <c r="K5" i="7"/>
  <c r="L5" i="7" s="1"/>
  <c r="E80" i="15" l="1"/>
  <c r="E89" i="15"/>
  <c r="S2" i="7"/>
  <c r="C81" i="15"/>
  <c r="A81" i="15" s="1"/>
  <c r="I136" i="7"/>
  <c r="J136" i="7"/>
  <c r="C90" i="15"/>
  <c r="A90" i="15" s="1"/>
  <c r="J145" i="7"/>
  <c r="I145" i="7"/>
  <c r="M2" i="7"/>
  <c r="M10" i="7"/>
  <c r="M7" i="7"/>
  <c r="M3" i="7"/>
  <c r="M8" i="7"/>
  <c r="M5" i="7"/>
  <c r="M9" i="7"/>
  <c r="M6" i="7"/>
  <c r="M4" i="7"/>
  <c r="E90" i="15" l="1"/>
  <c r="E81" i="15"/>
  <c r="A2" i="12"/>
  <c r="E70" i="8" l="1"/>
  <c r="E69" i="8"/>
  <c r="E68" i="8"/>
  <c r="E67" i="8"/>
  <c r="E66" i="8"/>
  <c r="E65" i="8"/>
  <c r="E64" i="8"/>
  <c r="E63" i="8"/>
  <c r="E61" i="8"/>
  <c r="E60" i="8"/>
  <c r="E59" i="8"/>
  <c r="E58" i="8"/>
  <c r="E57" i="8"/>
  <c r="E56" i="8"/>
  <c r="E55" i="8"/>
  <c r="E54" i="8"/>
  <c r="E52" i="8"/>
  <c r="E51" i="8"/>
  <c r="E50" i="8"/>
  <c r="E49" i="8"/>
  <c r="E48" i="8"/>
  <c r="E47" i="8"/>
  <c r="E46" i="8"/>
  <c r="E45" i="8"/>
  <c r="E43" i="8"/>
  <c r="E42" i="8"/>
  <c r="E41" i="8"/>
  <c r="E40" i="8"/>
  <c r="E39" i="8"/>
  <c r="E38" i="8"/>
  <c r="E37" i="8"/>
  <c r="E36" i="8"/>
  <c r="E35" i="8"/>
  <c r="E34" i="8"/>
  <c r="E33" i="8"/>
  <c r="E32" i="8"/>
  <c r="E31" i="8"/>
  <c r="E29" i="8"/>
  <c r="E28" i="8"/>
  <c r="E27" i="8"/>
  <c r="E26" i="8"/>
  <c r="E25" i="8"/>
  <c r="E24" i="8"/>
  <c r="E23" i="8"/>
  <c r="E22" i="8"/>
  <c r="E21" i="8"/>
  <c r="E20" i="8"/>
  <c r="E19" i="8"/>
  <c r="E18" i="8"/>
  <c r="E17" i="8"/>
  <c r="E15" i="8"/>
  <c r="E14" i="8"/>
  <c r="E13" i="8"/>
  <c r="E12" i="8"/>
  <c r="E11" i="8"/>
  <c r="E10" i="8"/>
  <c r="E9" i="8"/>
  <c r="E8" i="8"/>
  <c r="E7" i="8"/>
  <c r="E6" i="8"/>
  <c r="E5" i="8"/>
  <c r="E4" i="8"/>
  <c r="E3" i="8"/>
  <c r="K129" i="7" l="1"/>
  <c r="L129" i="7" s="1"/>
  <c r="M129" i="7" s="1"/>
  <c r="F74" i="15" s="1"/>
  <c r="A120" i="7"/>
  <c r="A111" i="7"/>
  <c r="H102" i="7"/>
  <c r="L102" i="7" s="1"/>
  <c r="M102" i="7" s="1"/>
  <c r="F38" i="15" s="1"/>
  <c r="H103" i="7"/>
  <c r="L103" i="7" s="1"/>
  <c r="M103" i="7" s="1"/>
  <c r="F39" i="15" s="1"/>
  <c r="H104" i="7"/>
  <c r="L104" i="7" s="1"/>
  <c r="M104" i="7" s="1"/>
  <c r="F40" i="15" s="1"/>
  <c r="H105" i="7"/>
  <c r="L105" i="7" s="1"/>
  <c r="M105" i="7" s="1"/>
  <c r="F41" i="15" s="1"/>
  <c r="H106" i="7"/>
  <c r="L106" i="7" s="1"/>
  <c r="M106" i="7" s="1"/>
  <c r="F42" i="15" s="1"/>
  <c r="H107" i="7"/>
  <c r="L107" i="7" s="1"/>
  <c r="M107" i="7" s="1"/>
  <c r="F43" i="15" s="1"/>
  <c r="H108" i="7"/>
  <c r="L108" i="7" s="1"/>
  <c r="M108" i="7" s="1"/>
  <c r="F44" i="15" s="1"/>
  <c r="H109" i="7"/>
  <c r="L109" i="7" s="1"/>
  <c r="M109" i="7" s="1"/>
  <c r="F45" i="15" s="1"/>
  <c r="H101" i="7"/>
  <c r="L101" i="7" s="1"/>
  <c r="M101" i="7" s="1"/>
  <c r="F37" i="15" s="1"/>
  <c r="C47" i="15" l="1"/>
  <c r="A47" i="15" s="1"/>
  <c r="I111" i="7"/>
  <c r="E47" i="15" s="1"/>
  <c r="J111" i="7"/>
  <c r="C56" i="15"/>
  <c r="A56" i="15" s="1"/>
  <c r="I120" i="7"/>
  <c r="E56" i="15" s="1"/>
  <c r="J120" i="7"/>
  <c r="K138" i="7"/>
  <c r="L138" i="7" s="1"/>
  <c r="M138" i="7" s="1"/>
  <c r="F83" i="15" s="1"/>
  <c r="A112" i="7"/>
  <c r="A121" i="7"/>
  <c r="A66" i="7"/>
  <c r="A57" i="7"/>
  <c r="A39" i="7"/>
  <c r="A30" i="7"/>
  <c r="I66" i="7" l="1"/>
  <c r="J66" i="7"/>
  <c r="C48" i="15"/>
  <c r="A48" i="15" s="1"/>
  <c r="I112" i="7"/>
  <c r="E48" i="15" s="1"/>
  <c r="J112" i="7"/>
  <c r="C57" i="15"/>
  <c r="A57" i="15" s="1"/>
  <c r="J121" i="7"/>
  <c r="I121" i="7"/>
  <c r="E57" i="15" s="1"/>
  <c r="I39" i="7"/>
  <c r="J39" i="7"/>
  <c r="I30" i="7"/>
  <c r="J30" i="7"/>
  <c r="J57" i="7"/>
  <c r="I57" i="7"/>
  <c r="A58" i="7"/>
  <c r="A31" i="7"/>
  <c r="A40" i="7"/>
  <c r="A67" i="7"/>
  <c r="K120" i="7"/>
  <c r="L120" i="7" s="1"/>
  <c r="M120" i="7" s="1"/>
  <c r="F56" i="15" s="1"/>
  <c r="K140" i="7"/>
  <c r="L140" i="7" s="1"/>
  <c r="M140" i="7" s="1"/>
  <c r="F85" i="15" s="1"/>
  <c r="A122" i="7"/>
  <c r="K130" i="7"/>
  <c r="L130" i="7" s="1"/>
  <c r="M130" i="7" s="1"/>
  <c r="F75" i="15" s="1"/>
  <c r="K131" i="7"/>
  <c r="L131" i="7" s="1"/>
  <c r="M131" i="7" s="1"/>
  <c r="F76" i="15" s="1"/>
  <c r="K111" i="7"/>
  <c r="L111" i="7" s="1"/>
  <c r="M111" i="7" s="1"/>
  <c r="F47" i="15" s="1"/>
  <c r="K139" i="7"/>
  <c r="L139" i="7" s="1"/>
  <c r="M139" i="7" s="1"/>
  <c r="F84" i="15" s="1"/>
  <c r="A113" i="7"/>
  <c r="I58" i="7" l="1"/>
  <c r="J58" i="7"/>
  <c r="I31" i="7"/>
  <c r="J31" i="7"/>
  <c r="C49" i="15"/>
  <c r="A49" i="15" s="1"/>
  <c r="J113" i="7"/>
  <c r="I113" i="7"/>
  <c r="E49" i="15" s="1"/>
  <c r="I67" i="7"/>
  <c r="J67" i="7"/>
  <c r="C58" i="15"/>
  <c r="A58" i="15" s="1"/>
  <c r="I122" i="7"/>
  <c r="E58" i="15" s="1"/>
  <c r="J122" i="7"/>
  <c r="J40" i="7"/>
  <c r="I40" i="7"/>
  <c r="K121" i="7"/>
  <c r="L121" i="7" s="1"/>
  <c r="M121" i="7" s="1"/>
  <c r="F57" i="15" s="1"/>
  <c r="K132" i="7"/>
  <c r="L132" i="7" s="1"/>
  <c r="M132" i="7" s="1"/>
  <c r="F77" i="15" s="1"/>
  <c r="K30" i="7"/>
  <c r="L30" i="7" s="1"/>
  <c r="A32" i="7"/>
  <c r="K66" i="7"/>
  <c r="L66" i="7" s="1"/>
  <c r="M66" i="7" s="1"/>
  <c r="K57" i="7"/>
  <c r="L57" i="7" s="1"/>
  <c r="M57" i="7" s="1"/>
  <c r="K39" i="7"/>
  <c r="L39" i="7" s="1"/>
  <c r="M39" i="7" s="1"/>
  <c r="A41" i="7"/>
  <c r="A114" i="7"/>
  <c r="A68" i="7"/>
  <c r="K112" i="7"/>
  <c r="L112" i="7" s="1"/>
  <c r="M112" i="7" s="1"/>
  <c r="F48" i="15" s="1"/>
  <c r="A123" i="7"/>
  <c r="A59" i="7"/>
  <c r="S3" i="7" l="1"/>
  <c r="M2" i="13" s="1"/>
  <c r="F2" i="13" s="1"/>
  <c r="F2" i="15" s="1"/>
  <c r="C50" i="15"/>
  <c r="A50" i="15" s="1"/>
  <c r="I114" i="7"/>
  <c r="E50" i="15" s="1"/>
  <c r="J114" i="7"/>
  <c r="I59" i="7"/>
  <c r="J59" i="7"/>
  <c r="J68" i="7"/>
  <c r="I68" i="7"/>
  <c r="I41" i="7"/>
  <c r="J41" i="7"/>
  <c r="C59" i="15"/>
  <c r="A59" i="15" s="1"/>
  <c r="I123" i="7"/>
  <c r="E59" i="15" s="1"/>
  <c r="J123" i="7"/>
  <c r="J32" i="7"/>
  <c r="I32" i="7"/>
  <c r="K113" i="7"/>
  <c r="L113" i="7" s="1"/>
  <c r="M113" i="7" s="1"/>
  <c r="F49" i="15" s="1"/>
  <c r="M30" i="7"/>
  <c r="K141" i="7"/>
  <c r="L141" i="7" s="1"/>
  <c r="M141" i="7" s="1"/>
  <c r="F86" i="15" s="1"/>
  <c r="K58" i="7"/>
  <c r="L58" i="7" s="1"/>
  <c r="M58" i="7" s="1"/>
  <c r="A115" i="7"/>
  <c r="K31" i="7"/>
  <c r="L31" i="7" s="1"/>
  <c r="S4" i="7" s="1"/>
  <c r="M3" i="13" s="1"/>
  <c r="A124" i="7"/>
  <c r="K40" i="7"/>
  <c r="L40" i="7" s="1"/>
  <c r="M40" i="7" s="1"/>
  <c r="A33" i="7"/>
  <c r="A42" i="7"/>
  <c r="K67" i="7"/>
  <c r="L67" i="7" s="1"/>
  <c r="M67" i="7" s="1"/>
  <c r="A69" i="7"/>
  <c r="A60" i="7"/>
  <c r="K122" i="7"/>
  <c r="L122" i="7" s="1"/>
  <c r="M122" i="7" s="1"/>
  <c r="F58" i="15" s="1"/>
  <c r="C60" i="15" l="1"/>
  <c r="A60" i="15" s="1"/>
  <c r="J124" i="7"/>
  <c r="I124" i="7"/>
  <c r="E60" i="15" s="1"/>
  <c r="J60" i="7"/>
  <c r="I60" i="7"/>
  <c r="I69" i="7"/>
  <c r="J69" i="7"/>
  <c r="C51" i="15"/>
  <c r="A51" i="15" s="1"/>
  <c r="I115" i="7"/>
  <c r="J115" i="7"/>
  <c r="I33" i="7"/>
  <c r="J33" i="7"/>
  <c r="I42" i="7"/>
  <c r="J42" i="7"/>
  <c r="F3" i="13"/>
  <c r="F3" i="15" s="1"/>
  <c r="M31" i="7"/>
  <c r="K123" i="7"/>
  <c r="L123" i="7" s="1"/>
  <c r="M123" i="7" s="1"/>
  <c r="F59" i="15" s="1"/>
  <c r="K114" i="7"/>
  <c r="L114" i="7" s="1"/>
  <c r="M114" i="7" s="1"/>
  <c r="F50" i="15" s="1"/>
  <c r="K133" i="7"/>
  <c r="L133" i="7" s="1"/>
  <c r="M133" i="7" s="1"/>
  <c r="F78" i="15" s="1"/>
  <c r="K134" i="7"/>
  <c r="L134" i="7" s="1"/>
  <c r="M134" i="7" s="1"/>
  <c r="F79" i="15" s="1"/>
  <c r="A70" i="7"/>
  <c r="K142" i="7"/>
  <c r="L142" i="7" s="1"/>
  <c r="M142" i="7" s="1"/>
  <c r="F87" i="15" s="1"/>
  <c r="A34" i="7"/>
  <c r="K59" i="7"/>
  <c r="L59" i="7" s="1"/>
  <c r="M59" i="7" s="1"/>
  <c r="A125" i="7"/>
  <c r="A61" i="7"/>
  <c r="A116" i="7"/>
  <c r="E51" i="15"/>
  <c r="K32" i="7"/>
  <c r="L32" i="7" s="1"/>
  <c r="K68" i="7"/>
  <c r="L68" i="7" s="1"/>
  <c r="M68" i="7" s="1"/>
  <c r="A43" i="7"/>
  <c r="K41" i="7"/>
  <c r="L41" i="7" s="1"/>
  <c r="M41" i="7" s="1"/>
  <c r="S5" i="7" l="1"/>
  <c r="M4" i="13" s="1"/>
  <c r="F4" i="13" s="1"/>
  <c r="F4" i="15" s="1"/>
  <c r="C52" i="15"/>
  <c r="A52" i="15" s="1"/>
  <c r="J116" i="7"/>
  <c r="I116" i="7"/>
  <c r="E52" i="15" s="1"/>
  <c r="I70" i="7"/>
  <c r="J70" i="7"/>
  <c r="I34" i="7"/>
  <c r="J34" i="7"/>
  <c r="I61" i="7"/>
  <c r="J61" i="7"/>
  <c r="C61" i="15"/>
  <c r="A61" i="15" s="1"/>
  <c r="I125" i="7"/>
  <c r="E61" i="15" s="1"/>
  <c r="J125" i="7"/>
  <c r="J43" i="7"/>
  <c r="I43" i="7"/>
  <c r="K115" i="7"/>
  <c r="L115" i="7" s="1"/>
  <c r="M115" i="7" s="1"/>
  <c r="F51" i="15" s="1"/>
  <c r="M32" i="7"/>
  <c r="K69" i="7"/>
  <c r="L69" i="7" s="1"/>
  <c r="M69" i="7" s="1"/>
  <c r="A71" i="7"/>
  <c r="K124" i="7"/>
  <c r="L124" i="7" s="1"/>
  <c r="M124" i="7" s="1"/>
  <c r="F60" i="15" s="1"/>
  <c r="K42" i="7"/>
  <c r="L42" i="7" s="1"/>
  <c r="M42" i="7" s="1"/>
  <c r="A35" i="7"/>
  <c r="A126" i="7"/>
  <c r="A117" i="7"/>
  <c r="K60" i="7"/>
  <c r="L60" i="7" s="1"/>
  <c r="M60" i="7" s="1"/>
  <c r="A62" i="7"/>
  <c r="K143" i="7"/>
  <c r="L143" i="7" s="1"/>
  <c r="M143" i="7" s="1"/>
  <c r="F88" i="15" s="1"/>
  <c r="A44" i="7"/>
  <c r="K33" i="7"/>
  <c r="L33" i="7" s="1"/>
  <c r="S6" i="7" s="1"/>
  <c r="M5" i="13" s="1"/>
  <c r="I62" i="7" l="1"/>
  <c r="J62" i="7"/>
  <c r="I71" i="7"/>
  <c r="J71" i="7"/>
  <c r="C53" i="15"/>
  <c r="A53" i="15" s="1"/>
  <c r="I117" i="7"/>
  <c r="E53" i="15" s="1"/>
  <c r="J117" i="7"/>
  <c r="C62" i="15"/>
  <c r="A62" i="15" s="1"/>
  <c r="I126" i="7"/>
  <c r="E62" i="15" s="1"/>
  <c r="J126" i="7"/>
  <c r="I44" i="7"/>
  <c r="J44" i="7"/>
  <c r="J35" i="7"/>
  <c r="I35" i="7"/>
  <c r="F5" i="13"/>
  <c r="F5" i="15" s="1"/>
  <c r="K125" i="7"/>
  <c r="L125" i="7" s="1"/>
  <c r="M125" i="7" s="1"/>
  <c r="F61" i="15" s="1"/>
  <c r="M33" i="7"/>
  <c r="K43" i="7"/>
  <c r="L43" i="7" s="1"/>
  <c r="M43" i="7" s="1"/>
  <c r="K70" i="7"/>
  <c r="L70" i="7" s="1"/>
  <c r="M70" i="7" s="1"/>
  <c r="K61" i="7"/>
  <c r="L61" i="7" s="1"/>
  <c r="M61" i="7" s="1"/>
  <c r="A63" i="7"/>
  <c r="A45" i="7"/>
  <c r="A72" i="7"/>
  <c r="A118" i="7"/>
  <c r="K34" i="7"/>
  <c r="L34" i="7" s="1"/>
  <c r="A127" i="7"/>
  <c r="K135" i="7"/>
  <c r="L135" i="7" s="1"/>
  <c r="M135" i="7" s="1"/>
  <c r="F80" i="15" s="1"/>
  <c r="K144" i="7"/>
  <c r="L144" i="7" s="1"/>
  <c r="M144" i="7" s="1"/>
  <c r="F89" i="15" s="1"/>
  <c r="K116" i="7"/>
  <c r="L116" i="7" s="1"/>
  <c r="M116" i="7" s="1"/>
  <c r="F52" i="15" s="1"/>
  <c r="A36" i="7"/>
  <c r="S7" i="7" l="1"/>
  <c r="M6" i="13" s="1"/>
  <c r="F6" i="13" s="1"/>
  <c r="F6" i="15" s="1"/>
  <c r="C54" i="15"/>
  <c r="A54" i="15" s="1"/>
  <c r="I118" i="7"/>
  <c r="E54" i="15" s="1"/>
  <c r="J118" i="7"/>
  <c r="I45" i="7"/>
  <c r="J45" i="7"/>
  <c r="I63" i="7"/>
  <c r="J63" i="7"/>
  <c r="C63" i="15"/>
  <c r="A63" i="15" s="1"/>
  <c r="I127" i="7"/>
  <c r="E63" i="15" s="1"/>
  <c r="J127" i="7"/>
  <c r="I36" i="7"/>
  <c r="J36" i="7"/>
  <c r="I72" i="7"/>
  <c r="J72" i="7"/>
  <c r="K117" i="7"/>
  <c r="L117" i="7" s="1"/>
  <c r="M117" i="7" s="1"/>
  <c r="F53" i="15" s="1"/>
  <c r="M34" i="7"/>
  <c r="K71" i="7"/>
  <c r="L71" i="7" s="1"/>
  <c r="M71" i="7" s="1"/>
  <c r="K44" i="7"/>
  <c r="L44" i="7"/>
  <c r="M44" i="7" s="1"/>
  <c r="K145" i="7"/>
  <c r="L145" i="7" s="1"/>
  <c r="M145" i="7" s="1"/>
  <c r="F90" i="15" s="1"/>
  <c r="K62" i="7"/>
  <c r="L62" i="7" s="1"/>
  <c r="M62" i="7" s="1"/>
  <c r="A37" i="7"/>
  <c r="K126" i="7"/>
  <c r="L126" i="7" s="1"/>
  <c r="M126" i="7" s="1"/>
  <c r="F62" i="15" s="1"/>
  <c r="K136" i="7"/>
  <c r="L136" i="7" s="1"/>
  <c r="M136" i="7" s="1"/>
  <c r="F81" i="15" s="1"/>
  <c r="A73" i="7"/>
  <c r="A46" i="7"/>
  <c r="K35" i="7"/>
  <c r="L35" i="7" s="1"/>
  <c r="A64" i="7"/>
  <c r="S8" i="7" l="1"/>
  <c r="M7" i="13" s="1"/>
  <c r="F7" i="13" s="1"/>
  <c r="F7" i="15" s="1"/>
  <c r="I46" i="7"/>
  <c r="J46" i="7"/>
  <c r="I73" i="7"/>
  <c r="J73" i="7"/>
  <c r="I64" i="7"/>
  <c r="J64" i="7"/>
  <c r="I37" i="7"/>
  <c r="J37" i="7"/>
  <c r="K118" i="7"/>
  <c r="L118" i="7" s="1"/>
  <c r="M118" i="7" s="1"/>
  <c r="F54" i="15" s="1"/>
  <c r="M35" i="7"/>
  <c r="K72" i="7"/>
  <c r="L72" i="7" s="1"/>
  <c r="M72" i="7" s="1"/>
  <c r="K45" i="7"/>
  <c r="L45" i="7" s="1"/>
  <c r="M45" i="7" s="1"/>
  <c r="K127" i="7"/>
  <c r="L127" i="7" s="1"/>
  <c r="M127" i="7" s="1"/>
  <c r="F63" i="15" s="1"/>
  <c r="K63" i="7"/>
  <c r="L63" i="7" s="1"/>
  <c r="M63" i="7" s="1"/>
  <c r="K36" i="7"/>
  <c r="L36" i="7" s="1"/>
  <c r="S9" i="7" l="1"/>
  <c r="M8" i="13" s="1"/>
  <c r="F8" i="13" s="1"/>
  <c r="F8" i="15" s="1"/>
  <c r="M36" i="7"/>
  <c r="K46" i="7"/>
  <c r="L46" i="7" s="1"/>
  <c r="M46" i="7" s="1"/>
  <c r="K73" i="7"/>
  <c r="L73" i="7" s="1"/>
  <c r="M73" i="7" s="1"/>
  <c r="K37" i="7"/>
  <c r="L37" i="7" s="1"/>
  <c r="K64" i="7"/>
  <c r="L64" i="7" s="1"/>
  <c r="M64" i="7" s="1"/>
  <c r="S10" i="7" l="1"/>
  <c r="M9" i="13" s="1"/>
  <c r="F9" i="13" s="1"/>
  <c r="F9" i="15" s="1"/>
  <c r="M37" i="7"/>
</calcChain>
</file>

<file path=xl/comments1.xml><?xml version="1.0" encoding="utf-8"?>
<comments xmlns="http://schemas.openxmlformats.org/spreadsheetml/2006/main">
  <authors>
    <author>Bobbio, Emmanuele</author>
  </authors>
  <commentList>
    <comment ref="A1" authorId="0" shapeId="0">
      <text>
        <r>
          <rPr>
            <b/>
            <sz val="9"/>
            <color indexed="81"/>
            <rFont val="Tahoma"/>
            <family val="2"/>
          </rPr>
          <t>Bobbio, Emmanuele:</t>
        </r>
        <r>
          <rPr>
            <sz val="9"/>
            <color indexed="81"/>
            <rFont val="Tahoma"/>
            <family val="2"/>
          </rPr>
          <t xml:space="preserve">
</t>
        </r>
        <r>
          <rPr>
            <sz val="16"/>
            <color indexed="81"/>
            <rFont val="Tahoma"/>
            <family val="2"/>
          </rPr>
          <t>PJM cannot share gross load data. Therefore, the gross load is equal to net load; or, equivalently, BTM solar is set equal to zero. As a result, all solar is utility scale in the model.</t>
        </r>
      </text>
    </comment>
  </commentList>
</comments>
</file>

<file path=xl/comments2.xml><?xml version="1.0" encoding="utf-8"?>
<comments xmlns="http://schemas.openxmlformats.org/spreadsheetml/2006/main">
  <authors>
    <author>Bobbio, Emmanuele</author>
  </authors>
  <commentList>
    <comment ref="M1" authorId="0" shapeId="0">
      <text>
        <r>
          <rPr>
            <b/>
            <sz val="9"/>
            <color indexed="81"/>
            <rFont val="Tahoma"/>
            <family val="2"/>
          </rPr>
          <t>Bobbio, Emmanuele:</t>
        </r>
        <r>
          <rPr>
            <sz val="9"/>
            <color indexed="81"/>
            <rFont val="Tahoma"/>
            <family val="2"/>
          </rPr>
          <t xml:space="preserve">
These are the numbers used in the model--see tabs RPS-StatusQuo-2A-2B-3 and RPS-2C</t>
        </r>
      </text>
    </comment>
    <comment ref="S1" authorId="0" shapeId="0">
      <text>
        <r>
          <rPr>
            <b/>
            <sz val="9"/>
            <color indexed="81"/>
            <rFont val="Tahoma"/>
            <family val="2"/>
          </rPr>
          <t>Bobbio, Emmanuele:</t>
        </r>
        <r>
          <rPr>
            <sz val="9"/>
            <color indexed="81"/>
            <rFont val="Tahoma"/>
            <family val="2"/>
          </rPr>
          <t xml:space="preserve">
These are the numbers used in the model--see tabs RPS-StatusQuo-2A-2B-3 and RPS-2C</t>
        </r>
      </text>
    </comment>
    <comment ref="G20" authorId="0" shapeId="0">
      <text>
        <r>
          <rPr>
            <b/>
            <sz val="9"/>
            <color indexed="81"/>
            <rFont val="Tahoma"/>
            <family val="2"/>
          </rPr>
          <t>Bobbio, Emmanuele:</t>
        </r>
        <r>
          <rPr>
            <sz val="9"/>
            <color indexed="81"/>
            <rFont val="Tahoma"/>
            <family val="2"/>
          </rPr>
          <t xml:space="preserve">
only 85% of RPS applies to IL consumers</t>
        </r>
      </text>
    </comment>
    <comment ref="C74" authorId="0" shapeId="0">
      <text>
        <r>
          <rPr>
            <b/>
            <sz val="9"/>
            <color indexed="81"/>
            <rFont val="Tahoma"/>
            <family val="2"/>
          </rPr>
          <t>Bobbio, Emmanuele:</t>
        </r>
        <r>
          <rPr>
            <sz val="9"/>
            <color indexed="81"/>
            <rFont val="Tahoma"/>
            <family val="2"/>
          </rPr>
          <t xml:space="preserve">
States' carve-outs here and below</t>
        </r>
      </text>
    </comment>
    <comment ref="L74" authorId="0" shapeId="0">
      <text>
        <r>
          <rPr>
            <b/>
            <sz val="9"/>
            <color indexed="81"/>
            <rFont val="Tahoma"/>
            <family val="2"/>
          </rPr>
          <t>Bobbio, Emmanuele:</t>
        </r>
        <r>
          <rPr>
            <sz val="9"/>
            <color indexed="81"/>
            <rFont val="Tahoma"/>
            <family val="2"/>
          </rPr>
          <t xml:space="preserve">
Assume that BTM solar counts towards the solar in state target</t>
        </r>
      </text>
    </comment>
    <comment ref="H92" authorId="0" shapeId="0">
      <text>
        <r>
          <rPr>
            <b/>
            <sz val="9"/>
            <color indexed="81"/>
            <rFont val="Tahoma"/>
            <family val="2"/>
          </rPr>
          <t>Bobbio, Emmanuele:</t>
        </r>
        <r>
          <rPr>
            <sz val="9"/>
            <color indexed="81"/>
            <rFont val="Tahoma"/>
            <family val="2"/>
          </rPr>
          <t xml:space="preserve">
IL state RPS is 55% solar and 45% onshore wind</t>
        </r>
      </text>
    </comment>
    <comment ref="H128" authorId="0" shapeId="0">
      <text>
        <r>
          <rPr>
            <b/>
            <sz val="9"/>
            <color indexed="81"/>
            <rFont val="Tahoma"/>
            <family val="2"/>
          </rPr>
          <t>Bobbio, Emmanuele:</t>
        </r>
        <r>
          <rPr>
            <sz val="9"/>
            <color indexed="81"/>
            <rFont val="Tahoma"/>
            <family val="2"/>
          </rPr>
          <t xml:space="preserve">
Starting in 2025, 75% of Dominion RPS must be from Dominion</t>
        </r>
      </text>
    </comment>
    <comment ref="L128" authorId="0" shapeId="0">
      <text>
        <r>
          <rPr>
            <b/>
            <sz val="9"/>
            <color indexed="81"/>
            <rFont val="Tahoma"/>
            <family val="2"/>
          </rPr>
          <t>Bobbio, Emmanuele:</t>
        </r>
        <r>
          <rPr>
            <sz val="9"/>
            <color indexed="81"/>
            <rFont val="Tahoma"/>
            <family val="2"/>
          </rPr>
          <t xml:space="preserve">
VA has a carve out expressed in MW instead of %. The carve out is for onshore OR solar. We approximate this carve out using a CF of 20% which is an intermediate value between onshore wind and solar.
In addition 75% of Dominion RPS should be from Dominion. For Dominion, we use the max of these two targets.</t>
        </r>
      </text>
    </comment>
  </commentList>
</comments>
</file>

<file path=xl/comments3.xml><?xml version="1.0" encoding="utf-8"?>
<comments xmlns="http://schemas.openxmlformats.org/spreadsheetml/2006/main">
  <authors>
    <author>Bobbio, Emmanuele</author>
  </authors>
  <commentList>
    <comment ref="F2" authorId="0" shapeId="0">
      <text>
        <r>
          <rPr>
            <b/>
            <sz val="9"/>
            <color indexed="81"/>
            <rFont val="Tahoma"/>
            <family val="2"/>
          </rPr>
          <t>Bobbio, Emmanuele:</t>
        </r>
        <r>
          <rPr>
            <sz val="9"/>
            <color indexed="81"/>
            <rFont val="Tahoma"/>
            <family val="2"/>
          </rPr>
          <t xml:space="preserve">
By comparison, gross CONE in the BRA 2023/2024 was 327.6; net-CONE was 274.96</t>
        </r>
      </text>
    </comment>
  </commentList>
</comments>
</file>

<file path=xl/comments4.xml><?xml version="1.0" encoding="utf-8"?>
<comments xmlns="http://schemas.openxmlformats.org/spreadsheetml/2006/main">
  <authors>
    <author>Bobbio, Emmanuele</author>
  </authors>
  <commentList>
    <comment ref="E1" authorId="0" shapeId="0">
      <text>
        <r>
          <rPr>
            <b/>
            <sz val="9"/>
            <color indexed="81"/>
            <rFont val="Tahoma"/>
            <family val="2"/>
          </rPr>
          <t>Bobbio, Emmanuele:</t>
        </r>
        <r>
          <rPr>
            <sz val="9"/>
            <color indexed="81"/>
            <rFont val="Tahoma"/>
            <family val="2"/>
          </rPr>
          <t xml:space="preserve">
Field used in the model</t>
        </r>
      </text>
    </comment>
    <comment ref="E71" authorId="0" shapeId="0">
      <text>
        <r>
          <rPr>
            <b/>
            <sz val="9"/>
            <color indexed="81"/>
            <rFont val="Tahoma"/>
            <family val="2"/>
          </rPr>
          <t>Bobbio, Emmanuele:</t>
        </r>
        <r>
          <rPr>
            <sz val="9"/>
            <color indexed="81"/>
            <rFont val="Tahoma"/>
            <family val="2"/>
          </rPr>
          <t xml:space="preserve">
This is is NJ solar successor program which procures 300 MW per year of utility scale solar and 450 MW per year of BTM solar out of market until 2026. We convert BTM solar to utility scale using capacity factors of 15 and 18% respectively.</t>
        </r>
      </text>
    </comment>
  </commentList>
</comments>
</file>

<file path=xl/comments5.xml><?xml version="1.0" encoding="utf-8"?>
<comments xmlns="http://schemas.openxmlformats.org/spreadsheetml/2006/main">
  <authors>
    <author>Bobbio, Emmanuele</author>
  </authors>
  <commentList>
    <comment ref="G2" authorId="0" shapeId="0">
      <text>
        <r>
          <rPr>
            <b/>
            <sz val="9"/>
            <color indexed="81"/>
            <rFont val="Tahoma"/>
            <family val="2"/>
          </rPr>
          <t>Bobbio, Emmanuele:</t>
        </r>
        <r>
          <rPr>
            <sz val="9"/>
            <color indexed="81"/>
            <rFont val="Tahoma"/>
            <family val="2"/>
          </rPr>
          <t xml:space="preserve">
In RPM, supply and demand shift right but an amount equivalent to Energy Efficiency. We ignore EE on the supply side. Thus we set EE=0.</t>
        </r>
      </text>
    </comment>
    <comment ref="L2" authorId="0" shapeId="0">
      <text>
        <r>
          <rPr>
            <b/>
            <sz val="9"/>
            <color indexed="81"/>
            <rFont val="Tahoma"/>
            <family val="2"/>
          </rPr>
          <t>Bobbio, Emmanuele:</t>
        </r>
        <r>
          <rPr>
            <sz val="9"/>
            <color indexed="81"/>
            <rFont val="Tahoma"/>
            <family val="2"/>
          </rPr>
          <t xml:space="preserve">
FRR in 23/24 BRA was 28754.987. We set to 0 because in the model we have all PJM resources</t>
        </r>
      </text>
    </comment>
  </commentList>
</comments>
</file>

<file path=xl/sharedStrings.xml><?xml version="1.0" encoding="utf-8"?>
<sst xmlns="http://schemas.openxmlformats.org/spreadsheetml/2006/main" count="1644" uniqueCount="425">
  <si>
    <t>RTO</t>
  </si>
  <si>
    <t>year</t>
  </si>
  <si>
    <t>level</t>
  </si>
  <si>
    <t>parent</t>
  </si>
  <si>
    <t>MD</t>
  </si>
  <si>
    <t>IL</t>
  </si>
  <si>
    <t>BGE</t>
  </si>
  <si>
    <t>product_id</t>
  </si>
  <si>
    <t>type</t>
  </si>
  <si>
    <t>zone</t>
  </si>
  <si>
    <t>constraint</t>
  </si>
  <si>
    <t>soft</t>
  </si>
  <si>
    <t>hard</t>
  </si>
  <si>
    <t>gcone</t>
  </si>
  <si>
    <t>ncone</t>
  </si>
  <si>
    <t>cetl</t>
  </si>
  <si>
    <t>ee</t>
  </si>
  <si>
    <t>irm</t>
  </si>
  <si>
    <t>fpr</t>
  </si>
  <si>
    <t>frr_peak_load</t>
  </si>
  <si>
    <t>peak_load</t>
  </si>
  <si>
    <t>DE</t>
  </si>
  <si>
    <t>DC</t>
  </si>
  <si>
    <t>NJ</t>
  </si>
  <si>
    <t>state</t>
  </si>
  <si>
    <t>renewable</t>
  </si>
  <si>
    <t>IN</t>
  </si>
  <si>
    <t>KY</t>
  </si>
  <si>
    <t>MI</t>
  </si>
  <si>
    <t>NC</t>
  </si>
  <si>
    <t>OH</t>
  </si>
  <si>
    <t>PA</t>
  </si>
  <si>
    <t>TN</t>
  </si>
  <si>
    <t>VA</t>
  </si>
  <si>
    <t>WV</t>
  </si>
  <si>
    <t>rps_MW</t>
  </si>
  <si>
    <t>load_net_of_BTM</t>
  </si>
  <si>
    <t>load_gross_of_BTM</t>
  </si>
  <si>
    <t>nameplate</t>
  </si>
  <si>
    <t>battery</t>
  </si>
  <si>
    <t>delta</t>
  </si>
  <si>
    <t>capacity</t>
  </si>
  <si>
    <t>solar_production</t>
  </si>
  <si>
    <t>rps_gwh_net_of_btm</t>
  </si>
  <si>
    <t>rps_%_net_of_btm</t>
  </si>
  <si>
    <t>AE</t>
  </si>
  <si>
    <t>DPL</t>
  </si>
  <si>
    <t>JCPL</t>
  </si>
  <si>
    <t>METED</t>
  </si>
  <si>
    <t>PECO</t>
  </si>
  <si>
    <t>PENLC</t>
  </si>
  <si>
    <t>PEPCO</t>
  </si>
  <si>
    <t>PL</t>
  </si>
  <si>
    <t>PS</t>
  </si>
  <si>
    <t>RECO</t>
  </si>
  <si>
    <t>UGI</t>
  </si>
  <si>
    <t>AEP</t>
  </si>
  <si>
    <t>APS</t>
  </si>
  <si>
    <t>ATSI</t>
  </si>
  <si>
    <t>COMED</t>
  </si>
  <si>
    <t>DAY</t>
  </si>
  <si>
    <t>DEOK</t>
  </si>
  <si>
    <t>DLCO</t>
  </si>
  <si>
    <t>EKPC</t>
  </si>
  <si>
    <t>OVEC</t>
  </si>
  <si>
    <t>DOM</t>
  </si>
  <si>
    <t>annual_energy_in_GWh</t>
  </si>
  <si>
    <t>rps</t>
  </si>
  <si>
    <t>voluntary_demand</t>
  </si>
  <si>
    <t>slope</t>
  </si>
  <si>
    <t>cap_in_USD_per_MWh</t>
  </si>
  <si>
    <t>renewable_hydro</t>
  </si>
  <si>
    <t>rec-RTO</t>
  </si>
  <si>
    <t>geo_eligibility</t>
  </si>
  <si>
    <t>IL and neighbors</t>
  </si>
  <si>
    <t>VA-DOM</t>
  </si>
  <si>
    <t>VA-AEP</t>
  </si>
  <si>
    <t>icap</t>
  </si>
  <si>
    <t>AECO</t>
  </si>
  <si>
    <t>CT</t>
  </si>
  <si>
    <t>CC</t>
  </si>
  <si>
    <t>PENELEC</t>
  </si>
  <si>
    <t>PPL</t>
  </si>
  <si>
    <t>PSEG</t>
  </si>
  <si>
    <t>IC</t>
  </si>
  <si>
    <t>Steam_coal</t>
  </si>
  <si>
    <t>Steam_gas</t>
  </si>
  <si>
    <t>Resource Type</t>
  </si>
  <si>
    <t>Total</t>
  </si>
  <si>
    <t>Source</t>
  </si>
  <si>
    <t>Off-Shore Wind</t>
  </si>
  <si>
    <t>Market Efficiency</t>
  </si>
  <si>
    <t>On-Shore Wind</t>
  </si>
  <si>
    <t>BTM Solar</t>
  </si>
  <si>
    <t>PJM</t>
  </si>
  <si>
    <t>Non-BTM Solar PV</t>
  </si>
  <si>
    <t>Storage (Battery)</t>
  </si>
  <si>
    <t>EIA</t>
  </si>
  <si>
    <t>clean_energy_in_GWh</t>
  </si>
  <si>
    <t>PJM_AEP</t>
  </si>
  <si>
    <t>PJM_AlleghenyPower</t>
  </si>
  <si>
    <t>PJM_AtlanticElec</t>
  </si>
  <si>
    <t>PJM_BaltimoreGE</t>
  </si>
  <si>
    <t>PJM_ComEd</t>
  </si>
  <si>
    <t>PJM_DaytonPL</t>
  </si>
  <si>
    <t>PJM_DelmarvaPL</t>
  </si>
  <si>
    <t>PJM_Dominion_VP</t>
  </si>
  <si>
    <t>PJM_DukeOhioKentucky</t>
  </si>
  <si>
    <t>PJM_DuqLight</t>
  </si>
  <si>
    <t>PJM_EKPC</t>
  </si>
  <si>
    <t>PJM_FirstEnergy_ATSI</t>
  </si>
  <si>
    <t>PJM_JerseyCntrlPL</t>
  </si>
  <si>
    <t>PJM_MetEd</t>
  </si>
  <si>
    <t>PJM_PennElec</t>
  </si>
  <si>
    <t>PJM_PennPL_UGI</t>
  </si>
  <si>
    <t>PJM_PhiladelphiaElec</t>
  </si>
  <si>
    <t>PJM_PotomacElec</t>
  </si>
  <si>
    <t>PJM_PublicServiceEG</t>
  </si>
  <si>
    <t>PJM_RocklandElec</t>
  </si>
  <si>
    <t>LDA</t>
  </si>
  <si>
    <t>PJM_AEP_East</t>
  </si>
  <si>
    <t>PJM_AtlanticElectric</t>
  </si>
  <si>
    <t>PJM_BaltimoreG&amp;E</t>
  </si>
  <si>
    <t>PJM_CommEd(NI)</t>
  </si>
  <si>
    <t>PJM_DaytonP&amp;L</t>
  </si>
  <si>
    <t>PJM_DelmarvaP&amp;L</t>
  </si>
  <si>
    <t>PJM_DukeOK</t>
  </si>
  <si>
    <t>PJM_DuqLightCo</t>
  </si>
  <si>
    <t>DUQ</t>
  </si>
  <si>
    <t>PJM_FirstEnergy</t>
  </si>
  <si>
    <t>PJM_JerseyCentralP&amp;L</t>
  </si>
  <si>
    <t>PJM_PennElectric</t>
  </si>
  <si>
    <t>PJM_PennP&amp;L</t>
  </si>
  <si>
    <t>PJM_PEPCO</t>
  </si>
  <si>
    <t>PJM_PhiladelphiaElect</t>
  </si>
  <si>
    <t>PJM_PublicServiceE&amp;G</t>
  </si>
  <si>
    <t>PJM_RocklandElectricCo</t>
  </si>
  <si>
    <t>Plexos zone</t>
  </si>
  <si>
    <t>Load zone</t>
  </si>
  <si>
    <t>+</t>
  </si>
  <si>
    <t>CAPSTF Plexos, resources</t>
  </si>
  <si>
    <t>CAPSTF Plexos, transmission</t>
  </si>
  <si>
    <t>Row Labels</t>
  </si>
  <si>
    <t>DR</t>
  </si>
  <si>
    <t>Onshore_wind</t>
  </si>
  <si>
    <t>Nuclear</t>
  </si>
  <si>
    <t>Run_of_river</t>
  </si>
  <si>
    <t>Solar</t>
  </si>
  <si>
    <t>Ignore</t>
  </si>
  <si>
    <t>Grand Total</t>
  </si>
  <si>
    <t>Load zone to Plexos</t>
  </si>
  <si>
    <t>LDA to Plexos</t>
  </si>
  <si>
    <t>N/A</t>
  </si>
  <si>
    <t>State</t>
  </si>
  <si>
    <t>Zone</t>
  </si>
  <si>
    <t>Solar_PJM_PotomacElec_DC</t>
  </si>
  <si>
    <t>CT_PJM_PotomacElec_DC</t>
  </si>
  <si>
    <t>CC_PJM_PotomacElec_DC</t>
  </si>
  <si>
    <t>Solar_PJM_DelmarvaPL_DE</t>
  </si>
  <si>
    <t>CT_PJM_DelmarvaPL_DE</t>
  </si>
  <si>
    <t>CC_PJM_DelmarvaPL_DE</t>
  </si>
  <si>
    <t>IC_PJM_DelmarvaPL_DE</t>
  </si>
  <si>
    <t>Steam_coal_PJM_DelmarvaPL_DE</t>
  </si>
  <si>
    <t>Onshore_wind_PJM_DelmarvaPL_DE</t>
  </si>
  <si>
    <t>Steam_gas_PJM_DelmarvaPL_DE</t>
  </si>
  <si>
    <t>Ignore_PJM_DelmarvaPL_DE</t>
  </si>
  <si>
    <t>Solar_PJM_ComEd_IL</t>
  </si>
  <si>
    <t>CT_PJM_ComEd_IL</t>
  </si>
  <si>
    <t>IC_PJM_ComEd_IL</t>
  </si>
  <si>
    <t>Run_of_river_PJM_ComEd_IL</t>
  </si>
  <si>
    <t>CC_PJM_ComEd_IL</t>
  </si>
  <si>
    <t>Steam_coal_PJM_ComEd_IL</t>
  </si>
  <si>
    <t>Onshore_wind_PJM_ComEd_IL</t>
  </si>
  <si>
    <t>Steam_gas_PJM_ComEd_IL</t>
  </si>
  <si>
    <t>Nuclear_PJM_ComEd_IL</t>
  </si>
  <si>
    <t>Solar_PJM_AEP_IN</t>
  </si>
  <si>
    <t>CT_PJM_AEP_IN</t>
  </si>
  <si>
    <t>IC_PJM_AEP_IN</t>
  </si>
  <si>
    <t>Run_of_river_PJM_AEP_IN</t>
  </si>
  <si>
    <t>CC_PJM_AEP_IN</t>
  </si>
  <si>
    <t>Steam_coal_PJM_AEP_IN</t>
  </si>
  <si>
    <t>Onshore_wind_PJM_AEP_IN</t>
  </si>
  <si>
    <t>Steam_gas_PJM_AEP_IN</t>
  </si>
  <si>
    <t>Solar_PJM_EKPC_KY</t>
  </si>
  <si>
    <t>Solar_PJM_DukeOhioKentucky_KY</t>
  </si>
  <si>
    <t>CT_PJM_EKPC_KY</t>
  </si>
  <si>
    <t>CT_PJM_AEP_KY</t>
  </si>
  <si>
    <t>IC_PJM_EKPC_KY</t>
  </si>
  <si>
    <t>Run_of_river_PJM_EKPC_KY</t>
  </si>
  <si>
    <t>Run_of_river_PJM_DukeOhioKentucky_KY</t>
  </si>
  <si>
    <t>Steam_coal_PJM_EKPC_KY</t>
  </si>
  <si>
    <t>Steam_coal_PJM_DukeOhioKentucky_KY</t>
  </si>
  <si>
    <t>Steam_gas_PJM_AEP_KY</t>
  </si>
  <si>
    <t>Solar_PJM_BaltimoreGE_MD</t>
  </si>
  <si>
    <t>Solar_PJM_AlleghenyPower_MD</t>
  </si>
  <si>
    <t>Solar_PJM_DelmarvaPL_MD</t>
  </si>
  <si>
    <t>Solar_PJM_PotomacElec_MD</t>
  </si>
  <si>
    <t>CT_PJM_PotomacElec_MD</t>
  </si>
  <si>
    <t>CT_PJM_BaltimoreGE_MD</t>
  </si>
  <si>
    <t>CT_PJM_DelmarvaPL_MD</t>
  </si>
  <si>
    <t>IC_PJM_DelmarvaPL_MD</t>
  </si>
  <si>
    <t>IC_PJM_PotomacElec_MD</t>
  </si>
  <si>
    <t>IC_PJM_BaltimoreGE_MD</t>
  </si>
  <si>
    <t>Run_of_river_PJM_PhiladelphiaElec_MD</t>
  </si>
  <si>
    <t>Run_of_river_PJM_PennElec_MD</t>
  </si>
  <si>
    <t>CC_PJM_PotomacElec_MD</t>
  </si>
  <si>
    <t>CC_PJM_BaltimoreGE_MD</t>
  </si>
  <si>
    <t>CC_PJM_DelmarvaPL_MD</t>
  </si>
  <si>
    <t>Steam_coal_PJM_AlleghenyPower_MD</t>
  </si>
  <si>
    <t>Steam_coal_PJM_BaltimoreGE_MD</t>
  </si>
  <si>
    <t>Steam_coal_PJM_PotomacElec_MD</t>
  </si>
  <si>
    <t>Steam_coal_PJM_DelmarvaPL_MD</t>
  </si>
  <si>
    <t>Onshore_wind_PJM_AlleghenyPower_MD</t>
  </si>
  <si>
    <t>Steam_gas_PJM_PotomacElec_MD</t>
  </si>
  <si>
    <t>Steam_gas_PJM_BaltimoreGE_MD</t>
  </si>
  <si>
    <t>Ignore_PJM_BaltimoreGE_MD</t>
  </si>
  <si>
    <t>Nuclear_PJM_BaltimoreGE_MD</t>
  </si>
  <si>
    <t>Solar_PJM_AEP_MI</t>
  </si>
  <si>
    <t>Run_of_river_PJM_AEP_MI</t>
  </si>
  <si>
    <t>CT_PJM_AEP_MI</t>
  </si>
  <si>
    <t>Nuclear_PJM_AEP_MI</t>
  </si>
  <si>
    <t>Solar_PJM_Dominion_VP_NC</t>
  </si>
  <si>
    <t>Run_of_river_PJM_Dominion_VP_NC</t>
  </si>
  <si>
    <t>CC_PJM_Dominion_VP_NC</t>
  </si>
  <si>
    <t>Onshore_wind_PJM_Dominion_VP_NC</t>
  </si>
  <si>
    <t>Solar_PJM_PublicServiceEG_NJ</t>
  </si>
  <si>
    <t>Solar_PJM_JerseyCntrlPL_NJ</t>
  </si>
  <si>
    <t>Solar_PJM_AtlanticElec_NJ</t>
  </si>
  <si>
    <t>Solar_PJM_RocklandElec_NJ</t>
  </si>
  <si>
    <t>CT_PJM_AtlanticElec_NJ</t>
  </si>
  <si>
    <t>CT_PJM_PublicServiceEG_NJ</t>
  </si>
  <si>
    <t>CT_PJM_JerseyCntrlPL_NJ</t>
  </si>
  <si>
    <t>IC_PJM_JerseyCntrlPL_NJ</t>
  </si>
  <si>
    <t>IC_PJM_PublicServiceEG_NJ</t>
  </si>
  <si>
    <t>Run_of_river_PJM_PublicServiceEG_NJ</t>
  </si>
  <si>
    <t>CC_PJM_JerseyCntrlPL_NJ</t>
  </si>
  <si>
    <t>CC_PJM_PublicServiceEG_NJ</t>
  </si>
  <si>
    <t>CC_PJM_AtlanticElec_NJ</t>
  </si>
  <si>
    <t>IC_PJM_AtlanticElec_NJ</t>
  </si>
  <si>
    <t>Steam_coal_PJM_AtlanticElec_NJ</t>
  </si>
  <si>
    <t>Steam_coal_PJM_PublicServiceEG_NJ</t>
  </si>
  <si>
    <t>CT_PJM_RocklandElec_NJ</t>
  </si>
  <si>
    <t>Onshore_wind_PJM_PublicServiceEG_NJ</t>
  </si>
  <si>
    <t>Onshore_wind_PJM_AtlanticElec_NJ</t>
  </si>
  <si>
    <t>Steam_gas_PJM_PublicServiceEG_NJ</t>
  </si>
  <si>
    <t>Ignore_PJM_AtlanticElec_NJ</t>
  </si>
  <si>
    <t>Nuclear_PJM_PublicServiceEG_NJ</t>
  </si>
  <si>
    <t>Solar_PJM_FirstEnergy_ATSI_OH</t>
  </si>
  <si>
    <t>Solar_PJM_DaytonPL_OH</t>
  </si>
  <si>
    <t>Solar_PJM_AEP_OH</t>
  </si>
  <si>
    <t>Solar_PJM_DukeOhioKentucky_OH</t>
  </si>
  <si>
    <t>CT_PJM_FirstEnergy_ATSI_OH</t>
  </si>
  <si>
    <t>CT_PJM_AEP_OH</t>
  </si>
  <si>
    <t>CT_PJM_DaytonPL_OH</t>
  </si>
  <si>
    <t>CT_PJM_DukeOhioKentucky_OH</t>
  </si>
  <si>
    <t>IC_PJM_AlleghenyPower_OH</t>
  </si>
  <si>
    <t>IC_PJM_DaytonPL_OH</t>
  </si>
  <si>
    <t>IC_PJM_FirstEnergy_ATSI_OH</t>
  </si>
  <si>
    <t>IC_PJM_DukeOhioKentucky_OH</t>
  </si>
  <si>
    <t>IC_PJM_AEP_OH</t>
  </si>
  <si>
    <t>Run_of_river_PJM_FirstEnergy_ATSI_OH</t>
  </si>
  <si>
    <t>Run_of_river_PJM_EKPC_OH</t>
  </si>
  <si>
    <t>Run_of_river_PJM_DukeOhioKentucky_OH</t>
  </si>
  <si>
    <t>Run_of_river_PJM_AEP_OH</t>
  </si>
  <si>
    <t>CC_PJM_FirstEnergy_ATSI_OH</t>
  </si>
  <si>
    <t>CC_PJM_AEP_OH</t>
  </si>
  <si>
    <t>CC_PJM_DukeOhioKentucky_OH</t>
  </si>
  <si>
    <t>Steam_coal_PJM_FirstEnergy_ATSI_OH</t>
  </si>
  <si>
    <t>Steam_coal_PJM_AEP_OH</t>
  </si>
  <si>
    <t>Steam_coal_PJM_DukeOhioKentucky_OH</t>
  </si>
  <si>
    <t>Steam_coal_PJM_DaytonPL_OH</t>
  </si>
  <si>
    <t>Onshore_wind_PJM_AEP_OH</t>
  </si>
  <si>
    <t>Onshore_wind_PJM_FirstEnergy_ATSI_OH</t>
  </si>
  <si>
    <t>Onshore_wind_PJM_DaytonPL_OH</t>
  </si>
  <si>
    <t>Steam_gas_PJM_FirstEnergy_ATSI_OH</t>
  </si>
  <si>
    <t>Steam_gas_PJM_DukeOhioKentucky_OH</t>
  </si>
  <si>
    <t>Steam_gas_PJM_AEP_OH</t>
  </si>
  <si>
    <t>Nuclear_PJM_FirstEnergy_ATSI_OH</t>
  </si>
  <si>
    <t>Solar_PJM_PhiladelphiaElec_PA</t>
  </si>
  <si>
    <t>Solar_PJM_DuqLight_PA</t>
  </si>
  <si>
    <t>Solar_PJM_PennPL_UGI_PA</t>
  </si>
  <si>
    <t>Solar_PJM_MetEd_PA</t>
  </si>
  <si>
    <t>Solar_PJM_PennElec_PA</t>
  </si>
  <si>
    <t>Solar_PJM_AlleghenyPower_PA</t>
  </si>
  <si>
    <t>CT_PJM_PennPL_UGI_PA</t>
  </si>
  <si>
    <t>CT_PJM_AlleghenyPower_PA</t>
  </si>
  <si>
    <t>CT_PJM_PennElec_PA</t>
  </si>
  <si>
    <t>CT_PJM_PhiladelphiaElec_PA</t>
  </si>
  <si>
    <t>IC_PJM_PennElec_PA</t>
  </si>
  <si>
    <t>IC_PJM_FirstEnergy_ATSI_PA</t>
  </si>
  <si>
    <t>IC_PJM_DuqLight_PA</t>
  </si>
  <si>
    <t>IC_PJM_PennPL_UGI_PA</t>
  </si>
  <si>
    <t>IC_PJM_PhiladelphiaElec_PA</t>
  </si>
  <si>
    <t>Run_of_river_PJM_AlleghenyPower_PA</t>
  </si>
  <si>
    <t>Run_of_river_PJM_DuqLight_PA</t>
  </si>
  <si>
    <t>Run_of_river_PJM_PennElec_PA</t>
  </si>
  <si>
    <t>Run_of_river_PJM_PennPL_UGI_PA</t>
  </si>
  <si>
    <t>Run_of_river_PJM_MetEd_PA</t>
  </si>
  <si>
    <t>CC_PJM_PhiladelphiaElec_PA</t>
  </si>
  <si>
    <t>CC_PJM_AlleghenyPower_PA</t>
  </si>
  <si>
    <t>CC_PJM_PennPL_UGI_PA</t>
  </si>
  <si>
    <t>CC_PJM_MetEd_PA</t>
  </si>
  <si>
    <t>CC_PJM_DuqLight_PA</t>
  </si>
  <si>
    <t>CC_PJM_PennElec_PA</t>
  </si>
  <si>
    <t>CC_PJM_FirstEnergy_ATSI_PA</t>
  </si>
  <si>
    <t>IC_PJM_MetEd_PA</t>
  </si>
  <si>
    <t>Steam_coal_PJM_DuqLight_PA</t>
  </si>
  <si>
    <t>Steam_coal_PJM_PennElec_PA</t>
  </si>
  <si>
    <t>Steam_coal_PJM_MetEd_PA</t>
  </si>
  <si>
    <t>Steam_coal_PJM_PennPL_UGI_PA</t>
  </si>
  <si>
    <t>Steam_coal_PJM_PhiladelphiaElec_PA</t>
  </si>
  <si>
    <t>Steam_coal_PJM_PublicServiceEG_PA</t>
  </si>
  <si>
    <t>CT_PJM_MetEd_PA</t>
  </si>
  <si>
    <t>Onshore_wind_PJM_PennElec_PA</t>
  </si>
  <si>
    <t>Onshore_wind_PJM_MetEd_PA</t>
  </si>
  <si>
    <t>Onshore_wind_PJM_AlleghenyPower_PA</t>
  </si>
  <si>
    <t>Onshore_wind_PJM_PennPL_UGI_PA</t>
  </si>
  <si>
    <t>Steam_gas_PJM_PennPL_UGI_PA</t>
  </si>
  <si>
    <t>Steam_gas_PJM_PhiladelphiaElec_PA</t>
  </si>
  <si>
    <t>Steam_gas_PJM_FirstEnergy_ATSI_PA</t>
  </si>
  <si>
    <t>Steam_gas_PJM_MetEd_PA</t>
  </si>
  <si>
    <t>Steam_gas_PJM_PennElec_PA</t>
  </si>
  <si>
    <t>Nuclear_PJM_PhiladelphiaElec_PA</t>
  </si>
  <si>
    <t>Nuclear_PJM_PennPL_UGI_PA</t>
  </si>
  <si>
    <t>Solar_PJM_AEP_VA</t>
  </si>
  <si>
    <t>Solar_PJM_Dominion_VP_VA</t>
  </si>
  <si>
    <t>Solar_PJM_DelmarvaPL_VA</t>
  </si>
  <si>
    <t>Solar_PJM_AlleghenyPower_VA</t>
  </si>
  <si>
    <t>CT_PJM_AEP_VA</t>
  </si>
  <si>
    <t>CT_PJM_Dominion_VP_VA</t>
  </si>
  <si>
    <t>CT_PJM_AlleghenyPower_VA</t>
  </si>
  <si>
    <t>IC_PJM_DelmarvaPL_VA</t>
  </si>
  <si>
    <t>IC_PJM_Dominion_VP_VA</t>
  </si>
  <si>
    <t>IC_PJM_AlleghenyPower_VA</t>
  </si>
  <si>
    <t>IC_PJM_AEP_VA</t>
  </si>
  <si>
    <t>Run_of_river_PJM_Dominion_VP_VA</t>
  </si>
  <si>
    <t>Run_of_river_PJM_AEP_VA</t>
  </si>
  <si>
    <t>Run_of_river_PJM_AlleghenyPower_VA</t>
  </si>
  <si>
    <t>CC_PJM_Dominion_VP_VA</t>
  </si>
  <si>
    <t>Steam_coal_PJM_Dominion_VP_VA</t>
  </si>
  <si>
    <t>Steam_coal_PJM_AEP_VA</t>
  </si>
  <si>
    <t>Steam_gas_PJM_AEP_VA</t>
  </si>
  <si>
    <t>Steam_gas_PJM_Dominion_VP_VA</t>
  </si>
  <si>
    <t>Nuclear_PJM_Dominion_VP_VA</t>
  </si>
  <si>
    <t>CT_PJM_AEP_WV</t>
  </si>
  <si>
    <t>CT_PJM_AlleghenyPower_WV</t>
  </si>
  <si>
    <t>Run_of_river_PJM_AEP_WV</t>
  </si>
  <si>
    <t>Run_of_river_PJM_AlleghenyPower_WV</t>
  </si>
  <si>
    <t>CC_PJM_AEP_WV</t>
  </si>
  <si>
    <t>CC_PJM_AlleghenyPower_WV</t>
  </si>
  <si>
    <t>IC_PJM_Dominion_VP_WV</t>
  </si>
  <si>
    <t>Steam_coal_PJM_AlleghenyPower_WV</t>
  </si>
  <si>
    <t>Steam_coal_PJM_AEP_WV</t>
  </si>
  <si>
    <t>Steam_coal_PJM_Dominion_VP_WV</t>
  </si>
  <si>
    <t>Onshore_wind_PJM_AlleghenyPower_WV</t>
  </si>
  <si>
    <t>Steam_gas_PJM_AEP_WV</t>
  </si>
  <si>
    <t>DR__</t>
  </si>
  <si>
    <t>CC__</t>
  </si>
  <si>
    <t>Onshore_wind__</t>
  </si>
  <si>
    <t>factor</t>
  </si>
  <si>
    <t>MISO</t>
  </si>
  <si>
    <t>Plexos model zone/state combinations</t>
  </si>
  <si>
    <t>We have AEP-TN they don't have TN at all</t>
  </si>
  <si>
    <t>They have DOM-WV, EKPC-OH, PENLC-MD, PECO-MD, PS-PA which we do not have</t>
  </si>
  <si>
    <t>PN-MD is going to be Deep Creek Hydro. This hydroelectric is radially connected to PennElec from PA, but is physically located in MD</t>
  </si>
  <si>
    <t>PE-MD is Conowingo Hydro on the Susquehanna river. It is just south of the border to PA.</t>
  </si>
  <si>
    <t>PS-PA is Wheelabrator Falls (trash to steam plant), which is on an island across from Mercer coal plant in NJ. Electrically it is connected to PSEG, but physically in PA.</t>
  </si>
  <si>
    <t>DOM-WV is Mt Storm, electrically in DOM, closest to MD but should be reclassified as VA</t>
  </si>
  <si>
    <t>EKPC-Ohio is likely Greenup Hydro, which is on the river between states. It should be reclassified as KY</t>
  </si>
  <si>
    <t>PJM_DelmarvaPL_MD</t>
  </si>
  <si>
    <t>PJM_Dominion_VP_VA</t>
  </si>
  <si>
    <t>PJM_AEP_VA</t>
  </si>
  <si>
    <t>Sum of 2022</t>
  </si>
  <si>
    <t>DAYTON</t>
  </si>
  <si>
    <t>DUKE</t>
  </si>
  <si>
    <t>DQE</t>
  </si>
  <si>
    <t>VEPCO</t>
  </si>
  <si>
    <t>Sum of 2023</t>
  </si>
  <si>
    <t>Sum of 2024</t>
  </si>
  <si>
    <t>Sum of 2025</t>
  </si>
  <si>
    <t>Sum of 2026</t>
  </si>
  <si>
    <t>Sum of 2027</t>
  </si>
  <si>
    <t>Sum of 2028</t>
  </si>
  <si>
    <t>Sum of 2029</t>
  </si>
  <si>
    <t>Sum of 2030</t>
  </si>
  <si>
    <t>SUM</t>
  </si>
  <si>
    <t>Sum of 2031</t>
  </si>
  <si>
    <t>applicable_portion_of_RPS</t>
  </si>
  <si>
    <t>effective_rps_%</t>
  </si>
  <si>
    <t>representantive_unit_id_tech_zone_state</t>
  </si>
  <si>
    <t>Pivots by zone and state</t>
  </si>
  <si>
    <t>RTO_renewable_energy_net_of_btm</t>
  </si>
  <si>
    <t>tech_eligibility</t>
  </si>
  <si>
    <t>Convert to state</t>
  </si>
  <si>
    <t>Convert to state, continued</t>
  </si>
  <si>
    <t>Gross Annual Energy (GWH) by state</t>
  </si>
  <si>
    <t>Net Annual Energy (GWH) by state</t>
  </si>
  <si>
    <t>Net Annual Energy (GWH) by zone</t>
  </si>
  <si>
    <t>Gross Annual Energy (GWH) by zone</t>
  </si>
  <si>
    <t>Net Peak Load (MW)</t>
  </si>
  <si>
    <t>Initial representative generation</t>
  </si>
  <si>
    <t>Map to Plexos zone names</t>
  </si>
  <si>
    <t>Move UGI into PL and OVEC into AEP</t>
  </si>
  <si>
    <t>The mapping tab contains useful information for mapping zones into states and for mapping zone names from different sources with one another</t>
  </si>
  <si>
    <t>The yellow tabs contain background information for the model input</t>
  </si>
  <si>
    <t>The blue tabs contain the the RPS inputs to the model for different market design alternatives</t>
  </si>
  <si>
    <t>The orange tabs contain the capacity demand inputs to the model</t>
  </si>
  <si>
    <t>INPUT TABS</t>
  </si>
  <si>
    <t>BACKGROUND INFORMATION</t>
  </si>
  <si>
    <t>capex_$/kW</t>
  </si>
  <si>
    <t>fom_$/kW-year</t>
  </si>
  <si>
    <t>Sources and notes</t>
  </si>
  <si>
    <t xml:space="preserve"> - Monetary values are in 2020 US dollars</t>
  </si>
  <si>
    <t>annualizing_coefficient</t>
  </si>
  <si>
    <t>gross_CONE_$/MW-day</t>
  </si>
  <si>
    <r>
      <t xml:space="preserve">Please write to </t>
    </r>
    <r>
      <rPr>
        <b/>
        <sz val="12"/>
        <color rgb="FF0070C0"/>
        <rFont val="Arial"/>
        <family val="2"/>
        <scheme val="minor"/>
      </rPr>
      <t>emmanuele.bobbio@pjm.com</t>
    </r>
    <r>
      <rPr>
        <sz val="12"/>
        <color theme="1"/>
        <rFont val="Arial"/>
        <family val="2"/>
        <scheme val="minor"/>
      </rPr>
      <t xml:space="preserve"> for questions</t>
    </r>
  </si>
  <si>
    <t xml:space="preserve"> - State policies and load are from PJM</t>
  </si>
  <si>
    <t xml:space="preserve"> - Existing and new generation and storage's characteristics, and fuel prices are from Energy Exemplar and based on the Eastern Interconnection data and NREL's 2022 Annual Technolgy Baseline</t>
  </si>
  <si>
    <t>annual_rps_indicated_by_states_%</t>
  </si>
  <si>
    <t>RTO25-VADOM75</t>
  </si>
  <si>
    <t>solar-carve-out</t>
  </si>
  <si>
    <t>onshore_wind-carve-out</t>
  </si>
  <si>
    <t>solar-onshore_wind-carve-out</t>
  </si>
  <si>
    <t>Offshore_wind</t>
  </si>
  <si>
    <t>The green tabs contain the policy inputs to the model for entry (e.g. offshore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</si>
</sst>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0.0000"/>
    <numFmt numFmtId="167" formatCode="0.000"/>
  </numFmts>
  <fonts count="17" x14ac:knownFonts="1">
    <font>
      <sz val="11"/>
      <color theme="1"/>
      <name val="Arial"/>
      <family val="2"/>
      <scheme val="minor"/>
    </font>
    <font>
      <b/>
      <sz val="11"/>
      <color theme="1"/>
      <name val="Arial"/>
      <family val="2"/>
      <scheme val="minor"/>
    </font>
    <font>
      <sz val="11"/>
      <color theme="1"/>
      <name val="Arial"/>
      <family val="2"/>
      <scheme val="minor"/>
    </font>
    <font>
      <sz val="9"/>
      <color indexed="81"/>
      <name val="Tahoma"/>
      <family val="2"/>
    </font>
    <font>
      <b/>
      <sz val="9"/>
      <color indexed="81"/>
      <name val="Tahoma"/>
      <family val="2"/>
    </font>
    <font>
      <b/>
      <sz val="11"/>
      <color theme="0"/>
      <name val="Arial"/>
      <family val="2"/>
      <scheme val="minor"/>
    </font>
    <font>
      <sz val="11"/>
      <color rgb="FFFF0000"/>
      <name val="Arial"/>
      <family val="2"/>
      <scheme val="minor"/>
    </font>
    <font>
      <sz val="10"/>
      <name val="Arial"/>
      <family val="2"/>
    </font>
    <font>
      <sz val="10"/>
      <color theme="1"/>
      <name val="Arial"/>
      <family val="2"/>
    </font>
    <font>
      <b/>
      <sz val="10"/>
      <name val="Arial"/>
      <family val="2"/>
    </font>
    <font>
      <b/>
      <sz val="12"/>
      <color theme="1"/>
      <name val="Arial"/>
      <family val="2"/>
      <scheme val="minor"/>
    </font>
    <font>
      <b/>
      <sz val="14"/>
      <color rgb="FFFF0000"/>
      <name val="Arial"/>
      <family val="2"/>
      <scheme val="minor"/>
    </font>
    <font>
      <b/>
      <sz val="11"/>
      <color rgb="FFFF0000"/>
      <name val="Arial"/>
      <family val="2"/>
      <scheme val="minor"/>
    </font>
    <font>
      <b/>
      <sz val="12"/>
      <color rgb="FFFF0000"/>
      <name val="Arial"/>
      <family val="2"/>
      <scheme val="minor"/>
    </font>
    <font>
      <sz val="12"/>
      <color theme="1"/>
      <name val="Arial"/>
      <family val="2"/>
      <scheme val="minor"/>
    </font>
    <font>
      <b/>
      <sz val="12"/>
      <color rgb="FF0070C0"/>
      <name val="Arial"/>
      <family val="2"/>
      <scheme val="minor"/>
    </font>
    <font>
      <sz val="16"/>
      <color indexed="81"/>
      <name val="Tahoma"/>
      <family val="2"/>
    </font>
  </fonts>
  <fills count="9">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theme="1"/>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s>
  <cellStyleXfs count="11">
    <xf numFmtId="0" fontId="0" fillId="0" borderId="0"/>
    <xf numFmtId="9" fontId="2" fillId="0" borderId="0" applyFont="0" applyFill="0" applyBorder="0" applyAlignment="0" applyProtection="0"/>
    <xf numFmtId="0" fontId="7" fillId="0" borderId="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7" fillId="0" borderId="0">
      <alignment wrapText="1"/>
    </xf>
    <xf numFmtId="0" fontId="7" fillId="0" borderId="0">
      <alignment wrapText="1"/>
    </xf>
    <xf numFmtId="0" fontId="8" fillId="0" borderId="0"/>
    <xf numFmtId="0" fontId="2" fillId="0" borderId="0"/>
  </cellStyleXfs>
  <cellXfs count="52">
    <xf numFmtId="0" fontId="0" fillId="0" borderId="0" xfId="0"/>
    <xf numFmtId="164" fontId="0" fillId="0" borderId="0" xfId="0" applyNumberFormat="1"/>
    <xf numFmtId="1" fontId="0" fillId="0" borderId="0" xfId="0" applyNumberFormat="1"/>
    <xf numFmtId="9" fontId="0" fillId="0" borderId="0" xfId="0" applyNumberFormat="1"/>
    <xf numFmtId="0" fontId="0" fillId="0" borderId="0" xfId="0"/>
    <xf numFmtId="0" fontId="1" fillId="0" borderId="0" xfId="0" applyFont="1"/>
    <xf numFmtId="0" fontId="0" fillId="0" borderId="0" xfId="0" applyFont="1"/>
    <xf numFmtId="2" fontId="0" fillId="0" borderId="0" xfId="0" applyNumberFormat="1"/>
    <xf numFmtId="3" fontId="0" fillId="0" borderId="0" xfId="0" applyNumberFormat="1"/>
    <xf numFmtId="1" fontId="0" fillId="0" borderId="0" xfId="0" applyNumberFormat="1" applyAlignment="1">
      <alignment horizontal="right"/>
    </xf>
    <xf numFmtId="165" fontId="0" fillId="0" borderId="0" xfId="1" applyNumberFormat="1" applyFont="1"/>
    <xf numFmtId="165" fontId="0" fillId="0" borderId="0" xfId="0" applyNumberFormat="1"/>
    <xf numFmtId="0" fontId="1" fillId="0" borderId="1" xfId="0" applyFont="1" applyBorder="1"/>
    <xf numFmtId="0" fontId="5" fillId="2" borderId="2" xfId="0" applyFont="1" applyFill="1" applyBorder="1" applyAlignment="1">
      <alignment horizontal="center"/>
    </xf>
    <xf numFmtId="0" fontId="1" fillId="0" borderId="1" xfId="0" applyFont="1" applyBorder="1" applyAlignment="1">
      <alignment horizontal="center"/>
    </xf>
    <xf numFmtId="9" fontId="0" fillId="3" borderId="3" xfId="1" applyNumberFormat="1" applyFont="1" applyFill="1" applyBorder="1"/>
    <xf numFmtId="9" fontId="0" fillId="0" borderId="0" xfId="1" applyNumberFormat="1" applyFont="1"/>
    <xf numFmtId="9" fontId="0" fillId="0" borderId="0" xfId="1" applyNumberFormat="1" applyFont="1" applyAlignment="1">
      <alignment horizontal="center"/>
    </xf>
    <xf numFmtId="9" fontId="0" fillId="0" borderId="3" xfId="1" applyNumberFormat="1" applyFont="1" applyBorder="1"/>
    <xf numFmtId="0" fontId="0" fillId="0" borderId="4" xfId="0" applyFont="1" applyFill="1" applyBorder="1"/>
    <xf numFmtId="9" fontId="0" fillId="0" borderId="3" xfId="1" applyNumberFormat="1" applyFont="1" applyFill="1" applyBorder="1"/>
    <xf numFmtId="9" fontId="0" fillId="0" borderId="5" xfId="1" applyNumberFormat="1" applyFont="1" applyFill="1" applyBorder="1" applyAlignment="1">
      <alignment horizontal="center"/>
    </xf>
    <xf numFmtId="0" fontId="7" fillId="0" borderId="0" xfId="2"/>
    <xf numFmtId="0" fontId="9" fillId="0" borderId="0" xfId="2" applyFont="1"/>
    <xf numFmtId="0" fontId="6" fillId="0" borderId="0" xfId="0" applyFont="1"/>
    <xf numFmtId="3" fontId="6" fillId="0" borderId="0" xfId="0" applyNumberFormat="1" applyFont="1"/>
    <xf numFmtId="0" fontId="0" fillId="0" borderId="0" xfId="0" applyAlignment="1">
      <alignment horizontal="left"/>
    </xf>
    <xf numFmtId="0" fontId="0" fillId="0" borderId="0" xfId="0" quotePrefix="1"/>
    <xf numFmtId="0" fontId="0" fillId="0" borderId="0" xfId="0" pivotButton="1"/>
    <xf numFmtId="0" fontId="0" fillId="0" borderId="6" xfId="0" applyFont="1" applyBorder="1"/>
    <xf numFmtId="0" fontId="0" fillId="0" borderId="7" xfId="0" applyFont="1" applyBorder="1"/>
    <xf numFmtId="0" fontId="0" fillId="4" borderId="0" xfId="0" applyFill="1"/>
    <xf numFmtId="0" fontId="0" fillId="0" borderId="0" xfId="0" applyFill="1"/>
    <xf numFmtId="0" fontId="10" fillId="0" borderId="0" xfId="0" applyFont="1" applyAlignment="1"/>
    <xf numFmtId="166" fontId="0" fillId="0" borderId="0" xfId="0" applyNumberFormat="1"/>
    <xf numFmtId="167" fontId="0" fillId="0" borderId="0" xfId="0" applyNumberFormat="1"/>
    <xf numFmtId="0" fontId="11" fillId="0" borderId="0" xfId="0" applyFont="1"/>
    <xf numFmtId="0" fontId="12" fillId="0" borderId="0" xfId="0" applyFont="1"/>
    <xf numFmtId="1" fontId="1" fillId="0" borderId="0" xfId="0" applyNumberFormat="1" applyFont="1"/>
    <xf numFmtId="3" fontId="1" fillId="0" borderId="0" xfId="0" applyNumberFormat="1" applyFont="1"/>
    <xf numFmtId="0" fontId="13" fillId="0" borderId="0" xfId="0" applyFont="1" applyAlignment="1"/>
    <xf numFmtId="15" fontId="10" fillId="0" borderId="0" xfId="0" applyNumberFormat="1" applyFont="1"/>
    <xf numFmtId="0" fontId="14" fillId="0" borderId="0" xfId="0" applyFont="1" applyAlignment="1">
      <alignment horizontal="left"/>
    </xf>
    <xf numFmtId="0" fontId="14" fillId="7" borderId="0" xfId="0" applyFont="1" applyFill="1" applyAlignment="1">
      <alignment horizontal="left"/>
    </xf>
    <xf numFmtId="0" fontId="14" fillId="8" borderId="0" xfId="0" applyFont="1" applyFill="1" applyAlignment="1">
      <alignment horizontal="left"/>
    </xf>
    <xf numFmtId="0" fontId="14" fillId="4" borderId="0" xfId="0" applyFont="1" applyFill="1" applyAlignment="1">
      <alignment horizontal="left"/>
    </xf>
    <xf numFmtId="0" fontId="0" fillId="0" borderId="0" xfId="0" quotePrefix="1" applyAlignment="1">
      <alignment horizontal="left" vertical="top" wrapText="1"/>
    </xf>
    <xf numFmtId="0" fontId="0" fillId="0" borderId="0" xfId="0" applyAlignment="1">
      <alignment horizontal="left" vertical="top" wrapText="1"/>
    </xf>
    <xf numFmtId="0" fontId="14" fillId="5" borderId="0" xfId="0" applyFont="1" applyFill="1" applyAlignment="1">
      <alignment horizontal="left"/>
    </xf>
    <xf numFmtId="0" fontId="14" fillId="6" borderId="0" xfId="0" applyFont="1" applyFill="1" applyAlignment="1">
      <alignment horizontal="left"/>
    </xf>
    <xf numFmtId="0" fontId="1" fillId="0" borderId="0" xfId="0" applyFont="1" applyAlignment="1">
      <alignment horizontal="center"/>
    </xf>
    <xf numFmtId="0" fontId="0" fillId="0" borderId="0" xfId="0" applyAlignment="1">
      <alignment horizontal="center"/>
    </xf>
  </cellXfs>
  <cellStyles count="11">
    <cellStyle name="Comma 2" xfId="5"/>
    <cellStyle name="Normal" xfId="0" builtinId="0"/>
    <cellStyle name="Normal 2" xfId="4"/>
    <cellStyle name="Normal 2 2" xfId="7"/>
    <cellStyle name="Normal 2 2 2" xfId="8"/>
    <cellStyle name="Normal 3" xfId="10"/>
    <cellStyle name="Normal 3 7" xfId="9"/>
    <cellStyle name="Normal 4" xfId="2"/>
    <cellStyle name="Percent" xfId="1" builtinId="5"/>
    <cellStyle name="Percent 2" xfId="6"/>
    <cellStyle name="Percent 3" xfId="3"/>
  </cellStyles>
  <dxfs count="34">
    <dxf>
      <font>
        <b val="0"/>
        <i val="0"/>
        <strike val="0"/>
        <condense val="0"/>
        <extend val="0"/>
        <outline val="0"/>
        <shadow val="0"/>
        <u val="none"/>
        <vertAlign val="baseline"/>
        <sz val="11"/>
        <color theme="1"/>
        <name val="Arial"/>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theme="1"/>
        <name val="Arial"/>
        <scheme val="minor"/>
      </font>
      <numFmt numFmtId="13" formatCode="0%"/>
      <fill>
        <patternFill patternType="solid">
          <fgColor theme="0" tint="-0.14999847407452621"/>
          <bgColor theme="0" tint="-0.14999847407452621"/>
        </patternFill>
      </fill>
      <border diagonalUp="0" diagonalDown="0">
        <left/>
        <right/>
        <top style="thin">
          <color theme="1"/>
        </top>
        <bottom style="thin">
          <color theme="1"/>
        </bottom>
        <vertical/>
        <horizontal/>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Arial"/>
        <scheme val="minor"/>
      </font>
      <alignment horizontal="center" vertical="bottom" textRotation="0" wrapText="0" indent="0" justifyLastLine="0" shrinkToFit="0" readingOrder="0"/>
    </dxf>
    <dxf>
      <numFmt numFmtId="1" formatCode="0"/>
    </dxf>
    <dxf>
      <numFmt numFmtId="164" formatCode="0.0"/>
    </dxf>
    <dxf>
      <numFmt numFmtId="2" formatCode="0.00"/>
    </dxf>
    <dxf>
      <numFmt numFmtId="167" formatCode="0.000"/>
    </dxf>
    <dxf>
      <numFmt numFmtId="166" formatCode="0.0000"/>
    </dxf>
    <dxf>
      <numFmt numFmtId="168" formatCode="0.00000"/>
    </dxf>
    <dxf>
      <numFmt numFmtId="1" formatCode="0"/>
    </dxf>
    <dxf>
      <numFmt numFmtId="164" formatCode="0.0"/>
    </dxf>
    <dxf>
      <numFmt numFmtId="2" formatCode="0.00"/>
    </dxf>
    <dxf>
      <numFmt numFmtId="167" formatCode="0.000"/>
    </dxf>
    <dxf>
      <numFmt numFmtId="1" formatCode="0"/>
    </dxf>
    <dxf>
      <numFmt numFmtId="164" formatCode="0.0"/>
    </dxf>
    <dxf>
      <numFmt numFmtId="2" formatCode="0.00"/>
    </dxf>
    <dxf>
      <numFmt numFmtId="167" formatCode="0.000"/>
    </dxf>
    <dxf>
      <numFmt numFmtId="166" formatCode="0.0000"/>
    </dxf>
    <dxf>
      <numFmt numFmtId="168" formatCode="0.00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101600</xdr:colOff>
      <xdr:row>17</xdr:row>
      <xdr:rowOff>165100</xdr:rowOff>
    </xdr:from>
    <xdr:to>
      <xdr:col>13</xdr:col>
      <xdr:colOff>285750</xdr:colOff>
      <xdr:row>27</xdr:row>
      <xdr:rowOff>120650</xdr:rowOff>
    </xdr:to>
    <xdr:sp macro="" textlink="">
      <xdr:nvSpPr>
        <xdr:cNvPr id="27649" name="Text Box 1"/>
        <xdr:cNvSpPr txBox="1">
          <a:spLocks noChangeArrowheads="1"/>
        </xdr:cNvSpPr>
      </xdr:nvSpPr>
      <xdr:spPr bwMode="auto">
        <a:xfrm>
          <a:off x="101600" y="3587750"/>
          <a:ext cx="8877300" cy="1733550"/>
        </a:xfrm>
        <a:prstGeom prst="rect">
          <a:avLst/>
        </a:prstGeom>
        <a:solidFill>
          <a:srgbClr val="FFFFFF"/>
        </a:solidFill>
        <a:ln w="9525">
          <a:solidFill>
            <a:srgbClr val="000000"/>
          </a:solidFill>
          <a:miter lim="800000"/>
          <a:headEnd/>
          <a:tailEnd/>
        </a:ln>
      </xdr:spPr>
      <xdr:txBody>
        <a:bodyPr vertOverflow="clip" wrap="square" lIns="36576" tIns="32004" rIns="0" bIns="0" anchor="t" upright="1"/>
        <a:lstStyle/>
        <a:p>
          <a:pPr algn="l" rtl="0">
            <a:defRPr sz="1000"/>
          </a:pPr>
          <a:r>
            <a:rPr lang="en-US" sz="1600" b="0" i="0" u="none" strike="noStrike" baseline="0">
              <a:solidFill>
                <a:srgbClr val="FF0000"/>
              </a:solidFill>
              <a:latin typeface="Arial"/>
              <a:cs typeface="Arial"/>
            </a:rPr>
            <a:t>Disclaimer: The material contained in the data and modeling assumptions are for general informational purposes only, are not intended to constitute legal or other professional advice and should not be relied on or treated as such. PJM makes no warranties, representations or undertakings about any of the content in the data and modeling assumptions (including, without limitation to, the quality, accuracy, completeness or fitness for any particular purpose of such content).</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bio, Emmanuele" refreshedDate="44862.6855005787" createdVersion="6" refreshedVersion="6" minRefreshableVersion="3" recordCount="37">
  <cacheSource type="worksheet">
    <worksheetSource ref="M45:Y82" sheet="load"/>
  </cacheSource>
  <cacheFields count="13">
    <cacheField name="Load zone" numFmtId="0">
      <sharedItems/>
    </cacheField>
    <cacheField name="state" numFmtId="0">
      <sharedItems count="14">
        <s v="NJ"/>
        <s v="IN"/>
        <s v="KY"/>
        <s v="MI"/>
        <s v="OH"/>
        <s v="TN"/>
        <s v="VA"/>
        <s v="WV"/>
        <s v="MD"/>
        <s v="PA"/>
        <s v="IL"/>
        <s v="NC"/>
        <s v="DE"/>
        <s v="DC"/>
      </sharedItems>
    </cacheField>
    <cacheField name="factor" numFmtId="2">
      <sharedItems containsSemiMixedTypes="0" containsString="0" containsNumber="1" minValue="0.02" maxValue="1"/>
    </cacheField>
    <cacheField name="2022" numFmtId="1">
      <sharedItems containsSemiMixedTypes="0" containsString="0" containsNumber="1" minValue="466.74272019236088" maxValue="96861.931876985938"/>
    </cacheField>
    <cacheField name="2023" numFmtId="1">
      <sharedItems containsSemiMixedTypes="0" containsString="0" containsNumber="1" minValue="466.74272019236088" maxValue="96240.864744709033"/>
    </cacheField>
    <cacheField name="2024" numFmtId="1">
      <sharedItems containsSemiMixedTypes="0" containsString="0" containsNumber="1" minValue="466.74272019236088" maxValue="95809.653184469935"/>
    </cacheField>
    <cacheField name="2025" numFmtId="1">
      <sharedItems containsSemiMixedTypes="0" containsString="0" containsNumber="1" minValue="466.74272019236088" maxValue="106704.2136833315"/>
    </cacheField>
    <cacheField name="2026" numFmtId="1">
      <sharedItems containsSemiMixedTypes="0" containsString="0" containsNumber="1" minValue="466.74272019236088" maxValue="117728.30466960679"/>
    </cacheField>
    <cacheField name="2027" numFmtId="1">
      <sharedItems containsSemiMixedTypes="0" containsString="0" containsNumber="1" minValue="466.74272019236088" maxValue="122685.33978227439"/>
    </cacheField>
    <cacheField name="2028" numFmtId="1">
      <sharedItems containsSemiMixedTypes="0" containsString="0" containsNumber="1" minValue="466.74272019236088" maxValue="126977.18928797219"/>
    </cacheField>
    <cacheField name="2029" numFmtId="1">
      <sharedItems containsSemiMixedTypes="0" containsString="0" containsNumber="1" minValue="466.74272019236088" maxValue="131593.07801980356"/>
    </cacheField>
    <cacheField name="2030" numFmtId="1">
      <sharedItems containsSemiMixedTypes="0" containsString="0" containsNumber="1" minValue="466.74272019236088" maxValue="135635.58267179696"/>
    </cacheField>
    <cacheField name="2031" numFmtId="1">
      <sharedItems containsSemiMixedTypes="0" containsString="0" containsNumber="1" minValue="466.74272019236088" maxValue="140113.3482299163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bio, Emmanuele" refreshedDate="44862.685587615742" createdVersion="6" refreshedVersion="6" minRefreshableVersion="3" recordCount="37">
  <cacheSource type="worksheet">
    <worksheetSource ref="M2:Y39" sheet="load"/>
  </cacheSource>
  <cacheFields count="13">
    <cacheField name="Load zone" numFmtId="0">
      <sharedItems/>
    </cacheField>
    <cacheField name="state" numFmtId="0">
      <sharedItems count="14">
        <s v="NJ"/>
        <s v="IN"/>
        <s v="KY"/>
        <s v="MI"/>
        <s v="OH"/>
        <s v="TN"/>
        <s v="VA"/>
        <s v="WV"/>
        <s v="MD"/>
        <s v="PA"/>
        <s v="IL"/>
        <s v="NC"/>
        <s v="DE"/>
        <s v="DC"/>
      </sharedItems>
    </cacheField>
    <cacheField name="factor" numFmtId="2">
      <sharedItems containsSemiMixedTypes="0" containsString="0" containsNumber="1" minValue="0.02" maxValue="1"/>
    </cacheField>
    <cacheField name="2022" numFmtId="1">
      <sharedItems containsSemiMixedTypes="0" containsString="0" containsNumber="1" minValue="466.74272019236088" maxValue="96861.931876985938"/>
    </cacheField>
    <cacheField name="2023" numFmtId="1">
      <sharedItems containsSemiMixedTypes="0" containsString="0" containsNumber="1" minValue="466.74272019236088" maxValue="96240.864744709033"/>
    </cacheField>
    <cacheField name="2024" numFmtId="1">
      <sharedItems containsSemiMixedTypes="0" containsString="0" containsNumber="1" minValue="466.74272019236088" maxValue="95809.653184469935"/>
    </cacheField>
    <cacheField name="2025" numFmtId="1">
      <sharedItems containsSemiMixedTypes="0" containsString="0" containsNumber="1" minValue="466.74272019236088" maxValue="106704.2136833315"/>
    </cacheField>
    <cacheField name="2026" numFmtId="1">
      <sharedItems containsSemiMixedTypes="0" containsString="0" containsNumber="1" minValue="466.74272019236088" maxValue="117728.30466960679"/>
    </cacheField>
    <cacheField name="2027" numFmtId="1">
      <sharedItems containsSemiMixedTypes="0" containsString="0" containsNumber="1" minValue="466.74272019236088" maxValue="122685.33978227439"/>
    </cacheField>
    <cacheField name="2028" numFmtId="1">
      <sharedItems containsSemiMixedTypes="0" containsString="0" containsNumber="1" minValue="466.74272019236088" maxValue="126977.18928797219"/>
    </cacheField>
    <cacheField name="2029" numFmtId="1">
      <sharedItems containsSemiMixedTypes="0" containsString="0" containsNumber="1" minValue="466.74272019236088" maxValue="131593.07801980356"/>
    </cacheField>
    <cacheField name="2030" numFmtId="1">
      <sharedItems containsSemiMixedTypes="0" containsString="0" containsNumber="1" minValue="466.74272019236088" maxValue="135635.58267179696"/>
    </cacheField>
    <cacheField name="2031" numFmtId="1">
      <sharedItems containsSemiMixedTypes="0" containsString="0" containsNumber="1" minValue="466.74272019236088" maxValue="140113.348229916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
  <r>
    <s v="AE"/>
    <x v="0"/>
    <n v="1"/>
    <n v="9625.0754859798035"/>
    <n v="9637.7044513960154"/>
    <n v="9671.5239126969936"/>
    <n v="9658.9559395498763"/>
    <n v="9689.3242217544539"/>
    <n v="9745.0939144528074"/>
    <n v="9839.0202821145576"/>
    <n v="9965.2208190986057"/>
    <n v="10068.389412386445"/>
    <n v="10169.700201654823"/>
  </r>
  <r>
    <s v="AEP"/>
    <x v="1"/>
    <n v="0.18"/>
    <n v="22826.152874765943"/>
    <n v="22842.133761410179"/>
    <n v="22834.535378786961"/>
    <n v="22926.857058948226"/>
    <n v="22909.790017057789"/>
    <n v="22954.410134076468"/>
    <n v="23092.635404353034"/>
    <n v="23157.714788247853"/>
    <n v="23106.658532337919"/>
    <n v="23218.867032353151"/>
  </r>
  <r>
    <s v="AEP"/>
    <x v="2"/>
    <n v="0.05"/>
    <n v="6340.5980207683178"/>
    <n v="6345.0371559472724"/>
    <n v="6342.9264941074898"/>
    <n v="6368.5714052633966"/>
    <n v="6363.8305602938308"/>
    <n v="6376.2250372434646"/>
    <n v="6414.6209456536208"/>
    <n v="6432.6985522910709"/>
    <n v="6418.516258982756"/>
    <n v="6449.6852867647649"/>
  </r>
  <r>
    <s v="AEP"/>
    <x v="3"/>
    <n v="0.04"/>
    <n v="5072.4784166146546"/>
    <n v="5076.0297247578173"/>
    <n v="5074.3411952859915"/>
    <n v="5094.8571242107173"/>
    <n v="5091.0644482350644"/>
    <n v="5100.9800297947713"/>
    <n v="5131.696756522897"/>
    <n v="5146.1588418328565"/>
    <n v="5134.8130071862042"/>
    <n v="5159.7482294118117"/>
  </r>
  <r>
    <s v="AEP"/>
    <x v="4"/>
    <n v="0.43"/>
    <n v="54529.142978607531"/>
    <n v="54567.319541146535"/>
    <n v="54549.167849324404"/>
    <n v="54769.714085265208"/>
    <n v="54728.942818526935"/>
    <n v="54835.535320293791"/>
    <n v="55165.740132621133"/>
    <n v="55321.207549703206"/>
    <n v="55199.239827251695"/>
    <n v="55467.293466176976"/>
  </r>
  <r>
    <s v="AEP"/>
    <x v="5"/>
    <n v="0.02"/>
    <n v="2536.2392083073273"/>
    <n v="2538.0148623789087"/>
    <n v="2537.1705976429957"/>
    <n v="2547.4285621053587"/>
    <n v="2545.5322241175322"/>
    <n v="2550.4900148973857"/>
    <n v="2565.8483782614485"/>
    <n v="2573.0794209164283"/>
    <n v="2567.4065035931021"/>
    <n v="2579.8741147059059"/>
  </r>
  <r>
    <s v="AEP"/>
    <x v="6"/>
    <n v="0.15"/>
    <n v="19021.794062304951"/>
    <n v="19035.111467841816"/>
    <n v="19028.779482322469"/>
    <n v="19105.714215790187"/>
    <n v="19091.491680881489"/>
    <n v="19128.67511173039"/>
    <n v="19243.86283696086"/>
    <n v="19298.095656873211"/>
    <n v="19255.548776948264"/>
    <n v="19349.055860294295"/>
  </r>
  <r>
    <s v="AEP"/>
    <x v="7"/>
    <n v="0.14000000000000001"/>
    <n v="17753.67445815129"/>
    <n v="17766.104036652363"/>
    <n v="17760.194183500971"/>
    <n v="17831.999934737512"/>
    <n v="17818.725568822727"/>
    <n v="17853.430104281702"/>
    <n v="17960.938647830139"/>
    <n v="18011.555946414999"/>
    <n v="17971.845525151715"/>
    <n v="18059.118802941342"/>
  </r>
  <r>
    <s v="APS"/>
    <x v="8"/>
    <n v="0.17"/>
    <n v="8303.9307687049131"/>
    <n v="8320.2804280644032"/>
    <n v="8340.8226874750235"/>
    <n v="8364.0452969782909"/>
    <n v="8355.0591347307909"/>
    <n v="8397.3111352820615"/>
    <n v="8433.8526142982519"/>
    <n v="8449.5701356275895"/>
    <n v="8445.189709014965"/>
    <n v="8471.4723325897612"/>
  </r>
  <r>
    <s v="APS"/>
    <x v="9"/>
    <n v="0.44"/>
    <n v="21492.526695471537"/>
    <n v="21534.843460872573"/>
    <n v="21588.01166170006"/>
    <n v="21648.117239237927"/>
    <n v="21624.858936950281"/>
    <n v="21734.217056024158"/>
    <n v="21828.795001713122"/>
    <n v="21869.475645153761"/>
    <n v="21858.138070391677"/>
    <n v="21926.163684349969"/>
  </r>
  <r>
    <s v="APS"/>
    <x v="6"/>
    <n v="7.0000000000000007E-2"/>
    <n v="3419.2656106431996"/>
    <n v="3425.9978233206371"/>
    <n v="3434.4564007250096"/>
    <n v="3444.0186516969434"/>
    <n v="3440.3184672420907"/>
    <n v="3457.7163498220257"/>
    <n v="3472.7628411816336"/>
    <n v="3479.2347617290075"/>
    <n v="3477.4310566532213"/>
    <n v="3488.2533134193136"/>
  </r>
  <r>
    <s v="APS"/>
    <x v="7"/>
    <n v="0.32"/>
    <n v="15630.928505797481"/>
    <n v="15661.704335180053"/>
    <n v="15700.372117600044"/>
    <n v="15744.08526490031"/>
    <n v="15727.170135963841"/>
    <n v="15806.703313472115"/>
    <n v="15875.48727397318"/>
    <n v="15905.073196475461"/>
    <n v="15896.827687557583"/>
    <n v="15946.300861345431"/>
  </r>
  <r>
    <s v="ATSI"/>
    <x v="4"/>
    <n v="0.92"/>
    <n v="58743.08045511246"/>
    <n v="59184.875200124261"/>
    <n v="59442.966403910708"/>
    <n v="59329.388822468274"/>
    <n v="59326.837844121452"/>
    <n v="59589.004826769757"/>
    <n v="59824.113436582084"/>
    <n v="59787.030224935494"/>
    <n v="60026.435089914077"/>
    <n v="59850.239897026891"/>
  </r>
  <r>
    <s v="ATSI"/>
    <x v="9"/>
    <n v="0.08"/>
    <n v="5108.0939526184748"/>
    <n v="5146.5108869673268"/>
    <n v="5168.9536003400617"/>
    <n v="5159.0772889102846"/>
    <n v="5158.8554647062128"/>
    <n v="5181.6525936321523"/>
    <n v="5202.0968205723548"/>
    <n v="5198.8721934726518"/>
    <n v="5219.6900078186154"/>
    <n v="5204.3686866979906"/>
  </r>
  <r>
    <s v="BGE"/>
    <x v="8"/>
    <n v="1"/>
    <n v="30453.489619238753"/>
    <n v="30628.544258401707"/>
    <n v="30723.92783265057"/>
    <n v="30838.217877440176"/>
    <n v="30898.41798826406"/>
    <n v="31101.005298073513"/>
    <n v="31440.441789394899"/>
    <n v="31745.742990050163"/>
    <n v="31907.051618210357"/>
    <n v="32139.334746352986"/>
  </r>
  <r>
    <s v="COMED"/>
    <x v="10"/>
    <n v="1"/>
    <n v="96861.931876985938"/>
    <n v="96240.864744709033"/>
    <n v="95809.653184469935"/>
    <n v="95987.120429766146"/>
    <n v="95779.954662897784"/>
    <n v="95916.921134375079"/>
    <n v="95905.064735472464"/>
    <n v="96379.85591029482"/>
    <n v="96535.774873805683"/>
    <n v="97396.933190319629"/>
  </r>
  <r>
    <s v="DAY"/>
    <x v="4"/>
    <n v="1"/>
    <n v="17081.769191127394"/>
    <n v="17061.445791279188"/>
    <n v="16972.160835820567"/>
    <n v="16986.734956239907"/>
    <n v="16946.186678368893"/>
    <n v="16985.395493511991"/>
    <n v="17067.934420775346"/>
    <n v="17104.45178233584"/>
    <n v="17048.492436986777"/>
    <n v="17077.259213923822"/>
  </r>
  <r>
    <s v="DEOK"/>
    <x v="2"/>
    <n v="0.17"/>
    <n v="4622.1480070055359"/>
    <n v="4653.0903850421291"/>
    <n v="4662.1614310456898"/>
    <n v="4679.9435722785693"/>
    <n v="4682.8223708875812"/>
    <n v="4707.6514296374307"/>
    <n v="4738.7882415581071"/>
    <n v="4762.7067536650648"/>
    <n v="4753.8287242107599"/>
    <n v="4766.4208190042573"/>
  </r>
  <r>
    <s v="DEOK"/>
    <x v="4"/>
    <n v="0.83"/>
    <n v="22566.957916556436"/>
    <n v="22718.029526970393"/>
    <n v="22762.317575105426"/>
    <n v="22849.136264654189"/>
    <n v="22863.191575509951"/>
    <n v="22984.415803523923"/>
    <n v="23136.436708783694"/>
    <n v="23253.215326717665"/>
    <n v="23209.869653499587"/>
    <n v="23271.348704550193"/>
  </r>
  <r>
    <s v="DLCO"/>
    <x v="9"/>
    <n v="1"/>
    <n v="13647.364856717442"/>
    <n v="13744.665169594973"/>
    <n v="13767.796519008267"/>
    <n v="13826.523771828532"/>
    <n v="13848.695829972929"/>
    <n v="13937.550439858889"/>
    <n v="14010.499179050817"/>
    <n v="14042.832278945418"/>
    <n v="14028.966142351894"/>
    <n v="14061.177470107395"/>
  </r>
  <r>
    <s v="DOM"/>
    <x v="11"/>
    <n v="0.05"/>
    <n v="3991.4570772741567"/>
    <n v="4477.0342636466876"/>
    <n v="5023.6067483133429"/>
    <n v="5616.0112464911326"/>
    <n v="6196.2265615582528"/>
    <n v="6457.1231464354942"/>
    <n v="6683.0099625248522"/>
    <n v="6925.9514747265048"/>
    <n v="7138.7148774629986"/>
    <n v="7374.3867489429686"/>
  </r>
  <r>
    <s v="DOM"/>
    <x v="6"/>
    <n v="0.95"/>
    <n v="75837.684468208972"/>
    <n v="85063.651009287059"/>
    <n v="95448.528217953499"/>
    <n v="106704.2136833315"/>
    <n v="117728.30466960679"/>
    <n v="122685.33978227439"/>
    <n v="126977.18928797219"/>
    <n v="131593.07801980356"/>
    <n v="135635.58267179696"/>
    <n v="140113.34822991639"/>
  </r>
  <r>
    <s v="DPL"/>
    <x v="12"/>
    <n v="0.61"/>
    <n v="11243.396061597745"/>
    <n v="11281.674911814713"/>
    <n v="11326.2038419211"/>
    <n v="11356.392976271469"/>
    <n v="11379.490436080934"/>
    <n v="11414.204911405746"/>
    <n v="11496.68727617647"/>
    <n v="11595.495817734878"/>
    <n v="11625.892562739073"/>
    <n v="11640.613301359386"/>
  </r>
  <r>
    <s v="DPL"/>
    <x v="8"/>
    <n v="0.36"/>
    <n v="6635.4468560248979"/>
    <n v="6658.0376528742572"/>
    <n v="6684.317021461633"/>
    <n v="6702.1335597667685"/>
    <n v="6715.7648475231736"/>
    <n v="6736.252078862407"/>
    <n v="6784.9301957762773"/>
    <n v="6843.2434334173049"/>
    <n v="6861.1824960427311"/>
    <n v="6869.8701450645558"/>
  </r>
  <r>
    <s v="DPL"/>
    <x v="6"/>
    <n v="0.03"/>
    <n v="552.95390466874153"/>
    <n v="554.83647107285469"/>
    <n v="557.02641845513608"/>
    <n v="558.51112998056396"/>
    <n v="559.64707062693117"/>
    <n v="561.35433990520062"/>
    <n v="565.41084964802303"/>
    <n v="570.27028611810874"/>
    <n v="571.76520800356093"/>
    <n v="572.48917875537961"/>
  </r>
  <r>
    <s v="EKPC"/>
    <x v="2"/>
    <n v="1"/>
    <n v="10744.082669327432"/>
    <n v="10861.722297065615"/>
    <n v="10933.694731815973"/>
    <n v="11004.590311242388"/>
    <n v="11082.201936825819"/>
    <n v="11129.764251050245"/>
    <n v="11178.225212524956"/>
    <n v="11224.572829516856"/>
    <n v="11222.90439792791"/>
    <n v="11239.399795735748"/>
  </r>
  <r>
    <s v="JCPL"/>
    <x v="0"/>
    <n v="1"/>
    <n v="21278.738741945803"/>
    <n v="21256.338747736034"/>
    <n v="21248.313237076614"/>
    <n v="21192.334844845624"/>
    <n v="21289.326165386126"/>
    <n v="21447.44292761977"/>
    <n v="21697.185458413387"/>
    <n v="21944.922591290633"/>
    <n v="22161.690199501489"/>
    <n v="22412.528064466242"/>
  </r>
  <r>
    <s v="METED"/>
    <x v="9"/>
    <n v="1"/>
    <n v="15003.973930965134"/>
    <n v="14994.525076978351"/>
    <n v="14955.482491243254"/>
    <n v="14956.079104668759"/>
    <n v="14955.875374559657"/>
    <n v="15047.462040697688"/>
    <n v="15166.597675761644"/>
    <n v="15227.759402474901"/>
    <n v="15250.98106979363"/>
    <n v="15310.700475082622"/>
  </r>
  <r>
    <s v="OVEC"/>
    <x v="4"/>
    <n v="1"/>
    <n v="466.74272019236088"/>
    <n v="466.74272019236088"/>
    <n v="466.74272019236088"/>
    <n v="466.74272019236088"/>
    <n v="466.74272019236088"/>
    <n v="466.74272019236088"/>
    <n v="466.74272019236088"/>
    <n v="466.74272019236088"/>
    <n v="466.74272019236088"/>
    <n v="466.74272019236088"/>
  </r>
  <r>
    <s v="PECO"/>
    <x v="9"/>
    <n v="1"/>
    <n v="38922.957254150693"/>
    <n v="38962.287429326097"/>
    <n v="38928.421034836785"/>
    <n v="38830.812176712272"/>
    <n v="38773.276524837471"/>
    <n v="38849.901800500673"/>
    <n v="38885.670873398951"/>
    <n v="38915.184571822225"/>
    <n v="39010.398506272039"/>
    <n v="39085.10471071244"/>
  </r>
  <r>
    <s v="PENLC"/>
    <x v="9"/>
    <n v="1"/>
    <n v="16683.470283225943"/>
    <n v="16635.114829503185"/>
    <n v="16563.618913011393"/>
    <n v="16488.060336899423"/>
    <n v="16442.264429414248"/>
    <n v="16479.122462575222"/>
    <n v="16541.340080090111"/>
    <n v="16555.915130452657"/>
    <n v="16567.87651631482"/>
    <n v="16567.24102518375"/>
  </r>
  <r>
    <s v="PEPCO"/>
    <x v="13"/>
    <n v="0.3"/>
    <n v="8354.9446690787772"/>
    <n v="8397.0941172444836"/>
    <n v="8417.1640429218205"/>
    <n v="8435.0765203131959"/>
    <n v="8385.9743903553153"/>
    <n v="8387.7609716290262"/>
    <n v="8457.7455649468357"/>
    <n v="8498.5137380882079"/>
    <n v="8474.4304348361311"/>
    <n v="8512.8693017212536"/>
  </r>
  <r>
    <s v="PEPCO"/>
    <x v="8"/>
    <n v="0.7"/>
    <n v="19494.870894517146"/>
    <n v="19593.219606903796"/>
    <n v="19640.049433484248"/>
    <n v="19681.845214064124"/>
    <n v="19567.273577495736"/>
    <n v="19571.442267134396"/>
    <n v="19734.739651542615"/>
    <n v="19829.865388872484"/>
    <n v="19773.671014617641"/>
    <n v="19863.361704016257"/>
  </r>
  <r>
    <s v="PL"/>
    <x v="9"/>
    <n v="1"/>
    <n v="38650.804572995439"/>
    <n v="38587.236833370538"/>
    <n v="38593.225878268793"/>
    <n v="38598.595310101802"/>
    <n v="38558.329578499317"/>
    <n v="38742.544858939866"/>
    <n v="38956.193842048502"/>
    <n v="39088.404834583474"/>
    <n v="39121.686939810417"/>
    <n v="39304.837544222704"/>
  </r>
  <r>
    <s v="PS"/>
    <x v="0"/>
    <n v="1"/>
    <n v="42158.450180369022"/>
    <n v="42288.062474428189"/>
    <n v="42341.870282725788"/>
    <n v="42442.617037542572"/>
    <n v="42628.313915523533"/>
    <n v="43048.587845105052"/>
    <n v="43587.905609323439"/>
    <n v="44077.160793370036"/>
    <n v="44454.035903940101"/>
    <n v="45039.670771879202"/>
  </r>
  <r>
    <s v="RECO"/>
    <x v="0"/>
    <n v="1"/>
    <n v="1392.476098015318"/>
    <n v="1387.1482155426081"/>
    <n v="1381.5770038787975"/>
    <n v="1372.7815074263351"/>
    <n v="1372.4435771583221"/>
    <n v="1380.3690864881428"/>
    <n v="1392.9184616684154"/>
    <n v="1404.6325093657342"/>
    <n v="1413.9986574793368"/>
    <n v="1424.5397695011643"/>
  </r>
  <r>
    <s v="UGI"/>
    <x v="9"/>
    <n v="1"/>
    <n v="990.83227885297663"/>
    <n v="984.2791676028653"/>
    <n v="978.91946189876478"/>
    <n v="974.97033310140819"/>
    <n v="970.06142069854764"/>
    <n v="968.14028678211912"/>
    <n v="968.4176003225125"/>
    <n v="966.19457912410576"/>
    <n v="965.01030893104962"/>
    <n v="964.30900362704017"/>
  </r>
</pivotCacheRecords>
</file>

<file path=xl/pivotCache/pivotCacheRecords2.xml><?xml version="1.0" encoding="utf-8"?>
<pivotCacheRecords xmlns="http://schemas.openxmlformats.org/spreadsheetml/2006/main" xmlns:r="http://schemas.openxmlformats.org/officeDocument/2006/relationships" count="37">
  <r>
    <s v="AE"/>
    <x v="0"/>
    <n v="1"/>
    <n v="9625.0754859798035"/>
    <n v="9637.7044513960154"/>
    <n v="9671.5239126969936"/>
    <n v="9658.9559395498763"/>
    <n v="9689.3242217544539"/>
    <n v="9745.0939144528074"/>
    <n v="9839.0202821145576"/>
    <n v="9965.2208190986057"/>
    <n v="10068.389412386445"/>
    <n v="10169.700201654823"/>
  </r>
  <r>
    <s v="AEP"/>
    <x v="1"/>
    <n v="0.18"/>
    <n v="22826.152874765943"/>
    <n v="22842.133761410179"/>
    <n v="22834.535378786961"/>
    <n v="22926.857058948226"/>
    <n v="22909.790017057789"/>
    <n v="22954.410134076468"/>
    <n v="23092.635404353034"/>
    <n v="23157.714788247853"/>
    <n v="23106.658532337919"/>
    <n v="23218.867032353151"/>
  </r>
  <r>
    <s v="AEP"/>
    <x v="2"/>
    <n v="0.05"/>
    <n v="6340.5980207683178"/>
    <n v="6345.0371559472724"/>
    <n v="6342.9264941074898"/>
    <n v="6368.5714052633966"/>
    <n v="6363.8305602938308"/>
    <n v="6376.2250372434646"/>
    <n v="6414.6209456536208"/>
    <n v="6432.6985522910709"/>
    <n v="6418.516258982756"/>
    <n v="6449.6852867647649"/>
  </r>
  <r>
    <s v="AEP"/>
    <x v="3"/>
    <n v="0.04"/>
    <n v="5072.4784166146546"/>
    <n v="5076.0297247578173"/>
    <n v="5074.3411952859915"/>
    <n v="5094.8571242107173"/>
    <n v="5091.0644482350644"/>
    <n v="5100.9800297947713"/>
    <n v="5131.696756522897"/>
    <n v="5146.1588418328565"/>
    <n v="5134.8130071862042"/>
    <n v="5159.7482294118117"/>
  </r>
  <r>
    <s v="AEP"/>
    <x v="4"/>
    <n v="0.43"/>
    <n v="54529.142978607531"/>
    <n v="54567.319541146535"/>
    <n v="54549.167849324404"/>
    <n v="54769.714085265208"/>
    <n v="54728.942818526935"/>
    <n v="54835.535320293791"/>
    <n v="55165.740132621133"/>
    <n v="55321.207549703206"/>
    <n v="55199.239827251695"/>
    <n v="55467.293466176976"/>
  </r>
  <r>
    <s v="AEP"/>
    <x v="5"/>
    <n v="0.02"/>
    <n v="2536.2392083073273"/>
    <n v="2538.0148623789087"/>
    <n v="2537.1705976429957"/>
    <n v="2547.4285621053587"/>
    <n v="2545.5322241175322"/>
    <n v="2550.4900148973857"/>
    <n v="2565.8483782614485"/>
    <n v="2573.0794209164283"/>
    <n v="2567.4065035931021"/>
    <n v="2579.8741147059059"/>
  </r>
  <r>
    <s v="AEP"/>
    <x v="6"/>
    <n v="0.15"/>
    <n v="19021.794062304951"/>
    <n v="19035.111467841816"/>
    <n v="19028.779482322469"/>
    <n v="19105.714215790187"/>
    <n v="19091.491680881489"/>
    <n v="19128.67511173039"/>
    <n v="19243.86283696086"/>
    <n v="19298.095656873211"/>
    <n v="19255.548776948264"/>
    <n v="19349.055860294295"/>
  </r>
  <r>
    <s v="AEP"/>
    <x v="7"/>
    <n v="0.14000000000000001"/>
    <n v="17753.67445815129"/>
    <n v="17766.104036652363"/>
    <n v="17760.194183500971"/>
    <n v="17831.999934737512"/>
    <n v="17818.725568822727"/>
    <n v="17853.430104281702"/>
    <n v="17960.938647830139"/>
    <n v="18011.555946414999"/>
    <n v="17971.845525151715"/>
    <n v="18059.118802941342"/>
  </r>
  <r>
    <s v="APS"/>
    <x v="8"/>
    <n v="0.17"/>
    <n v="8303.9307687049131"/>
    <n v="8320.2804280644032"/>
    <n v="8340.8226874750235"/>
    <n v="8364.0452969782909"/>
    <n v="8355.0591347307909"/>
    <n v="8397.3111352820615"/>
    <n v="8433.8526142982519"/>
    <n v="8449.5701356275895"/>
    <n v="8445.189709014965"/>
    <n v="8471.4723325897612"/>
  </r>
  <r>
    <s v="APS"/>
    <x v="9"/>
    <n v="0.44"/>
    <n v="21492.526695471537"/>
    <n v="21534.843460872573"/>
    <n v="21588.01166170006"/>
    <n v="21648.117239237927"/>
    <n v="21624.858936950281"/>
    <n v="21734.217056024158"/>
    <n v="21828.795001713122"/>
    <n v="21869.475645153761"/>
    <n v="21858.138070391677"/>
    <n v="21926.163684349969"/>
  </r>
  <r>
    <s v="APS"/>
    <x v="6"/>
    <n v="7.0000000000000007E-2"/>
    <n v="3419.2656106431996"/>
    <n v="3425.9978233206371"/>
    <n v="3434.4564007250096"/>
    <n v="3444.0186516969434"/>
    <n v="3440.3184672420907"/>
    <n v="3457.7163498220257"/>
    <n v="3472.7628411816336"/>
    <n v="3479.2347617290075"/>
    <n v="3477.4310566532213"/>
    <n v="3488.2533134193136"/>
  </r>
  <r>
    <s v="APS"/>
    <x v="7"/>
    <n v="0.32"/>
    <n v="15630.928505797481"/>
    <n v="15661.704335180053"/>
    <n v="15700.372117600044"/>
    <n v="15744.08526490031"/>
    <n v="15727.170135963841"/>
    <n v="15806.703313472115"/>
    <n v="15875.48727397318"/>
    <n v="15905.073196475461"/>
    <n v="15896.827687557583"/>
    <n v="15946.300861345431"/>
  </r>
  <r>
    <s v="ATSI"/>
    <x v="4"/>
    <n v="0.92"/>
    <n v="58743.08045511246"/>
    <n v="59184.875200124261"/>
    <n v="59442.966403910708"/>
    <n v="59329.388822468274"/>
    <n v="59326.837844121452"/>
    <n v="59589.004826769757"/>
    <n v="59824.113436582084"/>
    <n v="59787.030224935494"/>
    <n v="60026.435089914077"/>
    <n v="59850.239897026891"/>
  </r>
  <r>
    <s v="ATSI"/>
    <x v="9"/>
    <n v="0.08"/>
    <n v="5108.0939526184748"/>
    <n v="5146.5108869673268"/>
    <n v="5168.9536003400617"/>
    <n v="5159.0772889102846"/>
    <n v="5158.8554647062128"/>
    <n v="5181.6525936321523"/>
    <n v="5202.0968205723548"/>
    <n v="5198.8721934726518"/>
    <n v="5219.6900078186154"/>
    <n v="5204.3686866979906"/>
  </r>
  <r>
    <s v="BGE"/>
    <x v="8"/>
    <n v="1"/>
    <n v="30453.489619238753"/>
    <n v="30628.544258401707"/>
    <n v="30723.92783265057"/>
    <n v="30838.217877440176"/>
    <n v="30898.41798826406"/>
    <n v="31101.005298073513"/>
    <n v="31440.441789394899"/>
    <n v="31745.742990050163"/>
    <n v="31907.051618210357"/>
    <n v="32139.334746352986"/>
  </r>
  <r>
    <s v="COMED"/>
    <x v="10"/>
    <n v="1"/>
    <n v="96861.931876985938"/>
    <n v="96240.864744709033"/>
    <n v="95809.653184469935"/>
    <n v="95987.120429766146"/>
    <n v="95779.954662897784"/>
    <n v="95916.921134375079"/>
    <n v="95905.064735472464"/>
    <n v="96379.85591029482"/>
    <n v="96535.774873805683"/>
    <n v="97396.933190319629"/>
  </r>
  <r>
    <s v="DAY"/>
    <x v="4"/>
    <n v="1"/>
    <n v="17081.769191127394"/>
    <n v="17061.445791279188"/>
    <n v="16972.160835820567"/>
    <n v="16986.734956239907"/>
    <n v="16946.186678368893"/>
    <n v="16985.395493511991"/>
    <n v="17067.934420775346"/>
    <n v="17104.45178233584"/>
    <n v="17048.492436986777"/>
    <n v="17077.259213923822"/>
  </r>
  <r>
    <s v="DEOK"/>
    <x v="2"/>
    <n v="0.17"/>
    <n v="4622.1480070055359"/>
    <n v="4653.0903850421291"/>
    <n v="4662.1614310456898"/>
    <n v="4679.9435722785693"/>
    <n v="4682.8223708875812"/>
    <n v="4707.6514296374307"/>
    <n v="4738.7882415581071"/>
    <n v="4762.7067536650648"/>
    <n v="4753.8287242107599"/>
    <n v="4766.4208190042573"/>
  </r>
  <r>
    <s v="DEOK"/>
    <x v="4"/>
    <n v="0.83"/>
    <n v="22566.957916556436"/>
    <n v="22718.029526970393"/>
    <n v="22762.317575105426"/>
    <n v="22849.136264654189"/>
    <n v="22863.191575509951"/>
    <n v="22984.415803523923"/>
    <n v="23136.436708783694"/>
    <n v="23253.215326717665"/>
    <n v="23209.869653499587"/>
    <n v="23271.348704550193"/>
  </r>
  <r>
    <s v="DLCO"/>
    <x v="9"/>
    <n v="1"/>
    <n v="13647.364856717442"/>
    <n v="13744.665169594973"/>
    <n v="13767.796519008267"/>
    <n v="13826.523771828532"/>
    <n v="13848.695829972929"/>
    <n v="13937.550439858889"/>
    <n v="14010.499179050817"/>
    <n v="14042.832278945418"/>
    <n v="14028.966142351894"/>
    <n v="14061.177470107395"/>
  </r>
  <r>
    <s v="DOM"/>
    <x v="11"/>
    <n v="0.05"/>
    <n v="3991.4570772741567"/>
    <n v="4477.0342636466876"/>
    <n v="5023.6067483133429"/>
    <n v="5616.0112464911326"/>
    <n v="6196.2265615582528"/>
    <n v="6457.1231464354942"/>
    <n v="6683.0099625248522"/>
    <n v="6925.9514747265048"/>
    <n v="7138.7148774629986"/>
    <n v="7374.3867489429686"/>
  </r>
  <r>
    <s v="DOM"/>
    <x v="6"/>
    <n v="0.95"/>
    <n v="75837.684468208972"/>
    <n v="85063.651009287059"/>
    <n v="95448.528217953499"/>
    <n v="106704.2136833315"/>
    <n v="117728.30466960679"/>
    <n v="122685.33978227439"/>
    <n v="126977.18928797219"/>
    <n v="131593.07801980356"/>
    <n v="135635.58267179696"/>
    <n v="140113.34822991639"/>
  </r>
  <r>
    <s v="DPL"/>
    <x v="12"/>
    <n v="0.61"/>
    <n v="11243.396061597745"/>
    <n v="11281.674911814713"/>
    <n v="11326.2038419211"/>
    <n v="11356.392976271469"/>
    <n v="11379.490436080934"/>
    <n v="11414.204911405746"/>
    <n v="11496.68727617647"/>
    <n v="11595.495817734878"/>
    <n v="11625.892562739073"/>
    <n v="11640.613301359386"/>
  </r>
  <r>
    <s v="DPL"/>
    <x v="8"/>
    <n v="0.36"/>
    <n v="6635.4468560248979"/>
    <n v="6658.0376528742572"/>
    <n v="6684.317021461633"/>
    <n v="6702.1335597667685"/>
    <n v="6715.7648475231736"/>
    <n v="6736.252078862407"/>
    <n v="6784.9301957762773"/>
    <n v="6843.2434334173049"/>
    <n v="6861.1824960427311"/>
    <n v="6869.8701450645558"/>
  </r>
  <r>
    <s v="DPL"/>
    <x v="6"/>
    <n v="0.03"/>
    <n v="552.95390466874153"/>
    <n v="554.83647107285469"/>
    <n v="557.02641845513608"/>
    <n v="558.51112998056396"/>
    <n v="559.64707062693117"/>
    <n v="561.35433990520062"/>
    <n v="565.41084964802303"/>
    <n v="570.27028611810874"/>
    <n v="571.76520800356093"/>
    <n v="572.48917875537961"/>
  </r>
  <r>
    <s v="EKPC"/>
    <x v="2"/>
    <n v="1"/>
    <n v="10744.082669327432"/>
    <n v="10861.722297065615"/>
    <n v="10933.694731815973"/>
    <n v="11004.590311242388"/>
    <n v="11082.201936825819"/>
    <n v="11129.764251050245"/>
    <n v="11178.225212524956"/>
    <n v="11224.572829516856"/>
    <n v="11222.90439792791"/>
    <n v="11239.399795735748"/>
  </r>
  <r>
    <s v="JCPL"/>
    <x v="0"/>
    <n v="1"/>
    <n v="21278.738741945803"/>
    <n v="21256.338747736034"/>
    <n v="21248.313237076614"/>
    <n v="21192.334844845624"/>
    <n v="21289.326165386126"/>
    <n v="21447.44292761977"/>
    <n v="21697.185458413387"/>
    <n v="21944.922591290633"/>
    <n v="22161.690199501489"/>
    <n v="22412.528064466242"/>
  </r>
  <r>
    <s v="METED"/>
    <x v="9"/>
    <n v="1"/>
    <n v="15003.973930965134"/>
    <n v="14994.525076978351"/>
    <n v="14955.482491243254"/>
    <n v="14956.079104668759"/>
    <n v="14955.875374559657"/>
    <n v="15047.462040697688"/>
    <n v="15166.597675761644"/>
    <n v="15227.759402474901"/>
    <n v="15250.98106979363"/>
    <n v="15310.700475082622"/>
  </r>
  <r>
    <s v="OVEC"/>
    <x v="4"/>
    <n v="1"/>
    <n v="466.74272019236088"/>
    <n v="466.74272019236088"/>
    <n v="466.74272019236088"/>
    <n v="466.74272019236088"/>
    <n v="466.74272019236088"/>
    <n v="466.74272019236088"/>
    <n v="466.74272019236088"/>
    <n v="466.74272019236088"/>
    <n v="466.74272019236088"/>
    <n v="466.74272019236088"/>
  </r>
  <r>
    <s v="PECO"/>
    <x v="9"/>
    <n v="1"/>
    <n v="38922.957254150693"/>
    <n v="38962.287429326097"/>
    <n v="38928.421034836785"/>
    <n v="38830.812176712272"/>
    <n v="38773.276524837471"/>
    <n v="38849.901800500673"/>
    <n v="38885.670873398951"/>
    <n v="38915.184571822225"/>
    <n v="39010.398506272039"/>
    <n v="39085.10471071244"/>
  </r>
  <r>
    <s v="PENLC"/>
    <x v="9"/>
    <n v="1"/>
    <n v="16683.470283225943"/>
    <n v="16635.114829503185"/>
    <n v="16563.618913011393"/>
    <n v="16488.060336899423"/>
    <n v="16442.264429414248"/>
    <n v="16479.122462575222"/>
    <n v="16541.340080090111"/>
    <n v="16555.915130452657"/>
    <n v="16567.87651631482"/>
    <n v="16567.24102518375"/>
  </r>
  <r>
    <s v="PEPCO"/>
    <x v="13"/>
    <n v="0.3"/>
    <n v="8354.9446690787772"/>
    <n v="8397.0941172444836"/>
    <n v="8417.1640429218205"/>
    <n v="8435.0765203131959"/>
    <n v="8385.9743903553153"/>
    <n v="8387.7609716290262"/>
    <n v="8457.7455649468357"/>
    <n v="8498.5137380882079"/>
    <n v="8474.4304348361311"/>
    <n v="8512.8693017212536"/>
  </r>
  <r>
    <s v="PEPCO"/>
    <x v="8"/>
    <n v="0.7"/>
    <n v="19494.870894517146"/>
    <n v="19593.219606903796"/>
    <n v="19640.049433484248"/>
    <n v="19681.845214064124"/>
    <n v="19567.273577495736"/>
    <n v="19571.442267134396"/>
    <n v="19734.739651542615"/>
    <n v="19829.865388872484"/>
    <n v="19773.671014617641"/>
    <n v="19863.361704016257"/>
  </r>
  <r>
    <s v="PL"/>
    <x v="9"/>
    <n v="1"/>
    <n v="38650.804572995439"/>
    <n v="38587.236833370538"/>
    <n v="38593.225878268793"/>
    <n v="38598.595310101802"/>
    <n v="38558.329578499317"/>
    <n v="38742.544858939866"/>
    <n v="38956.193842048502"/>
    <n v="39088.404834583474"/>
    <n v="39121.686939810417"/>
    <n v="39304.837544222704"/>
  </r>
  <r>
    <s v="PS"/>
    <x v="0"/>
    <n v="1"/>
    <n v="42158.450180369022"/>
    <n v="42288.062474428189"/>
    <n v="42341.870282725788"/>
    <n v="42442.617037542572"/>
    <n v="42628.313915523533"/>
    <n v="43048.587845105052"/>
    <n v="43587.905609323439"/>
    <n v="44077.160793370036"/>
    <n v="44454.035903940101"/>
    <n v="45039.670771879202"/>
  </r>
  <r>
    <s v="RECO"/>
    <x v="0"/>
    <n v="1"/>
    <n v="1392.476098015318"/>
    <n v="1387.1482155426081"/>
    <n v="1381.5770038787975"/>
    <n v="1372.7815074263351"/>
    <n v="1372.4435771583221"/>
    <n v="1380.3690864881428"/>
    <n v="1392.9184616684154"/>
    <n v="1404.6325093657342"/>
    <n v="1413.9986574793368"/>
    <n v="1424.5397695011643"/>
  </r>
  <r>
    <s v="UGI"/>
    <x v="9"/>
    <n v="1"/>
    <n v="990.83227885297663"/>
    <n v="984.2791676028653"/>
    <n v="978.91946189876478"/>
    <n v="974.97033310140819"/>
    <n v="970.06142069854764"/>
    <n v="968.14028678211912"/>
    <n v="968.4176003225125"/>
    <n v="966.19457912410576"/>
    <n v="965.01030893104962"/>
    <n v="964.309003627040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A2:AK17" firstHeaderRow="0" firstDataRow="1" firstDataCol="1"/>
  <pivotFields count="13">
    <pivotField showAll="0"/>
    <pivotField axis="axisRow" showAll="0">
      <items count="15">
        <item x="13"/>
        <item x="12"/>
        <item x="10"/>
        <item x="1"/>
        <item x="2"/>
        <item x="8"/>
        <item x="3"/>
        <item x="11"/>
        <item x="0"/>
        <item x="4"/>
        <item x="9"/>
        <item x="5"/>
        <item x="6"/>
        <item x="7"/>
        <item t="default"/>
      </items>
    </pivotField>
    <pivotField numFmtId="2"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s>
  <rowFields count="1">
    <field x="1"/>
  </rowFields>
  <rowItems count="15">
    <i>
      <x/>
    </i>
    <i>
      <x v="1"/>
    </i>
    <i>
      <x v="2"/>
    </i>
    <i>
      <x v="3"/>
    </i>
    <i>
      <x v="4"/>
    </i>
    <i>
      <x v="5"/>
    </i>
    <i>
      <x v="6"/>
    </i>
    <i>
      <x v="7"/>
    </i>
    <i>
      <x v="8"/>
    </i>
    <i>
      <x v="9"/>
    </i>
    <i>
      <x v="10"/>
    </i>
    <i>
      <x v="11"/>
    </i>
    <i>
      <x v="12"/>
    </i>
    <i>
      <x v="13"/>
    </i>
    <i t="grand">
      <x/>
    </i>
  </rowItems>
  <colFields count="1">
    <field x="-2"/>
  </colFields>
  <colItems count="10">
    <i>
      <x/>
    </i>
    <i i="1">
      <x v="1"/>
    </i>
    <i i="2">
      <x v="2"/>
    </i>
    <i i="3">
      <x v="3"/>
    </i>
    <i i="4">
      <x v="4"/>
    </i>
    <i i="5">
      <x v="5"/>
    </i>
    <i i="6">
      <x v="6"/>
    </i>
    <i i="7">
      <x v="7"/>
    </i>
    <i i="8">
      <x v="8"/>
    </i>
    <i i="9">
      <x v="9"/>
    </i>
  </colItems>
  <dataFields count="10">
    <dataField name="Sum of 2022" fld="3" baseField="0" baseItem="0"/>
    <dataField name="Sum of 2023" fld="4" baseField="0" baseItem="0"/>
    <dataField name="Sum of 2024" fld="5" baseField="0" baseItem="0"/>
    <dataField name="Sum of 2025" fld="6" baseField="0" baseItem="0"/>
    <dataField name="Sum of 2026" fld="7" baseField="0" baseItem="0"/>
    <dataField name="Sum of 2027" fld="8" baseField="0" baseItem="0"/>
    <dataField name="Sum of 2028" fld="9" baseField="0" baseItem="0"/>
    <dataField name="Sum of 2029" fld="10" baseField="0" baseItem="0"/>
    <dataField name="Sum of 2030" fld="11" baseField="0" baseItem="0"/>
    <dataField name="Sum of 2031" fld="12" baseField="0" baseItem="0"/>
  </dataFields>
  <formats count="10">
    <format dxfId="26">
      <pivotArea grandRow="1" outline="0" collapsedLevelsAreSubtotals="1" fieldPosition="0"/>
    </format>
    <format dxfId="25">
      <pivotArea grandRow="1" outline="0" collapsedLevelsAreSubtotals="1" fieldPosition="0"/>
    </format>
    <format dxfId="24">
      <pivotArea grandRow="1" outline="0" collapsedLevelsAreSubtotals="1" fieldPosition="0"/>
    </format>
    <format dxfId="23">
      <pivotArea grandRow="1" outline="0" collapsedLevelsAreSubtotals="1" fieldPosition="0"/>
    </format>
    <format dxfId="22">
      <pivotArea collapsedLevelsAreSubtotals="1" fieldPosition="0">
        <references count="1">
          <reference field="1" count="0"/>
        </references>
      </pivotArea>
    </format>
    <format dxfId="21">
      <pivotArea collapsedLevelsAreSubtotals="1" fieldPosition="0">
        <references count="1">
          <reference field="1" count="0"/>
        </references>
      </pivotArea>
    </format>
    <format dxfId="20">
      <pivotArea collapsedLevelsAreSubtotals="1" fieldPosition="0">
        <references count="1">
          <reference field="1" count="0"/>
        </references>
      </pivotArea>
    </format>
    <format dxfId="19">
      <pivotArea collapsedLevelsAreSubtotals="1" fieldPosition="0">
        <references count="1">
          <reference field="1" count="0"/>
        </references>
      </pivotArea>
    </format>
    <format dxfId="18">
      <pivotArea collapsedLevelsAreSubtotals="1" fieldPosition="0">
        <references count="1">
          <reference field="1" count="0"/>
        </references>
      </pivotArea>
    </format>
    <format dxfId="17">
      <pivotArea collapsedLevelsAreSubtotals="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A45:AK60" firstHeaderRow="0" firstDataRow="1" firstDataCol="1"/>
  <pivotFields count="13">
    <pivotField showAll="0"/>
    <pivotField axis="axisRow" showAll="0">
      <items count="15">
        <item x="13"/>
        <item x="12"/>
        <item x="10"/>
        <item x="1"/>
        <item x="2"/>
        <item x="8"/>
        <item x="3"/>
        <item x="11"/>
        <item x="0"/>
        <item x="4"/>
        <item x="9"/>
        <item x="5"/>
        <item x="6"/>
        <item x="7"/>
        <item t="default"/>
      </items>
    </pivotField>
    <pivotField numFmtId="2"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 dataField="1" numFmtId="1" showAll="0"/>
  </pivotFields>
  <rowFields count="1">
    <field x="1"/>
  </rowFields>
  <rowItems count="15">
    <i>
      <x/>
    </i>
    <i>
      <x v="1"/>
    </i>
    <i>
      <x v="2"/>
    </i>
    <i>
      <x v="3"/>
    </i>
    <i>
      <x v="4"/>
    </i>
    <i>
      <x v="5"/>
    </i>
    <i>
      <x v="6"/>
    </i>
    <i>
      <x v="7"/>
    </i>
    <i>
      <x v="8"/>
    </i>
    <i>
      <x v="9"/>
    </i>
    <i>
      <x v="10"/>
    </i>
    <i>
      <x v="11"/>
    </i>
    <i>
      <x v="12"/>
    </i>
    <i>
      <x v="13"/>
    </i>
    <i t="grand">
      <x/>
    </i>
  </rowItems>
  <colFields count="1">
    <field x="-2"/>
  </colFields>
  <colItems count="10">
    <i>
      <x/>
    </i>
    <i i="1">
      <x v="1"/>
    </i>
    <i i="2">
      <x v="2"/>
    </i>
    <i i="3">
      <x v="3"/>
    </i>
    <i i="4">
      <x v="4"/>
    </i>
    <i i="5">
      <x v="5"/>
    </i>
    <i i="6">
      <x v="6"/>
    </i>
    <i i="7">
      <x v="7"/>
    </i>
    <i i="8">
      <x v="8"/>
    </i>
    <i i="9">
      <x v="9"/>
    </i>
  </colItems>
  <dataFields count="10">
    <dataField name="Sum of 2022" fld="3" baseField="0" baseItem="0"/>
    <dataField name="Sum of 2023" fld="4" baseField="0" baseItem="0"/>
    <dataField name="Sum of 2024" fld="5" baseField="0" baseItem="0"/>
    <dataField name="Sum of 2025" fld="6" baseField="0" baseItem="0"/>
    <dataField name="Sum of 2026" fld="7" baseField="0" baseItem="0"/>
    <dataField name="Sum of 2027" fld="8" baseField="0" baseItem="0"/>
    <dataField name="Sum of 2028" fld="9" baseField="0" baseItem="0"/>
    <dataField name="Sum of 2029" fld="10" baseField="0" baseItem="0"/>
    <dataField name="Sum of 2030" fld="11" baseField="0" baseItem="0"/>
    <dataField name="Sum of 2031" fld="12" baseField="0" baseItem="0"/>
  </dataFields>
  <formats count="6">
    <format dxfId="32">
      <pivotArea outline="0" collapsedLevelsAreSubtotals="1" fieldPosition="0"/>
    </format>
    <format dxfId="31">
      <pivotArea outline="0" collapsedLevelsAreSubtotals="1" fieldPosition="0"/>
    </format>
    <format dxfId="30">
      <pivotArea outline="0" collapsedLevelsAreSubtotals="1" fieldPosition="0"/>
    </format>
    <format dxfId="29">
      <pivotArea outline="0" collapsedLevelsAreSubtotals="1" fieldPosition="0"/>
    </format>
    <format dxfId="28">
      <pivotArea outline="0" collapsedLevelsAreSubtotals="1" fieldPosition="0"/>
    </format>
    <format dxfId="2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3222531" displayName="Table3222531" ref="A27:C65" totalsRowShown="0">
  <autoFilter ref="A27:C65"/>
  <tableColumns count="3">
    <tableColumn id="1" name="Load zone"/>
    <tableColumn id="2" name="state"/>
    <tableColumn id="3" name="factor" dataDxfId="33"/>
  </tableColumns>
  <tableStyleInfo name="TableStyleMedium5" showFirstColumn="0" showLastColumn="0" showRowStripes="1" showColumnStripes="0"/>
</table>
</file>

<file path=xl/tables/table2.xml><?xml version="1.0" encoding="utf-8"?>
<table xmlns="http://schemas.openxmlformats.org/spreadsheetml/2006/main" id="3" name="Table353" displayName="Table353" ref="U121:AI126" totalsRowShown="0" headerRowDxfId="16" dataDxfId="14" headerRowBorderDxfId="15" dataCellStyle="Percent">
  <autoFilter ref="U121:AI126"/>
  <tableColumns count="15">
    <tableColumn id="1" name="Resource Type"/>
    <tableColumn id="2" name="NJ" dataDxfId="13" dataCellStyle="Percent"/>
    <tableColumn id="3" name="MD" dataDxfId="12" dataCellStyle="Percent"/>
    <tableColumn id="4" name="VA" dataDxfId="11" dataCellStyle="Percent"/>
    <tableColumn id="5" name="NC" dataDxfId="10" dataCellStyle="Percent"/>
    <tableColumn id="6" name="PA" dataDxfId="9" dataCellStyle="Percent"/>
    <tableColumn id="7" name="IL" dataDxfId="8" dataCellStyle="Percent"/>
    <tableColumn id="8" name="MI" dataDxfId="7" dataCellStyle="Percent"/>
    <tableColumn id="9" name="IN" dataDxfId="6" dataCellStyle="Percent"/>
    <tableColumn id="10" name="DE" dataDxfId="5" dataCellStyle="Percent"/>
    <tableColumn id="11" name="KY" dataDxfId="4" dataCellStyle="Percent"/>
    <tableColumn id="12" name="OH" dataDxfId="3" dataCellStyle="Percent"/>
    <tableColumn id="13" name="WV" dataDxfId="2" dataCellStyle="Percent"/>
    <tableColumn id="14" name="Total" dataDxfId="1" dataCellStyle="Percent"/>
    <tableColumn id="15" name="Source" dataDxfId="0" dataCellStyle="Percent"/>
  </tableColumns>
  <tableStyleInfo name="TableStyleMedium1" showFirstColumn="0" showLastColumn="0" showRowStripes="1" showColumnStripes="0"/>
</table>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9"/>
  <sheetViews>
    <sheetView tabSelected="1" workbookViewId="0"/>
  </sheetViews>
  <sheetFormatPr defaultRowHeight="14" x14ac:dyDescent="0.3"/>
  <cols>
    <col min="1" max="1" width="10.08203125" bestFit="1" customWidth="1"/>
  </cols>
  <sheetData>
    <row r="1" spans="1:16" s="4" customFormat="1" ht="15.5" x14ac:dyDescent="0.35">
      <c r="A1" s="41">
        <v>44866</v>
      </c>
    </row>
    <row r="2" spans="1:16" s="4" customFormat="1" ht="15.5" x14ac:dyDescent="0.35">
      <c r="A2" s="42" t="s">
        <v>415</v>
      </c>
      <c r="B2" s="42"/>
      <c r="C2" s="42"/>
      <c r="D2" s="42"/>
      <c r="E2" s="42"/>
      <c r="F2" s="42"/>
      <c r="G2" s="42"/>
      <c r="H2" s="42"/>
      <c r="I2" s="42"/>
      <c r="J2" s="42"/>
      <c r="K2" s="42"/>
      <c r="L2" s="42"/>
      <c r="M2" s="42"/>
      <c r="N2" s="42"/>
      <c r="O2" s="42"/>
      <c r="P2" s="42"/>
    </row>
    <row r="3" spans="1:16" x14ac:dyDescent="0.3">
      <c r="A3" s="4"/>
    </row>
    <row r="4" spans="1:16" x14ac:dyDescent="0.3">
      <c r="A4" s="5" t="s">
        <v>408</v>
      </c>
    </row>
    <row r="5" spans="1:16" ht="15.5" x14ac:dyDescent="0.35">
      <c r="A5" s="43" t="s">
        <v>403</v>
      </c>
      <c r="B5" s="43"/>
      <c r="C5" s="43"/>
      <c r="D5" s="43"/>
      <c r="E5" s="43"/>
      <c r="F5" s="43"/>
      <c r="G5" s="43"/>
      <c r="H5" s="43"/>
      <c r="I5" s="43"/>
      <c r="J5" s="43"/>
      <c r="K5" s="43"/>
      <c r="L5" s="43"/>
      <c r="M5" s="43"/>
      <c r="N5" s="43"/>
      <c r="O5" s="43"/>
      <c r="P5" s="43"/>
    </row>
    <row r="6" spans="1:16" ht="15.5" x14ac:dyDescent="0.35">
      <c r="A6" s="44" t="s">
        <v>404</v>
      </c>
      <c r="B6" s="44"/>
      <c r="C6" s="44"/>
      <c r="D6" s="44"/>
      <c r="E6" s="44"/>
      <c r="F6" s="44"/>
      <c r="G6" s="44"/>
      <c r="H6" s="44"/>
      <c r="I6" s="44"/>
      <c r="J6" s="44"/>
      <c r="K6" s="44"/>
      <c r="L6" s="44"/>
      <c r="M6" s="44"/>
      <c r="N6" s="44"/>
      <c r="O6" s="44"/>
      <c r="P6" s="44"/>
    </row>
    <row r="8" spans="1:16" x14ac:dyDescent="0.3">
      <c r="A8" s="5" t="s">
        <v>407</v>
      </c>
    </row>
    <row r="9" spans="1:16" ht="15.5" x14ac:dyDescent="0.35">
      <c r="A9" s="45" t="s">
        <v>424</v>
      </c>
      <c r="B9" s="45"/>
      <c r="C9" s="45"/>
      <c r="D9" s="45"/>
      <c r="E9" s="45"/>
      <c r="F9" s="45"/>
      <c r="G9" s="45"/>
      <c r="H9" s="45"/>
      <c r="I9" s="45"/>
      <c r="J9" s="45"/>
      <c r="K9" s="45"/>
      <c r="L9" s="45"/>
      <c r="M9" s="45"/>
      <c r="N9" s="45"/>
      <c r="O9" s="45"/>
      <c r="P9" s="45"/>
    </row>
    <row r="10" spans="1:16" ht="15.5" x14ac:dyDescent="0.35">
      <c r="A10" s="48" t="s">
        <v>405</v>
      </c>
      <c r="B10" s="48"/>
      <c r="C10" s="48"/>
      <c r="D10" s="48"/>
      <c r="E10" s="48"/>
      <c r="F10" s="48"/>
      <c r="G10" s="48"/>
      <c r="H10" s="48"/>
      <c r="I10" s="48"/>
      <c r="J10" s="48"/>
      <c r="K10" s="48"/>
      <c r="L10" s="48"/>
      <c r="M10" s="48"/>
      <c r="N10" s="48"/>
      <c r="O10" s="48"/>
      <c r="P10" s="48"/>
    </row>
    <row r="11" spans="1:16" ht="15.5" x14ac:dyDescent="0.35">
      <c r="A11" s="49" t="s">
        <v>406</v>
      </c>
      <c r="B11" s="49"/>
      <c r="C11" s="49"/>
      <c r="D11" s="49"/>
      <c r="E11" s="49"/>
      <c r="F11" s="49"/>
      <c r="G11" s="49"/>
      <c r="H11" s="49"/>
      <c r="I11" s="49"/>
      <c r="J11" s="49"/>
      <c r="K11" s="49"/>
      <c r="L11" s="49"/>
      <c r="M11" s="49"/>
      <c r="N11" s="49"/>
      <c r="O11" s="49"/>
      <c r="P11" s="49"/>
    </row>
    <row r="14" spans="1:16" x14ac:dyDescent="0.3">
      <c r="A14" s="5" t="s">
        <v>411</v>
      </c>
    </row>
    <row r="15" spans="1:16" x14ac:dyDescent="0.3">
      <c r="A15" s="46" t="s">
        <v>412</v>
      </c>
      <c r="B15" s="47"/>
      <c r="C15" s="47"/>
      <c r="D15" s="47"/>
      <c r="E15" s="47"/>
      <c r="F15" s="47"/>
      <c r="G15" s="47"/>
      <c r="H15" s="47"/>
      <c r="I15" s="47"/>
      <c r="J15" s="47"/>
      <c r="K15" s="47"/>
      <c r="L15" s="47"/>
      <c r="M15" s="47"/>
      <c r="N15" s="47"/>
      <c r="O15" s="47"/>
      <c r="P15" s="47"/>
    </row>
    <row r="16" spans="1:16" x14ac:dyDescent="0.3">
      <c r="A16" s="46" t="s">
        <v>416</v>
      </c>
      <c r="B16" s="47"/>
      <c r="C16" s="47"/>
      <c r="D16" s="47"/>
      <c r="E16" s="47"/>
      <c r="F16" s="47"/>
      <c r="G16" s="47"/>
      <c r="H16" s="47"/>
      <c r="I16" s="47"/>
      <c r="J16" s="47"/>
      <c r="K16" s="47"/>
      <c r="L16" s="47"/>
      <c r="M16" s="47"/>
      <c r="N16" s="47"/>
      <c r="O16" s="47"/>
      <c r="P16" s="47"/>
    </row>
    <row r="17" spans="1:16" ht="35.25" customHeight="1" x14ac:dyDescent="0.3">
      <c r="A17" s="46" t="s">
        <v>417</v>
      </c>
      <c r="B17" s="47"/>
      <c r="C17" s="47"/>
      <c r="D17" s="47"/>
      <c r="E17" s="47"/>
      <c r="F17" s="47"/>
      <c r="G17" s="47"/>
      <c r="H17" s="47"/>
      <c r="I17" s="47"/>
      <c r="J17" s="47"/>
      <c r="K17" s="47"/>
      <c r="L17" s="47"/>
      <c r="M17" s="47"/>
      <c r="N17" s="47"/>
      <c r="O17" s="47"/>
      <c r="P17" s="47"/>
    </row>
    <row r="19" spans="1:16" x14ac:dyDescent="0.3">
      <c r="A19" s="4"/>
    </row>
  </sheetData>
  <mergeCells count="9">
    <mergeCell ref="A2:P2"/>
    <mergeCell ref="A5:P5"/>
    <mergeCell ref="A6:P6"/>
    <mergeCell ref="A9:P9"/>
    <mergeCell ref="A17:P17"/>
    <mergeCell ref="A10:P10"/>
    <mergeCell ref="A11:P11"/>
    <mergeCell ref="A15:P15"/>
    <mergeCell ref="A16:P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24"/>
  <sheetViews>
    <sheetView workbookViewId="0"/>
  </sheetViews>
  <sheetFormatPr defaultRowHeight="14" x14ac:dyDescent="0.3"/>
  <cols>
    <col min="1" max="1" width="16.08203125" bestFit="1" customWidth="1"/>
    <col min="2" max="2" width="11.33203125" bestFit="1" customWidth="1"/>
    <col min="3" max="4" width="4.83203125" bestFit="1" customWidth="1"/>
    <col min="5" max="5" width="9.08203125" bestFit="1" customWidth="1"/>
    <col min="6" max="6" width="3.75" bestFit="1" customWidth="1"/>
    <col min="7" max="7" width="2.83203125" bestFit="1" customWidth="1"/>
    <col min="8" max="9" width="6.83203125" bestFit="1" customWidth="1"/>
    <col min="10" max="10" width="5.83203125" bestFit="1" customWidth="1"/>
    <col min="11" max="11" width="6.83203125" bestFit="1" customWidth="1"/>
    <col min="12" max="12" width="11.83203125" bestFit="1" customWidth="1"/>
    <col min="13" max="13" width="8.83203125" bestFit="1" customWidth="1"/>
    <col min="14" max="14" width="6" bestFit="1" customWidth="1"/>
    <col min="15" max="15" width="4.5" bestFit="1" customWidth="1"/>
  </cols>
  <sheetData>
    <row r="1" spans="1:15" x14ac:dyDescent="0.3">
      <c r="A1" s="4" t="s">
        <v>7</v>
      </c>
      <c r="B1" s="4" t="s">
        <v>8</v>
      </c>
      <c r="C1" s="4" t="s">
        <v>9</v>
      </c>
      <c r="D1" s="4" t="s">
        <v>1</v>
      </c>
      <c r="E1" s="4" t="s">
        <v>20</v>
      </c>
      <c r="F1" s="4" t="s">
        <v>15</v>
      </c>
      <c r="G1" s="4" t="s">
        <v>16</v>
      </c>
      <c r="H1" s="4" t="s">
        <v>13</v>
      </c>
      <c r="I1" s="4" t="s">
        <v>14</v>
      </c>
      <c r="J1" s="4" t="s">
        <v>17</v>
      </c>
      <c r="K1" s="4" t="s">
        <v>18</v>
      </c>
      <c r="L1" s="4" t="s">
        <v>19</v>
      </c>
      <c r="M1" s="4" t="s">
        <v>10</v>
      </c>
      <c r="N1" s="4" t="s">
        <v>3</v>
      </c>
      <c r="O1" s="4" t="s">
        <v>2</v>
      </c>
    </row>
    <row r="2" spans="1:15" x14ac:dyDescent="0.3">
      <c r="A2" s="4" t="str">
        <f>C2&amp;"-"&amp;B2</f>
        <v>RTO-capacity</v>
      </c>
      <c r="B2" s="4" t="s">
        <v>41</v>
      </c>
      <c r="C2" s="4" t="s">
        <v>0</v>
      </c>
      <c r="D2" s="4">
        <v>2023</v>
      </c>
      <c r="E2" s="2">
        <f>VLOOKUP(C2,load!$Z$89:$AJ$109,D2-2020, FALSE)</f>
        <v>151767.06793700639</v>
      </c>
      <c r="F2" s="4">
        <v>0</v>
      </c>
      <c r="G2" s="4">
        <v>0</v>
      </c>
      <c r="H2" s="4">
        <f>VLOOKUP(D2,gross_CONE!B2:F10,5,FALSE)</f>
        <v>327.2758644653843</v>
      </c>
      <c r="I2" s="4">
        <v>274.95999999999998</v>
      </c>
      <c r="J2" s="4">
        <v>0.14799999999999999</v>
      </c>
      <c r="K2" s="4">
        <v>9.01E-2</v>
      </c>
      <c r="L2" s="2">
        <v>0</v>
      </c>
      <c r="M2" s="4" t="s">
        <v>11</v>
      </c>
      <c r="N2" s="4"/>
      <c r="O2" s="4">
        <v>0</v>
      </c>
    </row>
    <row r="3" spans="1:15" x14ac:dyDescent="0.3">
      <c r="A3" s="4" t="str">
        <f>A2</f>
        <v>RTO-capacity</v>
      </c>
      <c r="B3" s="4" t="str">
        <f>B2</f>
        <v>capacity</v>
      </c>
      <c r="C3" s="4" t="str">
        <f>C2</f>
        <v>RTO</v>
      </c>
      <c r="D3">
        <f>D2+1</f>
        <v>2024</v>
      </c>
      <c r="E3" s="2">
        <f>VLOOKUP(C3,load!$Z$89:$AJ$109,D3-2020, FALSE)</f>
        <v>154790.67734970991</v>
      </c>
      <c r="F3">
        <f t="shared" ref="F3:M3" si="0">F2</f>
        <v>0</v>
      </c>
      <c r="G3" s="4">
        <f t="shared" si="0"/>
        <v>0</v>
      </c>
      <c r="H3" s="4">
        <f>VLOOKUP(D3,gross_CONE!B3:F11,5,FALSE)</f>
        <v>323.85130589092057</v>
      </c>
      <c r="I3" s="4">
        <f t="shared" si="0"/>
        <v>274.95999999999998</v>
      </c>
      <c r="J3" s="4">
        <f t="shared" si="0"/>
        <v>0.14799999999999999</v>
      </c>
      <c r="K3" s="4">
        <f t="shared" si="0"/>
        <v>9.01E-2</v>
      </c>
      <c r="L3" s="4">
        <f t="shared" si="0"/>
        <v>0</v>
      </c>
      <c r="M3" s="4" t="str">
        <f t="shared" si="0"/>
        <v>soft</v>
      </c>
      <c r="O3" s="4">
        <f>O2</f>
        <v>0</v>
      </c>
    </row>
    <row r="4" spans="1:15" x14ac:dyDescent="0.3">
      <c r="A4" s="4" t="str">
        <f t="shared" ref="A4:A10" si="1">A3</f>
        <v>RTO-capacity</v>
      </c>
      <c r="B4" s="4" t="str">
        <f t="shared" ref="B4:B10" si="2">B3</f>
        <v>capacity</v>
      </c>
      <c r="C4" s="4" t="str">
        <f t="shared" ref="C4:C10" si="3">C3</f>
        <v>RTO</v>
      </c>
      <c r="D4" s="4">
        <f t="shared" ref="D4:D10" si="4">D3+1</f>
        <v>2025</v>
      </c>
      <c r="E4" s="2">
        <f>VLOOKUP(C4,load!$Z$89:$AJ$109,D4-2020, FALSE)</f>
        <v>156799.05687705582</v>
      </c>
      <c r="F4" s="4">
        <f t="shared" ref="F4:F10" si="5">F3</f>
        <v>0</v>
      </c>
      <c r="G4" s="4">
        <f t="shared" ref="G4:G10" si="6">G3</f>
        <v>0</v>
      </c>
      <c r="H4" s="4">
        <f>VLOOKUP(D4,gross_CONE!B4:F12,5,FALSE)</f>
        <v>321.5682668412781</v>
      </c>
      <c r="I4" s="4">
        <f t="shared" ref="I4:I10" si="7">I3</f>
        <v>274.95999999999998</v>
      </c>
      <c r="J4" s="4">
        <f t="shared" ref="J4:J10" si="8">J3</f>
        <v>0.14799999999999999</v>
      </c>
      <c r="K4" s="4">
        <f t="shared" ref="K4:K10" si="9">K3</f>
        <v>9.01E-2</v>
      </c>
      <c r="L4" s="4">
        <f t="shared" ref="L4:L10" si="10">L3</f>
        <v>0</v>
      </c>
      <c r="M4" s="4" t="str">
        <f t="shared" ref="M4:M10" si="11">M3</f>
        <v>soft</v>
      </c>
      <c r="N4" s="4"/>
      <c r="O4" s="4">
        <f t="shared" ref="O4:O10" si="12">O3</f>
        <v>0</v>
      </c>
    </row>
    <row r="5" spans="1:15" x14ac:dyDescent="0.3">
      <c r="A5" s="4" t="str">
        <f t="shared" si="1"/>
        <v>RTO-capacity</v>
      </c>
      <c r="B5" s="4" t="str">
        <f t="shared" si="2"/>
        <v>capacity</v>
      </c>
      <c r="C5" s="4" t="str">
        <f t="shared" si="3"/>
        <v>RTO</v>
      </c>
      <c r="D5" s="4">
        <f t="shared" si="4"/>
        <v>2026</v>
      </c>
      <c r="E5" s="2">
        <f>VLOOKUP(C5,load!$Z$89:$AJ$109,D5-2020, FALSE)</f>
        <v>158788.50865098811</v>
      </c>
      <c r="F5" s="4">
        <f t="shared" si="5"/>
        <v>0</v>
      </c>
      <c r="G5" s="4">
        <f t="shared" si="6"/>
        <v>0</v>
      </c>
      <c r="H5" s="4">
        <f>VLOOKUP(D5,gross_CONE!B5:F13,5,FALSE)</f>
        <v>319.85598755404624</v>
      </c>
      <c r="I5" s="4">
        <f t="shared" si="7"/>
        <v>274.95999999999998</v>
      </c>
      <c r="J5" s="4">
        <f t="shared" si="8"/>
        <v>0.14799999999999999</v>
      </c>
      <c r="K5" s="4">
        <f t="shared" si="9"/>
        <v>9.01E-2</v>
      </c>
      <c r="L5" s="4">
        <f t="shared" si="10"/>
        <v>0</v>
      </c>
      <c r="M5" s="4" t="str">
        <f t="shared" si="11"/>
        <v>soft</v>
      </c>
      <c r="N5" s="4"/>
      <c r="O5" s="4">
        <f t="shared" si="12"/>
        <v>0</v>
      </c>
    </row>
    <row r="6" spans="1:15" x14ac:dyDescent="0.3">
      <c r="A6" s="4" t="str">
        <f t="shared" si="1"/>
        <v>RTO-capacity</v>
      </c>
      <c r="B6" s="4" t="str">
        <f t="shared" si="2"/>
        <v>capacity</v>
      </c>
      <c r="C6" s="4" t="str">
        <f t="shared" si="3"/>
        <v>RTO</v>
      </c>
      <c r="D6" s="4">
        <f t="shared" si="4"/>
        <v>2027</v>
      </c>
      <c r="E6" s="2">
        <f>VLOOKUP(C6,load!$Z$89:$AJ$109,D6-2020, FALSE)</f>
        <v>159987.36652079961</v>
      </c>
      <c r="F6" s="4">
        <f t="shared" si="5"/>
        <v>0</v>
      </c>
      <c r="G6" s="4">
        <f t="shared" si="6"/>
        <v>0</v>
      </c>
      <c r="H6" s="4">
        <f>VLOOKUP(D6,gross_CONE!B6:F14,5,FALSE)</f>
        <v>317.85832838560907</v>
      </c>
      <c r="I6" s="4">
        <f t="shared" si="7"/>
        <v>274.95999999999998</v>
      </c>
      <c r="J6" s="4">
        <f t="shared" si="8"/>
        <v>0.14799999999999999</v>
      </c>
      <c r="K6" s="4">
        <f t="shared" si="9"/>
        <v>9.01E-2</v>
      </c>
      <c r="L6" s="4">
        <f t="shared" si="10"/>
        <v>0</v>
      </c>
      <c r="M6" s="4" t="str">
        <f t="shared" si="11"/>
        <v>soft</v>
      </c>
      <c r="N6" s="4"/>
      <c r="O6" s="4">
        <f t="shared" si="12"/>
        <v>0</v>
      </c>
    </row>
    <row r="7" spans="1:15" x14ac:dyDescent="0.3">
      <c r="A7" s="4" t="str">
        <f t="shared" si="1"/>
        <v>RTO-capacity</v>
      </c>
      <c r="B7" s="4" t="str">
        <f t="shared" si="2"/>
        <v>capacity</v>
      </c>
      <c r="C7" s="4" t="str">
        <f t="shared" si="3"/>
        <v>RTO</v>
      </c>
      <c r="D7" s="4">
        <f t="shared" si="4"/>
        <v>2028</v>
      </c>
      <c r="E7" s="2">
        <f>VLOOKUP(C7,load!$Z$89:$AJ$109,D7-2020, FALSE)</f>
        <v>160480.76073975084</v>
      </c>
      <c r="F7" s="4">
        <f t="shared" si="5"/>
        <v>0</v>
      </c>
      <c r="G7" s="4">
        <f t="shared" si="6"/>
        <v>0</v>
      </c>
      <c r="H7" s="4">
        <f>VLOOKUP(D7,gross_CONE!B7:F15,5,FALSE)</f>
        <v>316.43142897958251</v>
      </c>
      <c r="I7" s="4">
        <f t="shared" si="7"/>
        <v>274.95999999999998</v>
      </c>
      <c r="J7" s="4">
        <f t="shared" si="8"/>
        <v>0.14799999999999999</v>
      </c>
      <c r="K7" s="4">
        <f t="shared" si="9"/>
        <v>9.01E-2</v>
      </c>
      <c r="L7" s="4">
        <f t="shared" si="10"/>
        <v>0</v>
      </c>
      <c r="M7" s="4" t="str">
        <f t="shared" si="11"/>
        <v>soft</v>
      </c>
      <c r="N7" s="4"/>
      <c r="O7" s="4">
        <f t="shared" si="12"/>
        <v>0</v>
      </c>
    </row>
    <row r="8" spans="1:15" x14ac:dyDescent="0.3">
      <c r="A8" s="4" t="str">
        <f t="shared" si="1"/>
        <v>RTO-capacity</v>
      </c>
      <c r="B8" s="4" t="str">
        <f t="shared" si="2"/>
        <v>capacity</v>
      </c>
      <c r="C8" s="4" t="str">
        <f t="shared" si="3"/>
        <v>RTO</v>
      </c>
      <c r="D8" s="4">
        <f t="shared" si="4"/>
        <v>2029</v>
      </c>
      <c r="E8" s="2">
        <f>VLOOKUP(C8,load!$Z$89:$AJ$109,D8-2020, FALSE)</f>
        <v>161928.51492201904</v>
      </c>
      <c r="F8" s="4">
        <f t="shared" si="5"/>
        <v>0</v>
      </c>
      <c r="G8" s="4">
        <f t="shared" si="6"/>
        <v>0</v>
      </c>
      <c r="H8" s="4">
        <f>VLOOKUP(D8,gross_CONE!B8:F16,5,FALSE)</f>
        <v>315.004529573556</v>
      </c>
      <c r="I8" s="4">
        <f t="shared" si="7"/>
        <v>274.95999999999998</v>
      </c>
      <c r="J8" s="4">
        <f t="shared" si="8"/>
        <v>0.14799999999999999</v>
      </c>
      <c r="K8" s="4">
        <f t="shared" si="9"/>
        <v>9.01E-2</v>
      </c>
      <c r="L8" s="4">
        <f t="shared" si="10"/>
        <v>0</v>
      </c>
      <c r="M8" s="4" t="str">
        <f t="shared" si="11"/>
        <v>soft</v>
      </c>
      <c r="N8" s="4"/>
      <c r="O8" s="4">
        <f t="shared" si="12"/>
        <v>0</v>
      </c>
    </row>
    <row r="9" spans="1:15" x14ac:dyDescent="0.3">
      <c r="A9" s="4" t="str">
        <f t="shared" si="1"/>
        <v>RTO-capacity</v>
      </c>
      <c r="B9" s="4" t="str">
        <f t="shared" si="2"/>
        <v>capacity</v>
      </c>
      <c r="C9" s="4" t="str">
        <f t="shared" si="3"/>
        <v>RTO</v>
      </c>
      <c r="D9" s="4">
        <f t="shared" si="4"/>
        <v>2030</v>
      </c>
      <c r="E9" s="2">
        <f>VLOOKUP(C9,load!$Z$89:$AJ$109,D9-2020, FALSE)</f>
        <v>164631.68362914861</v>
      </c>
      <c r="F9" s="4">
        <f t="shared" si="5"/>
        <v>0</v>
      </c>
      <c r="G9" s="4">
        <f t="shared" si="6"/>
        <v>0</v>
      </c>
      <c r="H9" s="4">
        <f>VLOOKUP(D9,gross_CONE!B9:F17,5,FALSE)</f>
        <v>314.14838992994009</v>
      </c>
      <c r="I9" s="4">
        <f t="shared" si="7"/>
        <v>274.95999999999998</v>
      </c>
      <c r="J9" s="4">
        <f t="shared" si="8"/>
        <v>0.14799999999999999</v>
      </c>
      <c r="K9" s="4">
        <f t="shared" si="9"/>
        <v>9.01E-2</v>
      </c>
      <c r="L9" s="4">
        <f t="shared" si="10"/>
        <v>0</v>
      </c>
      <c r="M9" s="4" t="str">
        <f t="shared" si="11"/>
        <v>soft</v>
      </c>
      <c r="N9" s="4"/>
      <c r="O9" s="4">
        <f t="shared" si="12"/>
        <v>0</v>
      </c>
    </row>
    <row r="10" spans="1:15" x14ac:dyDescent="0.3">
      <c r="A10" s="4" t="str">
        <f t="shared" si="1"/>
        <v>RTO-capacity</v>
      </c>
      <c r="B10" s="4" t="str">
        <f t="shared" si="2"/>
        <v>capacity</v>
      </c>
      <c r="C10" s="4" t="str">
        <f t="shared" si="3"/>
        <v>RTO</v>
      </c>
      <c r="D10" s="4">
        <f t="shared" si="4"/>
        <v>2031</v>
      </c>
      <c r="E10" s="2">
        <f>VLOOKUP(C10,load!$Z$89:$AJ$109,D10-2020, FALSE)</f>
        <v>166206.19608385564</v>
      </c>
      <c r="F10" s="4">
        <f t="shared" si="5"/>
        <v>0</v>
      </c>
      <c r="G10" s="4">
        <f t="shared" si="6"/>
        <v>0</v>
      </c>
      <c r="H10" s="4">
        <f>VLOOKUP(D10,gross_CONE!B10:F18,5,FALSE)</f>
        <v>312.72149052391353</v>
      </c>
      <c r="I10" s="4">
        <f t="shared" si="7"/>
        <v>274.95999999999998</v>
      </c>
      <c r="J10" s="4">
        <f t="shared" si="8"/>
        <v>0.14799999999999999</v>
      </c>
      <c r="K10" s="4">
        <f t="shared" si="9"/>
        <v>9.01E-2</v>
      </c>
      <c r="L10" s="4">
        <f t="shared" si="10"/>
        <v>0</v>
      </c>
      <c r="M10" s="4" t="str">
        <f t="shared" si="11"/>
        <v>soft</v>
      </c>
      <c r="N10" s="4"/>
      <c r="O10" s="4">
        <f t="shared" si="12"/>
        <v>0</v>
      </c>
    </row>
    <row r="24" spans="5:5" x14ac:dyDescent="0.3">
      <c r="E24" s="8"/>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68"/>
  <sheetViews>
    <sheetView workbookViewId="0"/>
  </sheetViews>
  <sheetFormatPr defaultRowHeight="14" x14ac:dyDescent="0.3"/>
  <cols>
    <col min="1" max="1" width="19.5" bestFit="1" customWidth="1"/>
    <col min="2" max="2" width="25.08203125" bestFit="1" customWidth="1"/>
    <col min="3" max="3" width="27.5" style="4" bestFit="1" customWidth="1"/>
    <col min="5" max="5" width="10.08203125" bestFit="1" customWidth="1"/>
    <col min="6" max="6" width="2" bestFit="1" customWidth="1"/>
    <col min="9" max="9" width="32.83203125" bestFit="1" customWidth="1"/>
    <col min="10" max="10" width="21.33203125" bestFit="1" customWidth="1"/>
    <col min="13" max="13" width="21.33203125" bestFit="1" customWidth="1"/>
  </cols>
  <sheetData>
    <row r="1" spans="1:13" x14ac:dyDescent="0.3">
      <c r="A1" s="23" t="s">
        <v>137</v>
      </c>
      <c r="B1" s="5" t="s">
        <v>140</v>
      </c>
      <c r="C1" s="5" t="s">
        <v>141</v>
      </c>
      <c r="D1" s="23" t="s">
        <v>119</v>
      </c>
      <c r="E1" s="50" t="s">
        <v>138</v>
      </c>
      <c r="F1" s="50"/>
      <c r="G1" s="50"/>
      <c r="I1" s="51" t="s">
        <v>150</v>
      </c>
      <c r="J1" s="51"/>
      <c r="L1" s="51" t="s">
        <v>151</v>
      </c>
      <c r="M1" s="51"/>
    </row>
    <row r="2" spans="1:13" x14ac:dyDescent="0.3">
      <c r="A2" s="22" t="s">
        <v>120</v>
      </c>
      <c r="B2" t="s">
        <v>99</v>
      </c>
      <c r="C2" s="26" t="s">
        <v>99</v>
      </c>
      <c r="D2" s="22" t="s">
        <v>56</v>
      </c>
      <c r="E2" s="4" t="s">
        <v>56</v>
      </c>
      <c r="F2" s="27" t="s">
        <v>139</v>
      </c>
      <c r="G2" s="4" t="s">
        <v>64</v>
      </c>
      <c r="I2" t="str">
        <f>E2</f>
        <v>AEP</v>
      </c>
      <c r="J2" t="str">
        <f>C2</f>
        <v>PJM_AEP</v>
      </c>
      <c r="L2" s="4" t="str">
        <f>D2</f>
        <v>AEP</v>
      </c>
      <c r="M2" s="4" t="str">
        <f>C2</f>
        <v>PJM_AEP</v>
      </c>
    </row>
    <row r="3" spans="1:13" x14ac:dyDescent="0.3">
      <c r="A3" s="22" t="s">
        <v>100</v>
      </c>
      <c r="B3" t="s">
        <v>100</v>
      </c>
      <c r="C3" s="26" t="s">
        <v>100</v>
      </c>
      <c r="D3" s="22" t="s">
        <v>57</v>
      </c>
      <c r="E3" s="4" t="s">
        <v>57</v>
      </c>
      <c r="I3" s="4" t="str">
        <f t="shared" ref="I3:I21" si="0">E3</f>
        <v>APS</v>
      </c>
      <c r="J3" s="4" t="str">
        <f t="shared" ref="J3:J21" si="1">C3</f>
        <v>PJM_AlleghenyPower</v>
      </c>
      <c r="L3" s="4" t="str">
        <f t="shared" ref="L3:L21" si="2">D3</f>
        <v>APS</v>
      </c>
      <c r="M3" s="4" t="str">
        <f t="shared" ref="M3:M21" si="3">C3</f>
        <v>PJM_AlleghenyPower</v>
      </c>
    </row>
    <row r="4" spans="1:13" x14ac:dyDescent="0.3">
      <c r="A4" s="22" t="s">
        <v>121</v>
      </c>
      <c r="B4" t="s">
        <v>101</v>
      </c>
      <c r="C4" s="26" t="s">
        <v>101</v>
      </c>
      <c r="D4" s="22" t="s">
        <v>78</v>
      </c>
      <c r="E4" s="24" t="s">
        <v>45</v>
      </c>
      <c r="I4" s="4" t="str">
        <f t="shared" si="0"/>
        <v>AE</v>
      </c>
      <c r="J4" s="4" t="str">
        <f t="shared" si="1"/>
        <v>PJM_AtlanticElec</v>
      </c>
      <c r="L4" s="4" t="str">
        <f t="shared" si="2"/>
        <v>AECO</v>
      </c>
      <c r="M4" s="4" t="str">
        <f t="shared" si="3"/>
        <v>PJM_AtlanticElec</v>
      </c>
    </row>
    <row r="5" spans="1:13" x14ac:dyDescent="0.3">
      <c r="A5" s="22" t="s">
        <v>122</v>
      </c>
      <c r="B5" t="s">
        <v>102</v>
      </c>
      <c r="C5" s="26" t="s">
        <v>102</v>
      </c>
      <c r="D5" s="22" t="s">
        <v>6</v>
      </c>
      <c r="E5" s="4" t="s">
        <v>6</v>
      </c>
      <c r="I5" s="4" t="str">
        <f t="shared" si="0"/>
        <v>BGE</v>
      </c>
      <c r="J5" s="4" t="str">
        <f t="shared" si="1"/>
        <v>PJM_BaltimoreGE</v>
      </c>
      <c r="L5" s="4" t="str">
        <f t="shared" si="2"/>
        <v>BGE</v>
      </c>
      <c r="M5" s="4" t="str">
        <f t="shared" si="3"/>
        <v>PJM_BaltimoreGE</v>
      </c>
    </row>
    <row r="6" spans="1:13" x14ac:dyDescent="0.3">
      <c r="A6" s="22" t="s">
        <v>123</v>
      </c>
      <c r="B6" t="s">
        <v>103</v>
      </c>
      <c r="C6" s="26" t="s">
        <v>103</v>
      </c>
      <c r="D6" s="22" t="s">
        <v>59</v>
      </c>
      <c r="E6" s="4" t="s">
        <v>59</v>
      </c>
      <c r="I6" s="4" t="str">
        <f t="shared" si="0"/>
        <v>COMED</v>
      </c>
      <c r="J6" s="4" t="str">
        <f t="shared" si="1"/>
        <v>PJM_ComEd</v>
      </c>
      <c r="L6" s="4" t="str">
        <f t="shared" si="2"/>
        <v>COMED</v>
      </c>
      <c r="M6" s="4" t="str">
        <f t="shared" si="3"/>
        <v>PJM_ComEd</v>
      </c>
    </row>
    <row r="7" spans="1:13" x14ac:dyDescent="0.3">
      <c r="A7" s="22" t="s">
        <v>124</v>
      </c>
      <c r="B7" t="s">
        <v>104</v>
      </c>
      <c r="C7" s="26" t="s">
        <v>104</v>
      </c>
      <c r="D7" s="22" t="s">
        <v>60</v>
      </c>
      <c r="E7" s="4" t="s">
        <v>60</v>
      </c>
      <c r="I7" s="4" t="str">
        <f t="shared" si="0"/>
        <v>DAY</v>
      </c>
      <c r="J7" s="4" t="str">
        <f t="shared" si="1"/>
        <v>PJM_DaytonPL</v>
      </c>
      <c r="L7" s="4" t="str">
        <f t="shared" si="2"/>
        <v>DAY</v>
      </c>
      <c r="M7" s="4" t="str">
        <f t="shared" si="3"/>
        <v>PJM_DaytonPL</v>
      </c>
    </row>
    <row r="8" spans="1:13" x14ac:dyDescent="0.3">
      <c r="A8" s="22" t="s">
        <v>125</v>
      </c>
      <c r="B8" t="s">
        <v>105</v>
      </c>
      <c r="C8" s="26" t="s">
        <v>105</v>
      </c>
      <c r="D8" s="22" t="s">
        <v>46</v>
      </c>
      <c r="E8" s="4" t="s">
        <v>46</v>
      </c>
      <c r="I8" s="4" t="str">
        <f t="shared" si="0"/>
        <v>DPL</v>
      </c>
      <c r="J8" s="4" t="str">
        <f t="shared" si="1"/>
        <v>PJM_DelmarvaPL</v>
      </c>
      <c r="L8" s="4" t="str">
        <f t="shared" si="2"/>
        <v>DPL</v>
      </c>
      <c r="M8" s="4" t="str">
        <f t="shared" si="3"/>
        <v>PJM_DelmarvaPL</v>
      </c>
    </row>
    <row r="9" spans="1:13" x14ac:dyDescent="0.3">
      <c r="A9" s="22" t="s">
        <v>106</v>
      </c>
      <c r="B9" t="s">
        <v>106</v>
      </c>
      <c r="C9" s="26" t="s">
        <v>106</v>
      </c>
      <c r="D9" s="22" t="s">
        <v>65</v>
      </c>
      <c r="E9" s="4" t="s">
        <v>65</v>
      </c>
      <c r="I9" s="4" t="str">
        <f t="shared" si="0"/>
        <v>DOM</v>
      </c>
      <c r="J9" s="4" t="str">
        <f t="shared" si="1"/>
        <v>PJM_Dominion_VP</v>
      </c>
      <c r="L9" s="4" t="str">
        <f t="shared" si="2"/>
        <v>DOM</v>
      </c>
      <c r="M9" s="4" t="str">
        <f t="shared" si="3"/>
        <v>PJM_Dominion_VP</v>
      </c>
    </row>
    <row r="10" spans="1:13" x14ac:dyDescent="0.3">
      <c r="A10" s="22" t="s">
        <v>126</v>
      </c>
      <c r="B10" t="s">
        <v>107</v>
      </c>
      <c r="C10" s="26" t="s">
        <v>107</v>
      </c>
      <c r="D10" s="22" t="s">
        <v>61</v>
      </c>
      <c r="E10" s="4" t="s">
        <v>61</v>
      </c>
      <c r="I10" s="4" t="str">
        <f t="shared" si="0"/>
        <v>DEOK</v>
      </c>
      <c r="J10" s="4" t="str">
        <f t="shared" si="1"/>
        <v>PJM_DukeOhioKentucky</v>
      </c>
      <c r="L10" s="4" t="str">
        <f t="shared" si="2"/>
        <v>DEOK</v>
      </c>
      <c r="M10" s="4" t="str">
        <f t="shared" si="3"/>
        <v>PJM_DukeOhioKentucky</v>
      </c>
    </row>
    <row r="11" spans="1:13" x14ac:dyDescent="0.3">
      <c r="A11" s="22" t="s">
        <v>127</v>
      </c>
      <c r="B11" t="s">
        <v>108</v>
      </c>
      <c r="C11" s="26" t="s">
        <v>108</v>
      </c>
      <c r="D11" s="22" t="s">
        <v>128</v>
      </c>
      <c r="E11" s="24" t="s">
        <v>62</v>
      </c>
      <c r="I11" s="4" t="str">
        <f t="shared" si="0"/>
        <v>DLCO</v>
      </c>
      <c r="J11" s="4" t="str">
        <f t="shared" si="1"/>
        <v>PJM_DuqLight</v>
      </c>
      <c r="L11" s="4" t="str">
        <f t="shared" si="2"/>
        <v>DUQ</v>
      </c>
      <c r="M11" s="4" t="str">
        <f t="shared" si="3"/>
        <v>PJM_DuqLight</v>
      </c>
    </row>
    <row r="12" spans="1:13" x14ac:dyDescent="0.3">
      <c r="A12" s="22" t="s">
        <v>109</v>
      </c>
      <c r="B12" t="s">
        <v>109</v>
      </c>
      <c r="C12" s="26" t="s">
        <v>109</v>
      </c>
      <c r="D12" s="22" t="s">
        <v>63</v>
      </c>
      <c r="E12" s="4" t="s">
        <v>63</v>
      </c>
      <c r="I12" s="4" t="str">
        <f t="shared" si="0"/>
        <v>EKPC</v>
      </c>
      <c r="J12" s="4" t="str">
        <f t="shared" si="1"/>
        <v>PJM_EKPC</v>
      </c>
      <c r="L12" s="4" t="str">
        <f t="shared" si="2"/>
        <v>EKPC</v>
      </c>
      <c r="M12" s="4" t="str">
        <f t="shared" si="3"/>
        <v>PJM_EKPC</v>
      </c>
    </row>
    <row r="13" spans="1:13" x14ac:dyDescent="0.3">
      <c r="A13" s="22" t="s">
        <v>129</v>
      </c>
      <c r="B13" t="s">
        <v>110</v>
      </c>
      <c r="C13" s="26" t="s">
        <v>110</v>
      </c>
      <c r="D13" s="22" t="s">
        <v>58</v>
      </c>
      <c r="E13" s="4" t="s">
        <v>58</v>
      </c>
      <c r="I13" s="4" t="str">
        <f t="shared" si="0"/>
        <v>ATSI</v>
      </c>
      <c r="J13" s="4" t="str">
        <f t="shared" si="1"/>
        <v>PJM_FirstEnergy_ATSI</v>
      </c>
      <c r="L13" s="4" t="str">
        <f t="shared" si="2"/>
        <v>ATSI</v>
      </c>
      <c r="M13" s="4" t="str">
        <f t="shared" si="3"/>
        <v>PJM_FirstEnergy_ATSI</v>
      </c>
    </row>
    <row r="14" spans="1:13" x14ac:dyDescent="0.3">
      <c r="A14" s="22" t="s">
        <v>130</v>
      </c>
      <c r="B14" t="s">
        <v>111</v>
      </c>
      <c r="C14" s="26" t="s">
        <v>111</v>
      </c>
      <c r="D14" s="22" t="s">
        <v>47</v>
      </c>
      <c r="E14" s="4" t="s">
        <v>47</v>
      </c>
      <c r="I14" s="4" t="str">
        <f t="shared" si="0"/>
        <v>JCPL</v>
      </c>
      <c r="J14" s="4" t="str">
        <f t="shared" si="1"/>
        <v>PJM_JerseyCntrlPL</v>
      </c>
      <c r="L14" s="4" t="str">
        <f t="shared" si="2"/>
        <v>JCPL</v>
      </c>
      <c r="M14" s="4" t="str">
        <f t="shared" si="3"/>
        <v>PJM_JerseyCntrlPL</v>
      </c>
    </row>
    <row r="15" spans="1:13" x14ac:dyDescent="0.3">
      <c r="A15" s="22" t="s">
        <v>112</v>
      </c>
      <c r="B15" t="s">
        <v>112</v>
      </c>
      <c r="C15" s="26" t="s">
        <v>112</v>
      </c>
      <c r="D15" s="22" t="s">
        <v>48</v>
      </c>
      <c r="E15" s="4" t="s">
        <v>48</v>
      </c>
      <c r="I15" s="4" t="str">
        <f t="shared" si="0"/>
        <v>METED</v>
      </c>
      <c r="J15" s="4" t="str">
        <f t="shared" si="1"/>
        <v>PJM_MetEd</v>
      </c>
      <c r="L15" s="4" t="str">
        <f t="shared" si="2"/>
        <v>METED</v>
      </c>
      <c r="M15" s="4" t="str">
        <f t="shared" si="3"/>
        <v>PJM_MetEd</v>
      </c>
    </row>
    <row r="16" spans="1:13" x14ac:dyDescent="0.3">
      <c r="A16" s="22" t="s">
        <v>131</v>
      </c>
      <c r="B16" t="s">
        <v>113</v>
      </c>
      <c r="C16" s="26" t="s">
        <v>113</v>
      </c>
      <c r="D16" s="22" t="s">
        <v>81</v>
      </c>
      <c r="E16" s="4" t="s">
        <v>50</v>
      </c>
      <c r="I16" s="4" t="str">
        <f t="shared" si="0"/>
        <v>PENLC</v>
      </c>
      <c r="J16" s="4" t="str">
        <f t="shared" si="1"/>
        <v>PJM_PennElec</v>
      </c>
      <c r="L16" s="4" t="str">
        <f t="shared" si="2"/>
        <v>PENELEC</v>
      </c>
      <c r="M16" s="4" t="str">
        <f t="shared" si="3"/>
        <v>PJM_PennElec</v>
      </c>
    </row>
    <row r="17" spans="1:13" x14ac:dyDescent="0.3">
      <c r="A17" s="22" t="s">
        <v>132</v>
      </c>
      <c r="B17" t="s">
        <v>114</v>
      </c>
      <c r="C17" s="26" t="s">
        <v>114</v>
      </c>
      <c r="D17" s="22" t="s">
        <v>82</v>
      </c>
      <c r="E17" s="24" t="s">
        <v>52</v>
      </c>
      <c r="F17" s="27" t="s">
        <v>139</v>
      </c>
      <c r="G17" s="4" t="s">
        <v>55</v>
      </c>
      <c r="I17" s="4" t="str">
        <f t="shared" si="0"/>
        <v>PL</v>
      </c>
      <c r="J17" s="4" t="str">
        <f t="shared" si="1"/>
        <v>PJM_PennPL_UGI</v>
      </c>
      <c r="L17" s="4" t="str">
        <f t="shared" si="2"/>
        <v>PPL</v>
      </c>
      <c r="M17" s="4" t="str">
        <f t="shared" si="3"/>
        <v>PJM_PennPL_UGI</v>
      </c>
    </row>
    <row r="18" spans="1:13" x14ac:dyDescent="0.3">
      <c r="A18" s="22" t="s">
        <v>133</v>
      </c>
      <c r="B18" t="s">
        <v>115</v>
      </c>
      <c r="C18" s="26" t="s">
        <v>115</v>
      </c>
      <c r="D18" s="22" t="s">
        <v>49</v>
      </c>
      <c r="E18" s="4" t="s">
        <v>49</v>
      </c>
      <c r="I18" s="4" t="s">
        <v>49</v>
      </c>
      <c r="J18" s="4" t="str">
        <f t="shared" si="1"/>
        <v>PJM_PhiladelphiaElec</v>
      </c>
      <c r="L18" s="4" t="s">
        <v>49</v>
      </c>
      <c r="M18" s="4" t="str">
        <f t="shared" si="3"/>
        <v>PJM_PhiladelphiaElec</v>
      </c>
    </row>
    <row r="19" spans="1:13" x14ac:dyDescent="0.3">
      <c r="A19" s="22" t="s">
        <v>134</v>
      </c>
      <c r="B19" t="s">
        <v>116</v>
      </c>
      <c r="C19" s="26" t="s">
        <v>116</v>
      </c>
      <c r="D19" s="22" t="s">
        <v>51</v>
      </c>
      <c r="E19" s="4" t="s">
        <v>51</v>
      </c>
      <c r="I19" s="4" t="s">
        <v>51</v>
      </c>
      <c r="J19" s="4" t="str">
        <f t="shared" si="1"/>
        <v>PJM_PotomacElec</v>
      </c>
      <c r="L19" s="4" t="s">
        <v>51</v>
      </c>
      <c r="M19" s="4" t="str">
        <f t="shared" si="3"/>
        <v>PJM_PotomacElec</v>
      </c>
    </row>
    <row r="20" spans="1:13" x14ac:dyDescent="0.3">
      <c r="A20" s="22" t="s">
        <v>135</v>
      </c>
      <c r="B20" t="s">
        <v>117</v>
      </c>
      <c r="C20" s="26" t="s">
        <v>117</v>
      </c>
      <c r="D20" s="22" t="s">
        <v>83</v>
      </c>
      <c r="E20" s="25" t="s">
        <v>53</v>
      </c>
      <c r="I20" s="4" t="str">
        <f t="shared" si="0"/>
        <v>PS</v>
      </c>
      <c r="J20" s="4" t="str">
        <f t="shared" si="1"/>
        <v>PJM_PublicServiceEG</v>
      </c>
      <c r="L20" s="4" t="str">
        <f t="shared" si="2"/>
        <v>PSEG</v>
      </c>
      <c r="M20" s="4" t="str">
        <f t="shared" si="3"/>
        <v>PJM_PublicServiceEG</v>
      </c>
    </row>
    <row r="21" spans="1:13" x14ac:dyDescent="0.3">
      <c r="A21" s="22" t="s">
        <v>136</v>
      </c>
      <c r="B21" t="s">
        <v>118</v>
      </c>
      <c r="C21" s="26" t="s">
        <v>118</v>
      </c>
      <c r="D21" s="22" t="s">
        <v>54</v>
      </c>
      <c r="E21" s="4" t="s">
        <v>54</v>
      </c>
      <c r="I21" s="4" t="str">
        <f t="shared" si="0"/>
        <v>RECO</v>
      </c>
      <c r="J21" s="4" t="str">
        <f t="shared" si="1"/>
        <v>PJM_RocklandElec</v>
      </c>
      <c r="L21" s="4" t="str">
        <f t="shared" si="2"/>
        <v>RECO</v>
      </c>
      <c r="M21" s="4" t="str">
        <f t="shared" si="3"/>
        <v>PJM_RocklandElec</v>
      </c>
    </row>
    <row r="27" spans="1:13" x14ac:dyDescent="0.3">
      <c r="A27" s="4" t="s">
        <v>138</v>
      </c>
      <c r="B27" s="4" t="s">
        <v>24</v>
      </c>
      <c r="C27" s="4" t="s">
        <v>359</v>
      </c>
      <c r="H27" s="4"/>
      <c r="I27" t="s">
        <v>361</v>
      </c>
    </row>
    <row r="28" spans="1:13" x14ac:dyDescent="0.3">
      <c r="A28" s="4" t="s">
        <v>45</v>
      </c>
      <c r="B28" s="4" t="s">
        <v>23</v>
      </c>
      <c r="C28" s="7">
        <v>1</v>
      </c>
      <c r="H28" s="4"/>
      <c r="I28" s="4" t="s">
        <v>9</v>
      </c>
      <c r="J28" s="4" t="s">
        <v>24</v>
      </c>
    </row>
    <row r="29" spans="1:13" x14ac:dyDescent="0.3">
      <c r="A29" s="4" t="s">
        <v>56</v>
      </c>
      <c r="B29" s="4" t="s">
        <v>26</v>
      </c>
      <c r="C29" s="7">
        <v>0.18</v>
      </c>
      <c r="H29" s="4"/>
      <c r="I29" s="31" t="s">
        <v>99</v>
      </c>
      <c r="J29" s="31" t="s">
        <v>26</v>
      </c>
      <c r="L29" s="31" t="s">
        <v>99</v>
      </c>
      <c r="M29" s="31" t="s">
        <v>32</v>
      </c>
    </row>
    <row r="30" spans="1:13" x14ac:dyDescent="0.3">
      <c r="A30" s="4" t="s">
        <v>56</v>
      </c>
      <c r="B30" s="4" t="s">
        <v>27</v>
      </c>
      <c r="C30" s="7">
        <v>0.05</v>
      </c>
      <c r="H30" s="4"/>
      <c r="I30" s="31" t="s">
        <v>99</v>
      </c>
      <c r="J30" s="31" t="s">
        <v>27</v>
      </c>
      <c r="L30" s="31"/>
      <c r="M30" s="31"/>
    </row>
    <row r="31" spans="1:13" x14ac:dyDescent="0.3">
      <c r="A31" s="4" t="s">
        <v>56</v>
      </c>
      <c r="B31" s="4" t="s">
        <v>28</v>
      </c>
      <c r="C31" s="7">
        <v>0.04</v>
      </c>
      <c r="H31" s="4"/>
      <c r="I31" s="31" t="s">
        <v>99</v>
      </c>
      <c r="J31" s="31" t="s">
        <v>28</v>
      </c>
      <c r="L31" s="29"/>
      <c r="M31" s="30"/>
    </row>
    <row r="32" spans="1:13" x14ac:dyDescent="0.3">
      <c r="A32" s="4" t="s">
        <v>56</v>
      </c>
      <c r="B32" s="4" t="s">
        <v>30</v>
      </c>
      <c r="C32" s="7">
        <v>0.43</v>
      </c>
      <c r="H32" s="4"/>
      <c r="I32" s="31" t="s">
        <v>99</v>
      </c>
      <c r="J32" s="31" t="s">
        <v>30</v>
      </c>
      <c r="L32" s="29"/>
      <c r="M32" s="30"/>
    </row>
    <row r="33" spans="1:12" x14ac:dyDescent="0.3">
      <c r="A33" s="4" t="s">
        <v>56</v>
      </c>
      <c r="B33" s="4" t="s">
        <v>32</v>
      </c>
      <c r="C33" s="7">
        <v>0.02</v>
      </c>
      <c r="H33" s="4"/>
      <c r="I33" s="31" t="s">
        <v>99</v>
      </c>
      <c r="J33" s="31" t="s">
        <v>33</v>
      </c>
    </row>
    <row r="34" spans="1:12" x14ac:dyDescent="0.3">
      <c r="A34" s="4" t="s">
        <v>56</v>
      </c>
      <c r="B34" s="4" t="s">
        <v>33</v>
      </c>
      <c r="C34" s="7">
        <v>0.15</v>
      </c>
      <c r="H34" s="4"/>
      <c r="I34" s="31" t="s">
        <v>99</v>
      </c>
      <c r="J34" s="31" t="s">
        <v>34</v>
      </c>
    </row>
    <row r="35" spans="1:12" x14ac:dyDescent="0.3">
      <c r="A35" s="4" t="s">
        <v>56</v>
      </c>
      <c r="B35" s="4" t="s">
        <v>34</v>
      </c>
      <c r="C35" s="7">
        <v>0.14000000000000001</v>
      </c>
      <c r="H35" s="4"/>
      <c r="I35" s="31" t="s">
        <v>100</v>
      </c>
      <c r="J35" s="31" t="s">
        <v>4</v>
      </c>
    </row>
    <row r="36" spans="1:12" x14ac:dyDescent="0.3">
      <c r="A36" s="4" t="s">
        <v>57</v>
      </c>
      <c r="B36" s="4" t="s">
        <v>4</v>
      </c>
      <c r="C36" s="7">
        <v>0.17</v>
      </c>
      <c r="H36" s="4"/>
      <c r="I36" s="31" t="s">
        <v>100</v>
      </c>
      <c r="J36" s="31" t="s">
        <v>30</v>
      </c>
    </row>
    <row r="37" spans="1:12" x14ac:dyDescent="0.3">
      <c r="A37" s="4" t="s">
        <v>57</v>
      </c>
      <c r="B37" s="4" t="s">
        <v>31</v>
      </c>
      <c r="C37" s="7">
        <v>0.44</v>
      </c>
      <c r="H37" s="4"/>
      <c r="I37" s="31" t="s">
        <v>100</v>
      </c>
      <c r="J37" s="31" t="s">
        <v>31</v>
      </c>
    </row>
    <row r="38" spans="1:12" x14ac:dyDescent="0.3">
      <c r="A38" s="4" t="s">
        <v>57</v>
      </c>
      <c r="B38" s="4" t="s">
        <v>33</v>
      </c>
      <c r="C38" s="7">
        <v>7.0000000000000007E-2</v>
      </c>
      <c r="H38" s="4"/>
      <c r="I38" s="31" t="s">
        <v>100</v>
      </c>
      <c r="J38" s="31" t="s">
        <v>33</v>
      </c>
      <c r="L38" s="4" t="s">
        <v>362</v>
      </c>
    </row>
    <row r="39" spans="1:12" x14ac:dyDescent="0.3">
      <c r="A39" s="4" t="s">
        <v>57</v>
      </c>
      <c r="B39" s="4" t="s">
        <v>34</v>
      </c>
      <c r="C39" s="7">
        <v>0.32</v>
      </c>
      <c r="H39" s="4"/>
      <c r="I39" s="31" t="s">
        <v>100</v>
      </c>
      <c r="J39" s="31" t="s">
        <v>34</v>
      </c>
      <c r="L39" s="4" t="s">
        <v>363</v>
      </c>
    </row>
    <row r="40" spans="1:12" x14ac:dyDescent="0.3">
      <c r="A40" s="4" t="s">
        <v>58</v>
      </c>
      <c r="B40" s="4" t="s">
        <v>30</v>
      </c>
      <c r="C40" s="7">
        <v>0.92</v>
      </c>
      <c r="H40" s="4"/>
      <c r="I40" s="31" t="s">
        <v>101</v>
      </c>
      <c r="J40" s="31" t="s">
        <v>23</v>
      </c>
    </row>
    <row r="41" spans="1:12" x14ac:dyDescent="0.3">
      <c r="A41" s="4" t="s">
        <v>58</v>
      </c>
      <c r="B41" s="4" t="s">
        <v>31</v>
      </c>
      <c r="C41" s="7">
        <v>0.08</v>
      </c>
      <c r="H41" s="4"/>
      <c r="I41" s="31" t="s">
        <v>102</v>
      </c>
      <c r="J41" s="31" t="s">
        <v>4</v>
      </c>
      <c r="L41" s="4" t="s">
        <v>367</v>
      </c>
    </row>
    <row r="42" spans="1:12" x14ac:dyDescent="0.3">
      <c r="A42" s="4" t="s">
        <v>6</v>
      </c>
      <c r="B42" s="4" t="s">
        <v>4</v>
      </c>
      <c r="C42" s="7">
        <v>1</v>
      </c>
      <c r="H42" s="4"/>
      <c r="I42" s="31" t="s">
        <v>103</v>
      </c>
      <c r="J42" s="31" t="s">
        <v>5</v>
      </c>
      <c r="L42" s="4" t="s">
        <v>368</v>
      </c>
    </row>
    <row r="43" spans="1:12" x14ac:dyDescent="0.3">
      <c r="A43" s="4" t="s">
        <v>59</v>
      </c>
      <c r="B43" s="4" t="s">
        <v>5</v>
      </c>
      <c r="C43" s="7">
        <v>1</v>
      </c>
      <c r="H43" s="4"/>
      <c r="I43" s="31" t="s">
        <v>104</v>
      </c>
      <c r="J43" s="31" t="s">
        <v>30</v>
      </c>
      <c r="L43" s="4" t="s">
        <v>364</v>
      </c>
    </row>
    <row r="44" spans="1:12" x14ac:dyDescent="0.3">
      <c r="A44" s="4" t="s">
        <v>60</v>
      </c>
      <c r="B44" s="4" t="s">
        <v>30</v>
      </c>
      <c r="C44" s="7">
        <v>1</v>
      </c>
      <c r="H44" s="4"/>
      <c r="I44" s="31" t="s">
        <v>105</v>
      </c>
      <c r="J44" s="31" t="s">
        <v>21</v>
      </c>
      <c r="L44" s="4" t="s">
        <v>365</v>
      </c>
    </row>
    <row r="45" spans="1:12" x14ac:dyDescent="0.3">
      <c r="A45" s="4" t="s">
        <v>61</v>
      </c>
      <c r="B45" s="4" t="s">
        <v>27</v>
      </c>
      <c r="C45" s="7">
        <v>0.17</v>
      </c>
      <c r="H45" s="4"/>
      <c r="I45" s="31" t="s">
        <v>105</v>
      </c>
      <c r="J45" s="31" t="s">
        <v>4</v>
      </c>
      <c r="L45" s="4" t="s">
        <v>366</v>
      </c>
    </row>
    <row r="46" spans="1:12" x14ac:dyDescent="0.3">
      <c r="A46" s="4" t="s">
        <v>61</v>
      </c>
      <c r="B46" s="4" t="s">
        <v>30</v>
      </c>
      <c r="C46" s="7">
        <v>0.83</v>
      </c>
      <c r="H46" s="4"/>
      <c r="I46" s="31" t="s">
        <v>105</v>
      </c>
      <c r="J46" s="31" t="s">
        <v>33</v>
      </c>
    </row>
    <row r="47" spans="1:12" x14ac:dyDescent="0.3">
      <c r="A47" s="4" t="s">
        <v>62</v>
      </c>
      <c r="B47" s="4" t="s">
        <v>31</v>
      </c>
      <c r="C47" s="7">
        <v>1</v>
      </c>
      <c r="H47" s="4"/>
      <c r="I47" s="31" t="s">
        <v>106</v>
      </c>
      <c r="J47" s="31" t="s">
        <v>29</v>
      </c>
    </row>
    <row r="48" spans="1:12" x14ac:dyDescent="0.3">
      <c r="A48" s="4" t="s">
        <v>65</v>
      </c>
      <c r="B48" s="4" t="s">
        <v>29</v>
      </c>
      <c r="C48" s="7">
        <v>0.05</v>
      </c>
      <c r="H48" s="4"/>
      <c r="I48" s="31" t="s">
        <v>106</v>
      </c>
      <c r="J48" s="31" t="s">
        <v>33</v>
      </c>
    </row>
    <row r="49" spans="1:10" x14ac:dyDescent="0.3">
      <c r="A49" s="4" t="s">
        <v>65</v>
      </c>
      <c r="B49" s="4" t="s">
        <v>33</v>
      </c>
      <c r="C49" s="7">
        <v>0.95</v>
      </c>
      <c r="H49" s="4"/>
      <c r="I49" s="4" t="s">
        <v>106</v>
      </c>
      <c r="J49" s="4" t="s">
        <v>34</v>
      </c>
    </row>
    <row r="50" spans="1:10" x14ac:dyDescent="0.3">
      <c r="A50" s="4" t="s">
        <v>46</v>
      </c>
      <c r="B50" s="4" t="s">
        <v>21</v>
      </c>
      <c r="C50" s="7">
        <v>0.61</v>
      </c>
      <c r="H50" s="4"/>
      <c r="I50" s="31" t="s">
        <v>107</v>
      </c>
      <c r="J50" s="31" t="s">
        <v>27</v>
      </c>
    </row>
    <row r="51" spans="1:10" x14ac:dyDescent="0.3">
      <c r="A51" s="4" t="s">
        <v>46</v>
      </c>
      <c r="B51" s="4" t="s">
        <v>4</v>
      </c>
      <c r="C51" s="7">
        <v>0.36</v>
      </c>
      <c r="H51" s="4"/>
      <c r="I51" s="31" t="s">
        <v>107</v>
      </c>
      <c r="J51" s="31" t="s">
        <v>30</v>
      </c>
    </row>
    <row r="52" spans="1:10" x14ac:dyDescent="0.3">
      <c r="A52" s="4" t="s">
        <v>46</v>
      </c>
      <c r="B52" s="4" t="s">
        <v>33</v>
      </c>
      <c r="C52" s="7">
        <v>0.03</v>
      </c>
      <c r="H52" s="4"/>
      <c r="I52" s="31" t="s">
        <v>108</v>
      </c>
      <c r="J52" s="31" t="s">
        <v>31</v>
      </c>
    </row>
    <row r="53" spans="1:10" x14ac:dyDescent="0.3">
      <c r="A53" s="4" t="s">
        <v>63</v>
      </c>
      <c r="B53" s="4" t="s">
        <v>27</v>
      </c>
      <c r="C53" s="7">
        <v>1</v>
      </c>
      <c r="H53" s="4"/>
      <c r="I53" s="31" t="s">
        <v>109</v>
      </c>
      <c r="J53" s="31" t="s">
        <v>27</v>
      </c>
    </row>
    <row r="54" spans="1:10" x14ac:dyDescent="0.3">
      <c r="A54" s="4" t="s">
        <v>47</v>
      </c>
      <c r="B54" s="4" t="s">
        <v>23</v>
      </c>
      <c r="C54" s="7">
        <v>1</v>
      </c>
      <c r="H54" s="4"/>
      <c r="I54" s="4" t="s">
        <v>109</v>
      </c>
      <c r="J54" s="4" t="s">
        <v>30</v>
      </c>
    </row>
    <row r="55" spans="1:10" x14ac:dyDescent="0.3">
      <c r="A55" s="4" t="s">
        <v>48</v>
      </c>
      <c r="B55" s="4" t="s">
        <v>31</v>
      </c>
      <c r="C55" s="7">
        <v>1</v>
      </c>
      <c r="H55" s="4"/>
      <c r="I55" s="31" t="s">
        <v>110</v>
      </c>
      <c r="J55" s="31" t="s">
        <v>30</v>
      </c>
    </row>
    <row r="56" spans="1:10" x14ac:dyDescent="0.3">
      <c r="A56" s="4" t="s">
        <v>360</v>
      </c>
      <c r="B56" s="4" t="s">
        <v>5</v>
      </c>
      <c r="C56" s="7">
        <v>1</v>
      </c>
      <c r="H56" s="4"/>
      <c r="I56" s="31" t="s">
        <v>110</v>
      </c>
      <c r="J56" s="31" t="s">
        <v>31</v>
      </c>
    </row>
    <row r="57" spans="1:10" x14ac:dyDescent="0.3">
      <c r="A57" s="4" t="s">
        <v>64</v>
      </c>
      <c r="B57" s="4" t="s">
        <v>30</v>
      </c>
      <c r="C57" s="7">
        <v>1</v>
      </c>
      <c r="H57" s="4"/>
      <c r="I57" s="31" t="s">
        <v>111</v>
      </c>
      <c r="J57" s="31" t="s">
        <v>23</v>
      </c>
    </row>
    <row r="58" spans="1:10" x14ac:dyDescent="0.3">
      <c r="A58" s="4" t="s">
        <v>49</v>
      </c>
      <c r="B58" s="4" t="s">
        <v>31</v>
      </c>
      <c r="C58" s="7">
        <v>1</v>
      </c>
      <c r="H58" s="4"/>
      <c r="I58" s="31" t="s">
        <v>112</v>
      </c>
      <c r="J58" s="31" t="s">
        <v>31</v>
      </c>
    </row>
    <row r="59" spans="1:10" x14ac:dyDescent="0.3">
      <c r="A59" s="4" t="s">
        <v>50</v>
      </c>
      <c r="B59" s="4" t="s">
        <v>31</v>
      </c>
      <c r="C59" s="7">
        <v>1</v>
      </c>
      <c r="H59" s="4"/>
      <c r="I59" s="4" t="s">
        <v>113</v>
      </c>
      <c r="J59" s="4" t="s">
        <v>4</v>
      </c>
    </row>
    <row r="60" spans="1:10" x14ac:dyDescent="0.3">
      <c r="A60" s="4" t="s">
        <v>51</v>
      </c>
      <c r="B60" s="4" t="s">
        <v>22</v>
      </c>
      <c r="C60" s="7">
        <v>0.3</v>
      </c>
      <c r="H60" s="4"/>
      <c r="I60" s="31" t="s">
        <v>113</v>
      </c>
      <c r="J60" s="31" t="s">
        <v>31</v>
      </c>
    </row>
    <row r="61" spans="1:10" x14ac:dyDescent="0.3">
      <c r="A61" s="4" t="s">
        <v>51</v>
      </c>
      <c r="B61" s="4" t="s">
        <v>4</v>
      </c>
      <c r="C61" s="7">
        <v>0.7</v>
      </c>
      <c r="H61" s="4"/>
      <c r="I61" s="31" t="s">
        <v>114</v>
      </c>
      <c r="J61" s="31" t="s">
        <v>31</v>
      </c>
    </row>
    <row r="62" spans="1:10" x14ac:dyDescent="0.3">
      <c r="A62" s="4" t="s">
        <v>52</v>
      </c>
      <c r="B62" s="4" t="s">
        <v>31</v>
      </c>
      <c r="C62" s="7">
        <v>1</v>
      </c>
      <c r="H62" s="4"/>
      <c r="I62" s="32" t="s">
        <v>115</v>
      </c>
      <c r="J62" s="32" t="s">
        <v>4</v>
      </c>
    </row>
    <row r="63" spans="1:10" x14ac:dyDescent="0.3">
      <c r="A63" s="4" t="s">
        <v>53</v>
      </c>
      <c r="B63" s="4" t="s">
        <v>23</v>
      </c>
      <c r="C63" s="7">
        <v>1</v>
      </c>
      <c r="H63" s="4"/>
      <c r="I63" s="31" t="s">
        <v>115</v>
      </c>
      <c r="J63" s="31" t="s">
        <v>31</v>
      </c>
    </row>
    <row r="64" spans="1:10" x14ac:dyDescent="0.3">
      <c r="A64" s="4" t="s">
        <v>54</v>
      </c>
      <c r="B64" s="4" t="s">
        <v>23</v>
      </c>
      <c r="C64" s="7">
        <v>1</v>
      </c>
      <c r="H64" s="4"/>
      <c r="I64" s="31" t="s">
        <v>116</v>
      </c>
      <c r="J64" s="31" t="s">
        <v>22</v>
      </c>
    </row>
    <row r="65" spans="1:10" x14ac:dyDescent="0.3">
      <c r="A65" s="4" t="s">
        <v>55</v>
      </c>
      <c r="B65" s="4" t="s">
        <v>31</v>
      </c>
      <c r="C65" s="7">
        <v>1</v>
      </c>
      <c r="H65" s="4"/>
      <c r="I65" s="31" t="s">
        <v>116</v>
      </c>
      <c r="J65" s="31" t="s">
        <v>4</v>
      </c>
    </row>
    <row r="66" spans="1:10" x14ac:dyDescent="0.3">
      <c r="H66" s="4"/>
      <c r="I66" s="31" t="s">
        <v>117</v>
      </c>
      <c r="J66" s="31" t="s">
        <v>23</v>
      </c>
    </row>
    <row r="67" spans="1:10" x14ac:dyDescent="0.3">
      <c r="H67" s="4"/>
      <c r="I67" s="4" t="s">
        <v>117</v>
      </c>
      <c r="J67" s="4" t="s">
        <v>31</v>
      </c>
    </row>
    <row r="68" spans="1:10" x14ac:dyDescent="0.3">
      <c r="I68" s="31" t="s">
        <v>118</v>
      </c>
      <c r="J68" s="31" t="s">
        <v>23</v>
      </c>
    </row>
  </sheetData>
  <autoFilter ref="I28:J68"/>
  <mergeCells count="3">
    <mergeCell ref="E1:G1"/>
    <mergeCell ref="I1:J1"/>
    <mergeCell ref="L1:M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170"/>
  <sheetViews>
    <sheetView zoomScale="90" zoomScaleNormal="90" workbookViewId="0">
      <selection activeCell="B14" sqref="B14"/>
    </sheetView>
  </sheetViews>
  <sheetFormatPr defaultRowHeight="14" x14ac:dyDescent="0.3"/>
  <cols>
    <col min="2" max="3" width="9.33203125" bestFit="1" customWidth="1"/>
    <col min="4" max="11" width="10.5" bestFit="1" customWidth="1"/>
    <col min="12" max="13" width="10.33203125" bestFit="1" customWidth="1"/>
    <col min="14" max="14" width="13.08203125" customWidth="1"/>
    <col min="15" max="15" width="11.5" customWidth="1"/>
    <col min="16" max="24" width="10.08203125" customWidth="1"/>
    <col min="25" max="25" width="10.08203125" style="4" customWidth="1"/>
    <col min="26" max="26" width="27.08203125" bestFit="1" customWidth="1"/>
    <col min="27" max="27" width="13.08203125" customWidth="1"/>
    <col min="28" max="37" width="11.5" customWidth="1"/>
    <col min="38" max="38" width="5.83203125" customWidth="1"/>
    <col min="39" max="49" width="9.83203125" customWidth="1"/>
    <col min="50" max="51" width="5.83203125" customWidth="1"/>
    <col min="52" max="52" width="6.83203125" customWidth="1"/>
    <col min="53" max="53" width="11.33203125" bestFit="1" customWidth="1"/>
  </cols>
  <sheetData>
    <row r="1" spans="1:49" ht="15.5" x14ac:dyDescent="0.35">
      <c r="A1" s="40" t="s">
        <v>398</v>
      </c>
      <c r="M1" s="33" t="s">
        <v>393</v>
      </c>
      <c r="AA1" s="33" t="s">
        <v>394</v>
      </c>
      <c r="AM1" s="40" t="s">
        <v>395</v>
      </c>
    </row>
    <row r="2" spans="1:49" x14ac:dyDescent="0.3">
      <c r="A2" s="5" t="s">
        <v>9</v>
      </c>
      <c r="B2" s="5">
        <v>2022</v>
      </c>
      <c r="C2" s="5">
        <v>2023</v>
      </c>
      <c r="D2" s="5">
        <v>2024</v>
      </c>
      <c r="E2" s="5">
        <v>2025</v>
      </c>
      <c r="F2" s="5">
        <v>2026</v>
      </c>
      <c r="G2" s="5">
        <v>2027</v>
      </c>
      <c r="H2" s="5">
        <v>2028</v>
      </c>
      <c r="I2" s="5">
        <v>2029</v>
      </c>
      <c r="J2" s="5">
        <v>2030</v>
      </c>
      <c r="K2" s="5">
        <v>2031</v>
      </c>
      <c r="M2" s="4" t="s">
        <v>138</v>
      </c>
      <c r="N2" s="4" t="s">
        <v>24</v>
      </c>
      <c r="O2" s="4" t="s">
        <v>359</v>
      </c>
      <c r="P2">
        <v>2022</v>
      </c>
      <c r="Q2">
        <v>2023</v>
      </c>
      <c r="R2" s="4">
        <v>2024</v>
      </c>
      <c r="S2" s="4">
        <v>2025</v>
      </c>
      <c r="T2" s="4">
        <v>2026</v>
      </c>
      <c r="U2" s="4">
        <v>2027</v>
      </c>
      <c r="V2" s="4">
        <v>2028</v>
      </c>
      <c r="W2" s="4">
        <v>2029</v>
      </c>
      <c r="X2" s="4">
        <v>2030</v>
      </c>
      <c r="Y2" s="4">
        <v>2031</v>
      </c>
      <c r="AA2" s="28" t="s">
        <v>142</v>
      </c>
      <c r="AB2" s="4" t="s">
        <v>372</v>
      </c>
      <c r="AC2" s="4" t="s">
        <v>377</v>
      </c>
      <c r="AD2" s="4" t="s">
        <v>378</v>
      </c>
      <c r="AE2" s="4" t="s">
        <v>379</v>
      </c>
      <c r="AF2" s="4" t="s">
        <v>380</v>
      </c>
      <c r="AG2" s="4" t="s">
        <v>381</v>
      </c>
      <c r="AH2" s="4" t="s">
        <v>382</v>
      </c>
      <c r="AI2" s="4" t="s">
        <v>383</v>
      </c>
      <c r="AJ2" s="4" t="s">
        <v>384</v>
      </c>
      <c r="AK2" s="4" t="s">
        <v>386</v>
      </c>
      <c r="AM2" t="s">
        <v>142</v>
      </c>
      <c r="AN2" s="5" t="s">
        <v>372</v>
      </c>
      <c r="AO2" s="5" t="s">
        <v>377</v>
      </c>
      <c r="AP2" s="5" t="s">
        <v>378</v>
      </c>
      <c r="AQ2" s="5" t="s">
        <v>379</v>
      </c>
      <c r="AR2" s="5" t="s">
        <v>380</v>
      </c>
      <c r="AS2" s="5" t="s">
        <v>381</v>
      </c>
      <c r="AT2" s="5" t="s">
        <v>382</v>
      </c>
      <c r="AU2" s="5" t="s">
        <v>383</v>
      </c>
      <c r="AV2" s="5" t="s">
        <v>384</v>
      </c>
      <c r="AW2" s="5" t="s">
        <v>386</v>
      </c>
    </row>
    <row r="3" spans="1:49" x14ac:dyDescent="0.3">
      <c r="A3" s="5" t="s">
        <v>45</v>
      </c>
      <c r="B3" s="2">
        <v>9625.0754859798035</v>
      </c>
      <c r="C3" s="2">
        <v>9637.7044513960154</v>
      </c>
      <c r="D3" s="2">
        <v>9671.5239126969936</v>
      </c>
      <c r="E3" s="2">
        <v>9658.9559395498763</v>
      </c>
      <c r="F3" s="2">
        <v>9689.3242217544539</v>
      </c>
      <c r="G3" s="2">
        <v>9745.0939144528074</v>
      </c>
      <c r="H3" s="2">
        <v>9839.0202821145576</v>
      </c>
      <c r="I3" s="2">
        <v>9965.2208190986057</v>
      </c>
      <c r="J3" s="2">
        <v>10068.389412386445</v>
      </c>
      <c r="K3" s="2">
        <v>10169.700201654823</v>
      </c>
      <c r="L3" s="2"/>
      <c r="M3" s="4" t="s">
        <v>45</v>
      </c>
      <c r="N3" s="4" t="s">
        <v>23</v>
      </c>
      <c r="O3" s="7">
        <v>1</v>
      </c>
      <c r="P3" s="2">
        <f>$O3*VLOOKUP($M3,$A$3:$K$25,P$2-2020,FALSE)</f>
        <v>9625.0754859798035</v>
      </c>
      <c r="Q3" s="2">
        <f t="shared" ref="Q3:Y18" si="0">$O3*VLOOKUP($M3,$A$3:$K$25,Q$2-2020,FALSE)</f>
        <v>9637.7044513960154</v>
      </c>
      <c r="R3" s="2">
        <f t="shared" si="0"/>
        <v>9671.5239126969936</v>
      </c>
      <c r="S3" s="2">
        <f t="shared" si="0"/>
        <v>9658.9559395498763</v>
      </c>
      <c r="T3" s="2">
        <f t="shared" si="0"/>
        <v>9689.3242217544539</v>
      </c>
      <c r="U3" s="2">
        <f t="shared" si="0"/>
        <v>9745.0939144528074</v>
      </c>
      <c r="V3" s="2">
        <f t="shared" si="0"/>
        <v>9839.0202821145576</v>
      </c>
      <c r="W3" s="2">
        <f t="shared" si="0"/>
        <v>9965.2208190986057</v>
      </c>
      <c r="X3" s="2">
        <f t="shared" si="0"/>
        <v>10068.389412386445</v>
      </c>
      <c r="Y3" s="2">
        <f t="shared" si="0"/>
        <v>10169.700201654823</v>
      </c>
      <c r="AA3" s="26" t="s">
        <v>22</v>
      </c>
      <c r="AB3" s="2">
        <v>8354.9446690787772</v>
      </c>
      <c r="AC3" s="2">
        <v>8397.0941172444836</v>
      </c>
      <c r="AD3" s="2">
        <v>8417.1640429218205</v>
      </c>
      <c r="AE3" s="2">
        <v>8435.0765203131959</v>
      </c>
      <c r="AF3" s="2">
        <v>8385.9743903553153</v>
      </c>
      <c r="AG3" s="2">
        <v>8387.7609716290262</v>
      </c>
      <c r="AH3" s="2">
        <v>8457.7455649468357</v>
      </c>
      <c r="AI3" s="2">
        <v>8498.5137380882079</v>
      </c>
      <c r="AJ3" s="2">
        <v>8474.4304348361311</v>
      </c>
      <c r="AK3" s="2">
        <v>8512.8693017212536</v>
      </c>
      <c r="AM3" s="5" t="s">
        <v>22</v>
      </c>
      <c r="AN3" s="2">
        <v>8354.9446690787772</v>
      </c>
      <c r="AO3" s="2">
        <v>8397.0941172444836</v>
      </c>
      <c r="AP3" s="2">
        <v>8417.1640429218205</v>
      </c>
      <c r="AQ3" s="2">
        <v>8435.0765203131959</v>
      </c>
      <c r="AR3" s="2">
        <v>8385.9743903553153</v>
      </c>
      <c r="AS3" s="2">
        <v>8387.7609716290262</v>
      </c>
      <c r="AT3" s="2">
        <v>8457.7455649468357</v>
      </c>
      <c r="AU3" s="2">
        <v>8498.5137380882079</v>
      </c>
      <c r="AV3" s="2">
        <v>8474.4304348361311</v>
      </c>
      <c r="AW3" s="2">
        <v>8512.8693017212536</v>
      </c>
    </row>
    <row r="4" spans="1:49" x14ac:dyDescent="0.3">
      <c r="A4" s="5" t="s">
        <v>6</v>
      </c>
      <c r="B4" s="2">
        <v>30453.489619238753</v>
      </c>
      <c r="C4" s="2">
        <v>30628.544258401707</v>
      </c>
      <c r="D4" s="2">
        <v>30723.92783265057</v>
      </c>
      <c r="E4" s="2">
        <v>30838.217877440176</v>
      </c>
      <c r="F4" s="2">
        <v>30898.41798826406</v>
      </c>
      <c r="G4" s="2">
        <v>31101.005298073513</v>
      </c>
      <c r="H4" s="2">
        <v>31440.441789394899</v>
      </c>
      <c r="I4" s="2">
        <v>31745.742990050163</v>
      </c>
      <c r="J4" s="2">
        <v>31907.051618210357</v>
      </c>
      <c r="K4" s="2">
        <v>32139.334746352986</v>
      </c>
      <c r="L4" s="2"/>
      <c r="M4" s="4" t="s">
        <v>56</v>
      </c>
      <c r="N4" s="4" t="s">
        <v>26</v>
      </c>
      <c r="O4" s="7">
        <v>0.18</v>
      </c>
      <c r="P4" s="2">
        <f t="shared" ref="P4:Y19" si="1">$O4*VLOOKUP($M4,$A$3:$K$25,P$2-2020,FALSE)</f>
        <v>22826.152874765943</v>
      </c>
      <c r="Q4" s="2">
        <f t="shared" si="0"/>
        <v>22842.133761410179</v>
      </c>
      <c r="R4" s="2">
        <f t="shared" si="0"/>
        <v>22834.535378786961</v>
      </c>
      <c r="S4" s="2">
        <f t="shared" si="0"/>
        <v>22926.857058948226</v>
      </c>
      <c r="T4" s="2">
        <f t="shared" si="0"/>
        <v>22909.790017057789</v>
      </c>
      <c r="U4" s="2">
        <f t="shared" si="0"/>
        <v>22954.410134076468</v>
      </c>
      <c r="V4" s="2">
        <f t="shared" si="0"/>
        <v>23092.635404353034</v>
      </c>
      <c r="W4" s="2">
        <f t="shared" si="0"/>
        <v>23157.714788247853</v>
      </c>
      <c r="X4" s="2">
        <f t="shared" si="0"/>
        <v>23106.658532337919</v>
      </c>
      <c r="Y4" s="2">
        <f t="shared" si="0"/>
        <v>23218.867032353151</v>
      </c>
      <c r="AA4" s="26" t="s">
        <v>21</v>
      </c>
      <c r="AB4" s="2">
        <v>11243.396061597745</v>
      </c>
      <c r="AC4" s="2">
        <v>11281.674911814713</v>
      </c>
      <c r="AD4" s="2">
        <v>11326.2038419211</v>
      </c>
      <c r="AE4" s="2">
        <v>11356.392976271469</v>
      </c>
      <c r="AF4" s="2">
        <v>11379.490436080934</v>
      </c>
      <c r="AG4" s="2">
        <v>11414.204911405746</v>
      </c>
      <c r="AH4" s="2">
        <v>11496.68727617647</v>
      </c>
      <c r="AI4" s="2">
        <v>11595.495817734878</v>
      </c>
      <c r="AJ4" s="2">
        <v>11625.892562739073</v>
      </c>
      <c r="AK4" s="2">
        <v>11640.613301359386</v>
      </c>
      <c r="AM4" s="5" t="s">
        <v>21</v>
      </c>
      <c r="AN4" s="2">
        <v>11243.396061597745</v>
      </c>
      <c r="AO4" s="2">
        <v>11281.674911814713</v>
      </c>
      <c r="AP4" s="2">
        <v>11326.2038419211</v>
      </c>
      <c r="AQ4" s="2">
        <v>11356.392976271469</v>
      </c>
      <c r="AR4" s="2">
        <v>11379.490436080934</v>
      </c>
      <c r="AS4" s="2">
        <v>11414.204911405746</v>
      </c>
      <c r="AT4" s="2">
        <v>11496.68727617647</v>
      </c>
      <c r="AU4" s="2">
        <v>11595.495817734878</v>
      </c>
      <c r="AV4" s="2">
        <v>11625.892562739073</v>
      </c>
      <c r="AW4" s="2">
        <v>11640.613301359386</v>
      </c>
    </row>
    <row r="5" spans="1:49" x14ac:dyDescent="0.3">
      <c r="A5" s="5" t="s">
        <v>46</v>
      </c>
      <c r="B5" s="2">
        <v>18431.796822291384</v>
      </c>
      <c r="C5" s="2">
        <v>18494.549035761826</v>
      </c>
      <c r="D5" s="2">
        <v>18567.547281837869</v>
      </c>
      <c r="E5" s="2">
        <v>18617.037666018801</v>
      </c>
      <c r="F5" s="2">
        <v>18654.902354231039</v>
      </c>
      <c r="G5" s="2">
        <v>18711.811330173354</v>
      </c>
      <c r="H5" s="2">
        <v>18847.02832160077</v>
      </c>
      <c r="I5" s="2">
        <v>19009.009537270293</v>
      </c>
      <c r="J5" s="2">
        <v>19058.840266785366</v>
      </c>
      <c r="K5" s="2">
        <v>19082.972625179322</v>
      </c>
      <c r="L5" s="2"/>
      <c r="M5" s="4" t="s">
        <v>56</v>
      </c>
      <c r="N5" s="4" t="s">
        <v>27</v>
      </c>
      <c r="O5" s="7">
        <v>0.05</v>
      </c>
      <c r="P5" s="2">
        <f t="shared" si="1"/>
        <v>6340.5980207683178</v>
      </c>
      <c r="Q5" s="2">
        <f t="shared" si="0"/>
        <v>6345.0371559472724</v>
      </c>
      <c r="R5" s="2">
        <f t="shared" si="0"/>
        <v>6342.9264941074898</v>
      </c>
      <c r="S5" s="2">
        <f t="shared" si="0"/>
        <v>6368.5714052633966</v>
      </c>
      <c r="T5" s="2">
        <f t="shared" si="0"/>
        <v>6363.8305602938308</v>
      </c>
      <c r="U5" s="2">
        <f t="shared" si="0"/>
        <v>6376.2250372434646</v>
      </c>
      <c r="V5" s="2">
        <f t="shared" si="0"/>
        <v>6414.6209456536208</v>
      </c>
      <c r="W5" s="2">
        <f t="shared" si="0"/>
        <v>6432.6985522910709</v>
      </c>
      <c r="X5" s="2">
        <f t="shared" si="0"/>
        <v>6418.516258982756</v>
      </c>
      <c r="Y5" s="2">
        <f t="shared" si="0"/>
        <v>6449.6852867647649</v>
      </c>
      <c r="AA5" s="26" t="s">
        <v>5</v>
      </c>
      <c r="AB5" s="2">
        <v>96861.931876985938</v>
      </c>
      <c r="AC5" s="2">
        <v>96240.864744709033</v>
      </c>
      <c r="AD5" s="2">
        <v>95809.653184469935</v>
      </c>
      <c r="AE5" s="2">
        <v>95987.120429766146</v>
      </c>
      <c r="AF5" s="2">
        <v>95779.954662897784</v>
      </c>
      <c r="AG5" s="2">
        <v>95916.921134375079</v>
      </c>
      <c r="AH5" s="2">
        <v>95905.064735472464</v>
      </c>
      <c r="AI5" s="2">
        <v>96379.85591029482</v>
      </c>
      <c r="AJ5" s="2">
        <v>96535.774873805683</v>
      </c>
      <c r="AK5" s="2">
        <v>97396.933190319629</v>
      </c>
      <c r="AM5" s="5" t="s">
        <v>5</v>
      </c>
      <c r="AN5" s="2">
        <v>96861.931876985938</v>
      </c>
      <c r="AO5" s="2">
        <v>96240.864744709033</v>
      </c>
      <c r="AP5" s="2">
        <v>95809.653184469935</v>
      </c>
      <c r="AQ5" s="2">
        <v>95987.120429766146</v>
      </c>
      <c r="AR5" s="2">
        <v>95779.954662897784</v>
      </c>
      <c r="AS5" s="2">
        <v>95916.921134375079</v>
      </c>
      <c r="AT5" s="2">
        <v>95905.064735472464</v>
      </c>
      <c r="AU5" s="2">
        <v>96379.85591029482</v>
      </c>
      <c r="AV5" s="2">
        <v>96535.774873805683</v>
      </c>
      <c r="AW5" s="2">
        <v>97396.933190319629</v>
      </c>
    </row>
    <row r="6" spans="1:49" x14ac:dyDescent="0.3">
      <c r="A6" s="5" t="s">
        <v>47</v>
      </c>
      <c r="B6" s="2">
        <v>21278.738741945803</v>
      </c>
      <c r="C6" s="2">
        <v>21256.338747736034</v>
      </c>
      <c r="D6" s="2">
        <v>21248.313237076614</v>
      </c>
      <c r="E6" s="2">
        <v>21192.334844845624</v>
      </c>
      <c r="F6" s="2">
        <v>21289.326165386126</v>
      </c>
      <c r="G6" s="2">
        <v>21447.44292761977</v>
      </c>
      <c r="H6" s="2">
        <v>21697.185458413387</v>
      </c>
      <c r="I6" s="2">
        <v>21944.922591290633</v>
      </c>
      <c r="J6" s="2">
        <v>22161.690199501489</v>
      </c>
      <c r="K6" s="2">
        <v>22412.528064466242</v>
      </c>
      <c r="L6" s="2"/>
      <c r="M6" s="4" t="s">
        <v>56</v>
      </c>
      <c r="N6" s="4" t="s">
        <v>28</v>
      </c>
      <c r="O6" s="7">
        <v>0.04</v>
      </c>
      <c r="P6" s="2">
        <f t="shared" si="1"/>
        <v>5072.4784166146546</v>
      </c>
      <c r="Q6" s="2">
        <f t="shared" si="0"/>
        <v>5076.0297247578173</v>
      </c>
      <c r="R6" s="2">
        <f t="shared" si="0"/>
        <v>5074.3411952859915</v>
      </c>
      <c r="S6" s="2">
        <f t="shared" si="0"/>
        <v>5094.8571242107173</v>
      </c>
      <c r="T6" s="2">
        <f t="shared" si="0"/>
        <v>5091.0644482350644</v>
      </c>
      <c r="U6" s="2">
        <f t="shared" si="0"/>
        <v>5100.9800297947713</v>
      </c>
      <c r="V6" s="2">
        <f t="shared" si="0"/>
        <v>5131.696756522897</v>
      </c>
      <c r="W6" s="2">
        <f t="shared" si="0"/>
        <v>5146.1588418328565</v>
      </c>
      <c r="X6" s="2">
        <f t="shared" si="0"/>
        <v>5134.8130071862042</v>
      </c>
      <c r="Y6" s="2">
        <f t="shared" si="0"/>
        <v>5159.7482294118117</v>
      </c>
      <c r="AA6" s="26" t="s">
        <v>26</v>
      </c>
      <c r="AB6" s="2">
        <v>22826.152874765943</v>
      </c>
      <c r="AC6" s="2">
        <v>22842.133761410179</v>
      </c>
      <c r="AD6" s="2">
        <v>22834.535378786961</v>
      </c>
      <c r="AE6" s="2">
        <v>22926.857058948226</v>
      </c>
      <c r="AF6" s="2">
        <v>22909.790017057789</v>
      </c>
      <c r="AG6" s="2">
        <v>22954.410134076468</v>
      </c>
      <c r="AH6" s="2">
        <v>23092.635404353034</v>
      </c>
      <c r="AI6" s="2">
        <v>23157.714788247853</v>
      </c>
      <c r="AJ6" s="2">
        <v>23106.658532337919</v>
      </c>
      <c r="AK6" s="2">
        <v>23218.867032353151</v>
      </c>
      <c r="AM6" s="5" t="s">
        <v>26</v>
      </c>
      <c r="AN6" s="2">
        <v>22826.152874765943</v>
      </c>
      <c r="AO6" s="2">
        <v>22842.133761410179</v>
      </c>
      <c r="AP6" s="2">
        <v>22834.535378786961</v>
      </c>
      <c r="AQ6" s="2">
        <v>22926.857058948226</v>
      </c>
      <c r="AR6" s="2">
        <v>22909.790017057789</v>
      </c>
      <c r="AS6" s="2">
        <v>22954.410134076468</v>
      </c>
      <c r="AT6" s="2">
        <v>23092.635404353034</v>
      </c>
      <c r="AU6" s="2">
        <v>23157.714788247853</v>
      </c>
      <c r="AV6" s="2">
        <v>23106.658532337919</v>
      </c>
      <c r="AW6" s="2">
        <v>23218.867032353151</v>
      </c>
    </row>
    <row r="7" spans="1:49" x14ac:dyDescent="0.3">
      <c r="A7" s="5" t="s">
        <v>48</v>
      </c>
      <c r="B7" s="2">
        <v>15003.973930965134</v>
      </c>
      <c r="C7" s="2">
        <v>14994.525076978351</v>
      </c>
      <c r="D7" s="2">
        <v>14955.482491243254</v>
      </c>
      <c r="E7" s="2">
        <v>14956.079104668759</v>
      </c>
      <c r="F7" s="2">
        <v>14955.875374559657</v>
      </c>
      <c r="G7" s="2">
        <v>15047.462040697688</v>
      </c>
      <c r="H7" s="2">
        <v>15166.597675761644</v>
      </c>
      <c r="I7" s="2">
        <v>15227.759402474901</v>
      </c>
      <c r="J7" s="2">
        <v>15250.98106979363</v>
      </c>
      <c r="K7" s="2">
        <v>15310.700475082622</v>
      </c>
      <c r="L7" s="2"/>
      <c r="M7" s="4" t="s">
        <v>56</v>
      </c>
      <c r="N7" s="4" t="s">
        <v>30</v>
      </c>
      <c r="O7" s="7">
        <v>0.43</v>
      </c>
      <c r="P7" s="2">
        <f t="shared" si="1"/>
        <v>54529.142978607531</v>
      </c>
      <c r="Q7" s="2">
        <f t="shared" si="0"/>
        <v>54567.319541146535</v>
      </c>
      <c r="R7" s="2">
        <f t="shared" si="0"/>
        <v>54549.167849324404</v>
      </c>
      <c r="S7" s="2">
        <f t="shared" si="0"/>
        <v>54769.714085265208</v>
      </c>
      <c r="T7" s="2">
        <f t="shared" si="0"/>
        <v>54728.942818526935</v>
      </c>
      <c r="U7" s="2">
        <f t="shared" si="0"/>
        <v>54835.535320293791</v>
      </c>
      <c r="V7" s="2">
        <f t="shared" si="0"/>
        <v>55165.740132621133</v>
      </c>
      <c r="W7" s="2">
        <f t="shared" si="0"/>
        <v>55321.207549703206</v>
      </c>
      <c r="X7" s="2">
        <f t="shared" si="0"/>
        <v>55199.239827251695</v>
      </c>
      <c r="Y7" s="2">
        <f t="shared" si="0"/>
        <v>55467.293466176976</v>
      </c>
      <c r="AA7" s="26" t="s">
        <v>27</v>
      </c>
      <c r="AB7" s="2">
        <v>21706.828697101286</v>
      </c>
      <c r="AC7" s="2">
        <v>21859.849838055015</v>
      </c>
      <c r="AD7" s="2">
        <v>21938.782656969153</v>
      </c>
      <c r="AE7" s="2">
        <v>22053.105288784354</v>
      </c>
      <c r="AF7" s="2">
        <v>22128.854868007231</v>
      </c>
      <c r="AG7" s="2">
        <v>22213.640717931139</v>
      </c>
      <c r="AH7" s="2">
        <v>22331.634399736686</v>
      </c>
      <c r="AI7" s="2">
        <v>22419.978135472993</v>
      </c>
      <c r="AJ7" s="2">
        <v>22395.249381121426</v>
      </c>
      <c r="AK7" s="2">
        <v>22455.50590150477</v>
      </c>
      <c r="AM7" s="5" t="s">
        <v>27</v>
      </c>
      <c r="AN7" s="2">
        <v>21706.828697101286</v>
      </c>
      <c r="AO7" s="2">
        <v>21859.849838055015</v>
      </c>
      <c r="AP7" s="2">
        <v>21938.782656969153</v>
      </c>
      <c r="AQ7" s="2">
        <v>22053.105288784354</v>
      </c>
      <c r="AR7" s="2">
        <v>22128.854868007231</v>
      </c>
      <c r="AS7" s="2">
        <v>22213.640717931139</v>
      </c>
      <c r="AT7" s="2">
        <v>22331.634399736686</v>
      </c>
      <c r="AU7" s="2">
        <v>22419.978135472993</v>
      </c>
      <c r="AV7" s="2">
        <v>22395.249381121426</v>
      </c>
      <c r="AW7" s="2">
        <v>22455.50590150477</v>
      </c>
    </row>
    <row r="8" spans="1:49" x14ac:dyDescent="0.3">
      <c r="A8" s="5" t="s">
        <v>49</v>
      </c>
      <c r="B8" s="2">
        <v>38922.957254150693</v>
      </c>
      <c r="C8" s="2">
        <v>38962.287429326097</v>
      </c>
      <c r="D8" s="2">
        <v>38928.421034836785</v>
      </c>
      <c r="E8" s="2">
        <v>38830.812176712272</v>
      </c>
      <c r="F8" s="2">
        <v>38773.276524837471</v>
      </c>
      <c r="G8" s="2">
        <v>38849.901800500673</v>
      </c>
      <c r="H8" s="2">
        <v>38885.670873398951</v>
      </c>
      <c r="I8" s="2">
        <v>38915.184571822225</v>
      </c>
      <c r="J8" s="2">
        <v>39010.398506272039</v>
      </c>
      <c r="K8" s="2">
        <v>39085.10471071244</v>
      </c>
      <c r="L8" s="2"/>
      <c r="M8" s="4" t="s">
        <v>56</v>
      </c>
      <c r="N8" s="4" t="s">
        <v>32</v>
      </c>
      <c r="O8" s="7">
        <v>0.02</v>
      </c>
      <c r="P8" s="2">
        <f t="shared" si="1"/>
        <v>2536.2392083073273</v>
      </c>
      <c r="Q8" s="2">
        <f t="shared" si="0"/>
        <v>2538.0148623789087</v>
      </c>
      <c r="R8" s="2">
        <f t="shared" si="0"/>
        <v>2537.1705976429957</v>
      </c>
      <c r="S8" s="2">
        <f t="shared" si="0"/>
        <v>2547.4285621053587</v>
      </c>
      <c r="T8" s="2">
        <f t="shared" si="0"/>
        <v>2545.5322241175322</v>
      </c>
      <c r="U8" s="2">
        <f t="shared" si="0"/>
        <v>2550.4900148973857</v>
      </c>
      <c r="V8" s="2">
        <f t="shared" si="0"/>
        <v>2565.8483782614485</v>
      </c>
      <c r="W8" s="2">
        <f t="shared" si="0"/>
        <v>2573.0794209164283</v>
      </c>
      <c r="X8" s="2">
        <f t="shared" si="0"/>
        <v>2567.4065035931021</v>
      </c>
      <c r="Y8" s="2">
        <f t="shared" si="0"/>
        <v>2579.8741147059059</v>
      </c>
      <c r="AA8" s="26" t="s">
        <v>4</v>
      </c>
      <c r="AB8" s="2">
        <v>64887.738138485714</v>
      </c>
      <c r="AC8" s="2">
        <v>65200.081946244165</v>
      </c>
      <c r="AD8" s="2">
        <v>65389.116975071476</v>
      </c>
      <c r="AE8" s="2">
        <v>65586.241948249371</v>
      </c>
      <c r="AF8" s="2">
        <v>65536.515548013762</v>
      </c>
      <c r="AG8" s="2">
        <v>65806.010779352378</v>
      </c>
      <c r="AH8" s="2">
        <v>66393.964251012047</v>
      </c>
      <c r="AI8" s="2">
        <v>66868.421947967538</v>
      </c>
      <c r="AJ8" s="2">
        <v>66987.094837885699</v>
      </c>
      <c r="AK8" s="2">
        <v>67344.038928023554</v>
      </c>
      <c r="AM8" s="5" t="s">
        <v>4</v>
      </c>
      <c r="AN8" s="2">
        <v>64887.738138485714</v>
      </c>
      <c r="AO8" s="2">
        <v>65200.081946244165</v>
      </c>
      <c r="AP8" s="2">
        <v>65389.116975071476</v>
      </c>
      <c r="AQ8" s="2">
        <v>65586.241948249371</v>
      </c>
      <c r="AR8" s="2">
        <v>65536.515548013762</v>
      </c>
      <c r="AS8" s="2">
        <v>65806.010779352378</v>
      </c>
      <c r="AT8" s="2">
        <v>66393.964251012047</v>
      </c>
      <c r="AU8" s="2">
        <v>66868.421947967538</v>
      </c>
      <c r="AV8" s="2">
        <v>66987.094837885699</v>
      </c>
      <c r="AW8" s="2">
        <v>67344.038928023554</v>
      </c>
    </row>
    <row r="9" spans="1:49" x14ac:dyDescent="0.3">
      <c r="A9" s="5" t="s">
        <v>50</v>
      </c>
      <c r="B9" s="2">
        <v>16683.470283225943</v>
      </c>
      <c r="C9" s="2">
        <v>16635.114829503185</v>
      </c>
      <c r="D9" s="2">
        <v>16563.618913011393</v>
      </c>
      <c r="E9" s="2">
        <v>16488.060336899423</v>
      </c>
      <c r="F9" s="2">
        <v>16442.264429414248</v>
      </c>
      <c r="G9" s="2">
        <v>16479.122462575222</v>
      </c>
      <c r="H9" s="2">
        <v>16541.340080090111</v>
      </c>
      <c r="I9" s="2">
        <v>16555.915130452657</v>
      </c>
      <c r="J9" s="2">
        <v>16567.87651631482</v>
      </c>
      <c r="K9" s="2">
        <v>16567.24102518375</v>
      </c>
      <c r="L9" s="2"/>
      <c r="M9" s="4" t="s">
        <v>56</v>
      </c>
      <c r="N9" s="4" t="s">
        <v>33</v>
      </c>
      <c r="O9" s="7">
        <v>0.15</v>
      </c>
      <c r="P9" s="2">
        <f t="shared" si="1"/>
        <v>19021.794062304951</v>
      </c>
      <c r="Q9" s="2">
        <f t="shared" si="0"/>
        <v>19035.111467841816</v>
      </c>
      <c r="R9" s="2">
        <f t="shared" si="0"/>
        <v>19028.779482322469</v>
      </c>
      <c r="S9" s="2">
        <f t="shared" si="0"/>
        <v>19105.714215790187</v>
      </c>
      <c r="T9" s="2">
        <f t="shared" si="0"/>
        <v>19091.491680881489</v>
      </c>
      <c r="U9" s="2">
        <f t="shared" si="0"/>
        <v>19128.67511173039</v>
      </c>
      <c r="V9" s="2">
        <f t="shared" si="0"/>
        <v>19243.86283696086</v>
      </c>
      <c r="W9" s="2">
        <f t="shared" si="0"/>
        <v>19298.095656873211</v>
      </c>
      <c r="X9" s="2">
        <f t="shared" si="0"/>
        <v>19255.548776948264</v>
      </c>
      <c r="Y9" s="2">
        <f t="shared" si="0"/>
        <v>19349.055860294295</v>
      </c>
      <c r="AA9" s="26" t="s">
        <v>28</v>
      </c>
      <c r="AB9" s="2">
        <v>5072.4784166146546</v>
      </c>
      <c r="AC9" s="2">
        <v>5076.0297247578173</v>
      </c>
      <c r="AD9" s="2">
        <v>5074.3411952859915</v>
      </c>
      <c r="AE9" s="2">
        <v>5094.8571242107173</v>
      </c>
      <c r="AF9" s="2">
        <v>5091.0644482350644</v>
      </c>
      <c r="AG9" s="2">
        <v>5100.9800297947713</v>
      </c>
      <c r="AH9" s="2">
        <v>5131.696756522897</v>
      </c>
      <c r="AI9" s="2">
        <v>5146.1588418328565</v>
      </c>
      <c r="AJ9" s="2">
        <v>5134.8130071862042</v>
      </c>
      <c r="AK9" s="2">
        <v>5159.7482294118117</v>
      </c>
      <c r="AM9" s="5" t="s">
        <v>28</v>
      </c>
      <c r="AN9" s="2">
        <v>5072.4784166146546</v>
      </c>
      <c r="AO9" s="2">
        <v>5076.0297247578173</v>
      </c>
      <c r="AP9" s="2">
        <v>5074.3411952859915</v>
      </c>
      <c r="AQ9" s="2">
        <v>5094.8571242107173</v>
      </c>
      <c r="AR9" s="2">
        <v>5091.0644482350644</v>
      </c>
      <c r="AS9" s="2">
        <v>5100.9800297947713</v>
      </c>
      <c r="AT9" s="2">
        <v>5131.696756522897</v>
      </c>
      <c r="AU9" s="2">
        <v>5146.1588418328565</v>
      </c>
      <c r="AV9" s="2">
        <v>5134.8130071862042</v>
      </c>
      <c r="AW9" s="2">
        <v>5159.7482294118117</v>
      </c>
    </row>
    <row r="10" spans="1:49" x14ac:dyDescent="0.3">
      <c r="A10" s="5" t="s">
        <v>51</v>
      </c>
      <c r="B10" s="2">
        <v>27849.815563595927</v>
      </c>
      <c r="C10" s="2">
        <v>27990.31372414828</v>
      </c>
      <c r="D10" s="2">
        <v>28057.213476406068</v>
      </c>
      <c r="E10" s="2">
        <v>28116.92173437732</v>
      </c>
      <c r="F10" s="2">
        <v>27953.247967851054</v>
      </c>
      <c r="G10" s="2">
        <v>27959.203238763424</v>
      </c>
      <c r="H10" s="2">
        <v>28192.485216489455</v>
      </c>
      <c r="I10" s="2">
        <v>28328.379126960695</v>
      </c>
      <c r="J10" s="2">
        <v>28248.101449453774</v>
      </c>
      <c r="K10" s="2">
        <v>28376.231005737511</v>
      </c>
      <c r="L10" s="2"/>
      <c r="M10" s="4" t="s">
        <v>56</v>
      </c>
      <c r="N10" s="4" t="s">
        <v>34</v>
      </c>
      <c r="O10" s="7">
        <v>0.14000000000000001</v>
      </c>
      <c r="P10" s="2">
        <f t="shared" si="1"/>
        <v>17753.67445815129</v>
      </c>
      <c r="Q10" s="2">
        <f t="shared" si="0"/>
        <v>17766.104036652363</v>
      </c>
      <c r="R10" s="2">
        <f t="shared" si="0"/>
        <v>17760.194183500971</v>
      </c>
      <c r="S10" s="2">
        <f t="shared" si="0"/>
        <v>17831.999934737512</v>
      </c>
      <c r="T10" s="2">
        <f t="shared" si="0"/>
        <v>17818.725568822727</v>
      </c>
      <c r="U10" s="2">
        <f t="shared" si="0"/>
        <v>17853.430104281702</v>
      </c>
      <c r="V10" s="2">
        <f t="shared" si="0"/>
        <v>17960.938647830139</v>
      </c>
      <c r="W10" s="2">
        <f t="shared" si="0"/>
        <v>18011.555946414999</v>
      </c>
      <c r="X10" s="2">
        <f t="shared" si="0"/>
        <v>17971.845525151715</v>
      </c>
      <c r="Y10" s="2">
        <f t="shared" si="0"/>
        <v>18059.118802941342</v>
      </c>
      <c r="AA10" s="26" t="s">
        <v>29</v>
      </c>
      <c r="AB10" s="2">
        <v>3991.4570772741567</v>
      </c>
      <c r="AC10" s="2">
        <v>4477.0342636466876</v>
      </c>
      <c r="AD10" s="2">
        <v>5023.6067483133429</v>
      </c>
      <c r="AE10" s="2">
        <v>5616.0112464911326</v>
      </c>
      <c r="AF10" s="2">
        <v>6196.2265615582528</v>
      </c>
      <c r="AG10" s="2">
        <v>6457.1231464354942</v>
      </c>
      <c r="AH10" s="2">
        <v>6683.0099625248522</v>
      </c>
      <c r="AI10" s="2">
        <v>6925.9514747265048</v>
      </c>
      <c r="AJ10" s="2">
        <v>7138.7148774629986</v>
      </c>
      <c r="AK10" s="2">
        <v>7374.3867489429686</v>
      </c>
      <c r="AM10" s="5" t="s">
        <v>29</v>
      </c>
      <c r="AN10" s="2">
        <v>3991.4570772741567</v>
      </c>
      <c r="AO10" s="2">
        <v>4477.0342636466876</v>
      </c>
      <c r="AP10" s="2">
        <v>5023.6067483133429</v>
      </c>
      <c r="AQ10" s="2">
        <v>5616.0112464911326</v>
      </c>
      <c r="AR10" s="2">
        <v>6196.2265615582528</v>
      </c>
      <c r="AS10" s="2">
        <v>6457.1231464354942</v>
      </c>
      <c r="AT10" s="2">
        <v>6683.0099625248522</v>
      </c>
      <c r="AU10" s="2">
        <v>6925.9514747265048</v>
      </c>
      <c r="AV10" s="2">
        <v>7138.7148774629986</v>
      </c>
      <c r="AW10" s="2">
        <v>7374.3867489429686</v>
      </c>
    </row>
    <row r="11" spans="1:49" x14ac:dyDescent="0.3">
      <c r="A11" s="5" t="s">
        <v>52</v>
      </c>
      <c r="B11" s="2">
        <v>38650.804572995439</v>
      </c>
      <c r="C11" s="2">
        <v>38587.236833370538</v>
      </c>
      <c r="D11" s="2">
        <v>38593.225878268793</v>
      </c>
      <c r="E11" s="2">
        <v>38598.595310101802</v>
      </c>
      <c r="F11" s="2">
        <v>38558.329578499317</v>
      </c>
      <c r="G11" s="2">
        <v>38742.544858939866</v>
      </c>
      <c r="H11" s="2">
        <v>38956.193842048502</v>
      </c>
      <c r="I11" s="2">
        <v>39088.404834583474</v>
      </c>
      <c r="J11" s="2">
        <v>39121.686939810417</v>
      </c>
      <c r="K11" s="2">
        <v>39304.837544222704</v>
      </c>
      <c r="L11" s="2"/>
      <c r="M11" s="4" t="s">
        <v>57</v>
      </c>
      <c r="N11" s="4" t="s">
        <v>4</v>
      </c>
      <c r="O11" s="7">
        <v>0.17</v>
      </c>
      <c r="P11" s="2">
        <f t="shared" si="1"/>
        <v>8303.9307687049131</v>
      </c>
      <c r="Q11" s="2">
        <f t="shared" si="0"/>
        <v>8320.2804280644032</v>
      </c>
      <c r="R11" s="2">
        <f t="shared" si="0"/>
        <v>8340.8226874750235</v>
      </c>
      <c r="S11" s="2">
        <f t="shared" si="0"/>
        <v>8364.0452969782909</v>
      </c>
      <c r="T11" s="2">
        <f t="shared" si="0"/>
        <v>8355.0591347307909</v>
      </c>
      <c r="U11" s="2">
        <f t="shared" si="0"/>
        <v>8397.3111352820615</v>
      </c>
      <c r="V11" s="2">
        <f t="shared" si="0"/>
        <v>8433.8526142982519</v>
      </c>
      <c r="W11" s="2">
        <f t="shared" si="0"/>
        <v>8449.5701356275895</v>
      </c>
      <c r="X11" s="2">
        <f t="shared" si="0"/>
        <v>8445.189709014965</v>
      </c>
      <c r="Y11" s="2">
        <f t="shared" si="0"/>
        <v>8471.4723325897612</v>
      </c>
      <c r="AA11" s="26" t="s">
        <v>23</v>
      </c>
      <c r="AB11" s="2">
        <v>74454.740506309958</v>
      </c>
      <c r="AC11" s="2">
        <v>74569.253889102838</v>
      </c>
      <c r="AD11" s="2">
        <v>74643.284436378191</v>
      </c>
      <c r="AE11" s="2">
        <v>74666.68932936441</v>
      </c>
      <c r="AF11" s="2">
        <v>74979.407879822436</v>
      </c>
      <c r="AG11" s="2">
        <v>75621.493773665774</v>
      </c>
      <c r="AH11" s="2">
        <v>76517.029811519809</v>
      </c>
      <c r="AI11" s="2">
        <v>77391.936713125004</v>
      </c>
      <c r="AJ11" s="2">
        <v>78098.114173307375</v>
      </c>
      <c r="AK11" s="2">
        <v>79046.438807501429</v>
      </c>
      <c r="AM11" s="5" t="s">
        <v>23</v>
      </c>
      <c r="AN11" s="2">
        <v>74454.740506309958</v>
      </c>
      <c r="AO11" s="2">
        <v>74569.253889102838</v>
      </c>
      <c r="AP11" s="2">
        <v>74643.284436378191</v>
      </c>
      <c r="AQ11" s="2">
        <v>74666.68932936441</v>
      </c>
      <c r="AR11" s="2">
        <v>74979.407879822436</v>
      </c>
      <c r="AS11" s="2">
        <v>75621.493773665774</v>
      </c>
      <c r="AT11" s="2">
        <v>76517.029811519809</v>
      </c>
      <c r="AU11" s="2">
        <v>77391.936713125004</v>
      </c>
      <c r="AV11" s="2">
        <v>78098.114173307375</v>
      </c>
      <c r="AW11" s="2">
        <v>79046.438807501429</v>
      </c>
    </row>
    <row r="12" spans="1:49" x14ac:dyDescent="0.3">
      <c r="A12" s="39" t="s">
        <v>53</v>
      </c>
      <c r="B12" s="2">
        <v>42158.450180369022</v>
      </c>
      <c r="C12" s="2">
        <v>42288.062474428189</v>
      </c>
      <c r="D12" s="2">
        <v>42341.870282725788</v>
      </c>
      <c r="E12" s="2">
        <v>42442.617037542572</v>
      </c>
      <c r="F12" s="2">
        <v>42628.313915523533</v>
      </c>
      <c r="G12" s="2">
        <v>43048.587845105052</v>
      </c>
      <c r="H12" s="2">
        <v>43587.905609323439</v>
      </c>
      <c r="I12" s="2">
        <v>44077.160793370036</v>
      </c>
      <c r="J12" s="2">
        <v>44454.035903940101</v>
      </c>
      <c r="K12" s="2">
        <v>45039.670771879202</v>
      </c>
      <c r="L12" s="2"/>
      <c r="M12" s="4" t="s">
        <v>57</v>
      </c>
      <c r="N12" s="4" t="s">
        <v>31</v>
      </c>
      <c r="O12" s="7">
        <v>0.44</v>
      </c>
      <c r="P12" s="2">
        <f t="shared" si="1"/>
        <v>21492.526695471537</v>
      </c>
      <c r="Q12" s="2">
        <f t="shared" si="0"/>
        <v>21534.843460872573</v>
      </c>
      <c r="R12" s="2">
        <f t="shared" si="0"/>
        <v>21588.01166170006</v>
      </c>
      <c r="S12" s="2">
        <f t="shared" si="0"/>
        <v>21648.117239237927</v>
      </c>
      <c r="T12" s="2">
        <f t="shared" si="0"/>
        <v>21624.858936950281</v>
      </c>
      <c r="U12" s="2">
        <f t="shared" si="0"/>
        <v>21734.217056024158</v>
      </c>
      <c r="V12" s="2">
        <f t="shared" si="0"/>
        <v>21828.795001713122</v>
      </c>
      <c r="W12" s="2">
        <f t="shared" si="0"/>
        <v>21869.475645153761</v>
      </c>
      <c r="X12" s="2">
        <f t="shared" si="0"/>
        <v>21858.138070391677</v>
      </c>
      <c r="Y12" s="2">
        <f t="shared" si="0"/>
        <v>21926.163684349969</v>
      </c>
      <c r="AA12" s="26" t="s">
        <v>30</v>
      </c>
      <c r="AB12" s="2">
        <v>153387.6932615962</v>
      </c>
      <c r="AC12" s="2">
        <v>153998.41277971273</v>
      </c>
      <c r="AD12" s="2">
        <v>154193.35538435346</v>
      </c>
      <c r="AE12" s="2">
        <v>154401.71684881995</v>
      </c>
      <c r="AF12" s="2">
        <v>154331.90163671959</v>
      </c>
      <c r="AG12" s="2">
        <v>154861.0941642918</v>
      </c>
      <c r="AH12" s="2">
        <v>155660.96741895462</v>
      </c>
      <c r="AI12" s="2">
        <v>155932.64760388457</v>
      </c>
      <c r="AJ12" s="2">
        <v>155950.77972784449</v>
      </c>
      <c r="AK12" s="2">
        <v>156132.88400187023</v>
      </c>
      <c r="AM12" s="5" t="s">
        <v>30</v>
      </c>
      <c r="AN12" s="2">
        <v>153387.6932615962</v>
      </c>
      <c r="AO12" s="2">
        <v>153998.41277971273</v>
      </c>
      <c r="AP12" s="2">
        <v>154193.35538435346</v>
      </c>
      <c r="AQ12" s="2">
        <v>154401.71684881995</v>
      </c>
      <c r="AR12" s="2">
        <v>154331.90163671959</v>
      </c>
      <c r="AS12" s="2">
        <v>154861.0941642918</v>
      </c>
      <c r="AT12" s="2">
        <v>155660.96741895462</v>
      </c>
      <c r="AU12" s="2">
        <v>155932.64760388457</v>
      </c>
      <c r="AV12" s="2">
        <v>155950.77972784449</v>
      </c>
      <c r="AW12" s="2">
        <v>156132.88400187023</v>
      </c>
    </row>
    <row r="13" spans="1:49" x14ac:dyDescent="0.3">
      <c r="A13" s="5" t="s">
        <v>54</v>
      </c>
      <c r="B13" s="2">
        <v>1392.476098015318</v>
      </c>
      <c r="C13" s="2">
        <v>1387.1482155426081</v>
      </c>
      <c r="D13" s="2">
        <v>1381.5770038787975</v>
      </c>
      <c r="E13" s="2">
        <v>1372.7815074263351</v>
      </c>
      <c r="F13" s="2">
        <v>1372.4435771583221</v>
      </c>
      <c r="G13" s="2">
        <v>1380.3690864881428</v>
      </c>
      <c r="H13" s="2">
        <v>1392.9184616684154</v>
      </c>
      <c r="I13" s="2">
        <v>1404.6325093657342</v>
      </c>
      <c r="J13" s="2">
        <v>1413.9986574793368</v>
      </c>
      <c r="K13" s="2">
        <v>1424.5397695011643</v>
      </c>
      <c r="L13" s="2"/>
      <c r="M13" s="4" t="s">
        <v>57</v>
      </c>
      <c r="N13" s="4" t="s">
        <v>33</v>
      </c>
      <c r="O13" s="7">
        <v>7.0000000000000007E-2</v>
      </c>
      <c r="P13" s="2">
        <f t="shared" si="1"/>
        <v>3419.2656106431996</v>
      </c>
      <c r="Q13" s="2">
        <f t="shared" si="0"/>
        <v>3425.9978233206371</v>
      </c>
      <c r="R13" s="2">
        <f t="shared" si="0"/>
        <v>3434.4564007250096</v>
      </c>
      <c r="S13" s="2">
        <f t="shared" si="0"/>
        <v>3444.0186516969434</v>
      </c>
      <c r="T13" s="2">
        <f t="shared" si="0"/>
        <v>3440.3184672420907</v>
      </c>
      <c r="U13" s="2">
        <f t="shared" si="0"/>
        <v>3457.7163498220257</v>
      </c>
      <c r="V13" s="2">
        <f t="shared" si="0"/>
        <v>3472.7628411816336</v>
      </c>
      <c r="W13" s="2">
        <f t="shared" si="0"/>
        <v>3479.2347617290075</v>
      </c>
      <c r="X13" s="2">
        <f t="shared" si="0"/>
        <v>3477.4310566532213</v>
      </c>
      <c r="Y13" s="2">
        <f t="shared" si="0"/>
        <v>3488.2533134193136</v>
      </c>
      <c r="AA13" s="26" t="s">
        <v>31</v>
      </c>
      <c r="AB13" s="2">
        <v>150500.02382499762</v>
      </c>
      <c r="AC13" s="2">
        <v>150589.4628542159</v>
      </c>
      <c r="AD13" s="2">
        <v>150544.42956030738</v>
      </c>
      <c r="AE13" s="2">
        <v>150482.2355614604</v>
      </c>
      <c r="AF13" s="2">
        <v>150332.21755963867</v>
      </c>
      <c r="AG13" s="2">
        <v>150940.59153901078</v>
      </c>
      <c r="AH13" s="2">
        <v>151559.61107295801</v>
      </c>
      <c r="AI13" s="2">
        <v>151864.63863602921</v>
      </c>
      <c r="AJ13" s="2">
        <v>152022.74756168414</v>
      </c>
      <c r="AK13" s="2">
        <v>152423.90259998394</v>
      </c>
      <c r="AM13" s="5" t="s">
        <v>31</v>
      </c>
      <c r="AN13" s="2">
        <v>150500.02382499762</v>
      </c>
      <c r="AO13" s="2">
        <v>150589.4628542159</v>
      </c>
      <c r="AP13" s="2">
        <v>150544.42956030738</v>
      </c>
      <c r="AQ13" s="2">
        <v>150482.2355614604</v>
      </c>
      <c r="AR13" s="2">
        <v>150332.21755963867</v>
      </c>
      <c r="AS13" s="2">
        <v>150940.59153901078</v>
      </c>
      <c r="AT13" s="2">
        <v>151559.61107295801</v>
      </c>
      <c r="AU13" s="2">
        <v>151864.63863602921</v>
      </c>
      <c r="AV13" s="2">
        <v>152022.74756168414</v>
      </c>
      <c r="AW13" s="2">
        <v>152423.90259998394</v>
      </c>
    </row>
    <row r="14" spans="1:49" x14ac:dyDescent="0.3">
      <c r="A14" s="5" t="s">
        <v>55</v>
      </c>
      <c r="B14" s="2">
        <v>990.83227885297663</v>
      </c>
      <c r="C14" s="2">
        <v>984.2791676028653</v>
      </c>
      <c r="D14" s="2">
        <v>978.91946189876478</v>
      </c>
      <c r="E14" s="2">
        <v>974.97033310140819</v>
      </c>
      <c r="F14" s="2">
        <v>970.06142069854764</v>
      </c>
      <c r="G14" s="2">
        <v>968.14028678211912</v>
      </c>
      <c r="H14" s="2">
        <v>968.4176003225125</v>
      </c>
      <c r="I14" s="2">
        <v>966.19457912410576</v>
      </c>
      <c r="J14" s="2">
        <v>965.01030893104962</v>
      </c>
      <c r="K14" s="2">
        <v>964.30900362704017</v>
      </c>
      <c r="L14" s="2"/>
      <c r="M14" s="4" t="s">
        <v>57</v>
      </c>
      <c r="N14" s="4" t="s">
        <v>34</v>
      </c>
      <c r="O14" s="7">
        <v>0.32</v>
      </c>
      <c r="P14" s="2">
        <f t="shared" si="1"/>
        <v>15630.928505797481</v>
      </c>
      <c r="Q14" s="2">
        <f t="shared" si="0"/>
        <v>15661.704335180053</v>
      </c>
      <c r="R14" s="2">
        <f t="shared" si="0"/>
        <v>15700.372117600044</v>
      </c>
      <c r="S14" s="2">
        <f t="shared" si="0"/>
        <v>15744.08526490031</v>
      </c>
      <c r="T14" s="2">
        <f t="shared" si="0"/>
        <v>15727.170135963841</v>
      </c>
      <c r="U14" s="2">
        <f t="shared" si="0"/>
        <v>15806.703313472115</v>
      </c>
      <c r="V14" s="2">
        <f t="shared" si="0"/>
        <v>15875.48727397318</v>
      </c>
      <c r="W14" s="2">
        <f t="shared" si="0"/>
        <v>15905.073196475461</v>
      </c>
      <c r="X14" s="2">
        <f t="shared" si="0"/>
        <v>15896.827687557583</v>
      </c>
      <c r="Y14" s="2">
        <f t="shared" si="0"/>
        <v>15946.300861345431</v>
      </c>
      <c r="AA14" s="26" t="s">
        <v>32</v>
      </c>
      <c r="AB14" s="2">
        <v>2536.2392083073273</v>
      </c>
      <c r="AC14" s="2">
        <v>2538.0148623789087</v>
      </c>
      <c r="AD14" s="2">
        <v>2537.1705976429957</v>
      </c>
      <c r="AE14" s="2">
        <v>2547.4285621053587</v>
      </c>
      <c r="AF14" s="2">
        <v>2545.5322241175322</v>
      </c>
      <c r="AG14" s="2">
        <v>2550.4900148973857</v>
      </c>
      <c r="AH14" s="2">
        <v>2565.8483782614485</v>
      </c>
      <c r="AI14" s="2">
        <v>2573.0794209164283</v>
      </c>
      <c r="AJ14" s="2">
        <v>2567.4065035931021</v>
      </c>
      <c r="AK14" s="2">
        <v>2579.8741147059059</v>
      </c>
      <c r="AM14" s="5" t="s">
        <v>32</v>
      </c>
      <c r="AN14" s="2">
        <v>2536.2392083073273</v>
      </c>
      <c r="AO14" s="2">
        <v>2538.0148623789087</v>
      </c>
      <c r="AP14" s="2">
        <v>2537.1705976429957</v>
      </c>
      <c r="AQ14" s="2">
        <v>2547.4285621053587</v>
      </c>
      <c r="AR14" s="2">
        <v>2545.5322241175322</v>
      </c>
      <c r="AS14" s="2">
        <v>2550.4900148973857</v>
      </c>
      <c r="AT14" s="2">
        <v>2565.8483782614485</v>
      </c>
      <c r="AU14" s="2">
        <v>2573.0794209164283</v>
      </c>
      <c r="AV14" s="2">
        <v>2567.4065035931021</v>
      </c>
      <c r="AW14" s="2">
        <v>2579.8741147059059</v>
      </c>
    </row>
    <row r="15" spans="1:49" x14ac:dyDescent="0.3">
      <c r="A15" s="5" t="s">
        <v>56</v>
      </c>
      <c r="B15" s="2">
        <v>126811.96041536635</v>
      </c>
      <c r="C15" s="2">
        <v>126900.74311894544</v>
      </c>
      <c r="D15" s="2">
        <v>126858.52988214979</v>
      </c>
      <c r="E15" s="2">
        <v>127371.42810526793</v>
      </c>
      <c r="F15" s="2">
        <v>127276.6112058766</v>
      </c>
      <c r="G15" s="2">
        <v>127524.50074486928</v>
      </c>
      <c r="H15" s="2">
        <v>128292.41891307241</v>
      </c>
      <c r="I15" s="2">
        <v>128653.97104582141</v>
      </c>
      <c r="J15" s="2">
        <v>128370.3251796551</v>
      </c>
      <c r="K15" s="2">
        <v>128993.7057352953</v>
      </c>
      <c r="L15" s="2"/>
      <c r="M15" s="4" t="s">
        <v>58</v>
      </c>
      <c r="N15" s="4" t="s">
        <v>30</v>
      </c>
      <c r="O15" s="7">
        <v>0.92</v>
      </c>
      <c r="P15" s="2">
        <f t="shared" si="1"/>
        <v>58743.08045511246</v>
      </c>
      <c r="Q15" s="2">
        <f t="shared" si="0"/>
        <v>59184.875200124261</v>
      </c>
      <c r="R15" s="2">
        <f t="shared" si="0"/>
        <v>59442.966403910708</v>
      </c>
      <c r="S15" s="2">
        <f t="shared" si="0"/>
        <v>59329.388822468274</v>
      </c>
      <c r="T15" s="2">
        <f t="shared" si="0"/>
        <v>59326.837844121452</v>
      </c>
      <c r="U15" s="2">
        <f t="shared" si="0"/>
        <v>59589.004826769757</v>
      </c>
      <c r="V15" s="2">
        <f t="shared" si="0"/>
        <v>59824.113436582084</v>
      </c>
      <c r="W15" s="2">
        <f t="shared" si="0"/>
        <v>59787.030224935494</v>
      </c>
      <c r="X15" s="2">
        <f t="shared" si="0"/>
        <v>60026.435089914077</v>
      </c>
      <c r="Y15" s="2">
        <f t="shared" si="0"/>
        <v>59850.239897026891</v>
      </c>
      <c r="AA15" s="26" t="s">
        <v>33</v>
      </c>
      <c r="AB15" s="2">
        <v>98831.698045825862</v>
      </c>
      <c r="AC15" s="2">
        <v>108079.59677152237</v>
      </c>
      <c r="AD15" s="2">
        <v>118468.7905194561</v>
      </c>
      <c r="AE15" s="2">
        <v>129812.45768079918</v>
      </c>
      <c r="AF15" s="2">
        <v>140819.76188835732</v>
      </c>
      <c r="AG15" s="2">
        <v>145833.085583732</v>
      </c>
      <c r="AH15" s="2">
        <v>150259.22581576271</v>
      </c>
      <c r="AI15" s="2">
        <v>154940.6787245239</v>
      </c>
      <c r="AJ15" s="2">
        <v>158940.32771340199</v>
      </c>
      <c r="AK15" s="2">
        <v>163523.14658238538</v>
      </c>
      <c r="AM15" s="5" t="s">
        <v>33</v>
      </c>
      <c r="AN15" s="2">
        <v>98831.698045825862</v>
      </c>
      <c r="AO15" s="2">
        <v>108079.59677152237</v>
      </c>
      <c r="AP15" s="2">
        <v>118468.7905194561</v>
      </c>
      <c r="AQ15" s="2">
        <v>129812.45768079918</v>
      </c>
      <c r="AR15" s="2">
        <v>140819.76188835732</v>
      </c>
      <c r="AS15" s="2">
        <v>145833.085583732</v>
      </c>
      <c r="AT15" s="2">
        <v>150259.22581576271</v>
      </c>
      <c r="AU15" s="2">
        <v>154940.6787245239</v>
      </c>
      <c r="AV15" s="2">
        <v>158940.32771340199</v>
      </c>
      <c r="AW15" s="2">
        <v>163523.14658238538</v>
      </c>
    </row>
    <row r="16" spans="1:49" x14ac:dyDescent="0.3">
      <c r="A16" s="5" t="s">
        <v>57</v>
      </c>
      <c r="B16" s="2">
        <v>48846.65158061713</v>
      </c>
      <c r="C16" s="2">
        <v>48942.826047437666</v>
      </c>
      <c r="D16" s="2">
        <v>49063.662867500134</v>
      </c>
      <c r="E16" s="2">
        <v>49200.26645281347</v>
      </c>
      <c r="F16" s="2">
        <v>49147.406674887003</v>
      </c>
      <c r="G16" s="2">
        <v>49395.947854600359</v>
      </c>
      <c r="H16" s="2">
        <v>49610.897731166187</v>
      </c>
      <c r="I16" s="2">
        <v>49703.353738985817</v>
      </c>
      <c r="J16" s="2">
        <v>49677.586523617443</v>
      </c>
      <c r="K16" s="2">
        <v>49832.190191704474</v>
      </c>
      <c r="L16" s="2"/>
      <c r="M16" s="4" t="s">
        <v>58</v>
      </c>
      <c r="N16" s="4" t="s">
        <v>31</v>
      </c>
      <c r="O16" s="7">
        <v>0.08</v>
      </c>
      <c r="P16" s="2">
        <f t="shared" si="1"/>
        <v>5108.0939526184748</v>
      </c>
      <c r="Q16" s="2">
        <f t="shared" si="0"/>
        <v>5146.5108869673268</v>
      </c>
      <c r="R16" s="2">
        <f t="shared" si="0"/>
        <v>5168.9536003400617</v>
      </c>
      <c r="S16" s="2">
        <f t="shared" si="0"/>
        <v>5159.0772889102846</v>
      </c>
      <c r="T16" s="2">
        <f t="shared" si="0"/>
        <v>5158.8554647062128</v>
      </c>
      <c r="U16" s="2">
        <f t="shared" si="0"/>
        <v>5181.6525936321523</v>
      </c>
      <c r="V16" s="2">
        <f t="shared" si="0"/>
        <v>5202.0968205723548</v>
      </c>
      <c r="W16" s="2">
        <f t="shared" si="0"/>
        <v>5198.8721934726518</v>
      </c>
      <c r="X16" s="2">
        <f t="shared" si="0"/>
        <v>5219.6900078186154</v>
      </c>
      <c r="Y16" s="2">
        <f t="shared" si="0"/>
        <v>5204.3686866979906</v>
      </c>
      <c r="AA16" s="26" t="s">
        <v>34</v>
      </c>
      <c r="AB16" s="2">
        <v>33384.602963948768</v>
      </c>
      <c r="AC16" s="2">
        <v>33427.80837183242</v>
      </c>
      <c r="AD16" s="2">
        <v>33460.566301101018</v>
      </c>
      <c r="AE16" s="2">
        <v>33576.085199637819</v>
      </c>
      <c r="AF16" s="2">
        <v>33545.89570478657</v>
      </c>
      <c r="AG16" s="2">
        <v>33660.133417753816</v>
      </c>
      <c r="AH16" s="2">
        <v>33836.425921803318</v>
      </c>
      <c r="AI16" s="2">
        <v>33916.629142890459</v>
      </c>
      <c r="AJ16" s="2">
        <v>33868.673212709298</v>
      </c>
      <c r="AK16" s="2">
        <v>34005.419664286776</v>
      </c>
      <c r="AM16" s="5" t="s">
        <v>34</v>
      </c>
      <c r="AN16" s="2">
        <v>33384.602963948768</v>
      </c>
      <c r="AO16" s="2">
        <v>33427.80837183242</v>
      </c>
      <c r="AP16" s="2">
        <v>33460.566301101018</v>
      </c>
      <c r="AQ16" s="2">
        <v>33576.085199637819</v>
      </c>
      <c r="AR16" s="2">
        <v>33545.89570478657</v>
      </c>
      <c r="AS16" s="2">
        <v>33660.133417753816</v>
      </c>
      <c r="AT16" s="2">
        <v>33836.425921803318</v>
      </c>
      <c r="AU16" s="2">
        <v>33916.629142890459</v>
      </c>
      <c r="AV16" s="2">
        <v>33868.673212709298</v>
      </c>
      <c r="AW16" s="2">
        <v>34005.419664286776</v>
      </c>
    </row>
    <row r="17" spans="1:49" x14ac:dyDescent="0.3">
      <c r="A17" s="5" t="s">
        <v>58</v>
      </c>
      <c r="B17" s="2">
        <v>63851.174407730934</v>
      </c>
      <c r="C17" s="2">
        <v>64331.386087091589</v>
      </c>
      <c r="D17" s="2">
        <v>64611.920004250765</v>
      </c>
      <c r="E17" s="2">
        <v>64488.466111378555</v>
      </c>
      <c r="F17" s="2">
        <v>64485.693308827664</v>
      </c>
      <c r="G17" s="2">
        <v>64770.657420401905</v>
      </c>
      <c r="H17" s="2">
        <v>65026.210257154438</v>
      </c>
      <c r="I17" s="2">
        <v>64985.902418408143</v>
      </c>
      <c r="J17" s="2">
        <v>65246.125097732693</v>
      </c>
      <c r="K17" s="2">
        <v>65054.608583724876</v>
      </c>
      <c r="L17" s="2"/>
      <c r="M17" s="4" t="s">
        <v>6</v>
      </c>
      <c r="N17" s="4" t="s">
        <v>4</v>
      </c>
      <c r="O17" s="7">
        <v>1</v>
      </c>
      <c r="P17" s="2">
        <f t="shared" si="1"/>
        <v>30453.489619238753</v>
      </c>
      <c r="Q17" s="2">
        <f t="shared" si="0"/>
        <v>30628.544258401707</v>
      </c>
      <c r="R17" s="2">
        <f t="shared" si="0"/>
        <v>30723.92783265057</v>
      </c>
      <c r="S17" s="2">
        <f t="shared" si="0"/>
        <v>30838.217877440176</v>
      </c>
      <c r="T17" s="2">
        <f t="shared" si="0"/>
        <v>30898.41798826406</v>
      </c>
      <c r="U17" s="2">
        <f t="shared" si="0"/>
        <v>31101.005298073513</v>
      </c>
      <c r="V17" s="2">
        <f t="shared" si="0"/>
        <v>31440.441789394899</v>
      </c>
      <c r="W17" s="2">
        <f t="shared" si="0"/>
        <v>31745.742990050163</v>
      </c>
      <c r="X17" s="2">
        <f t="shared" si="0"/>
        <v>31907.051618210357</v>
      </c>
      <c r="Y17" s="2">
        <f t="shared" si="0"/>
        <v>32139.334746352986</v>
      </c>
      <c r="AA17" s="26" t="s">
        <v>149</v>
      </c>
      <c r="AB17" s="2">
        <v>748039.92562288989</v>
      </c>
      <c r="AC17" s="2">
        <v>758577.31283664727</v>
      </c>
      <c r="AD17" s="2">
        <v>769661.00082297903</v>
      </c>
      <c r="AE17" s="2">
        <v>782542.27577522176</v>
      </c>
      <c r="AF17" s="2">
        <v>793962.58782564825</v>
      </c>
      <c r="AG17" s="2">
        <v>801717.94031835184</v>
      </c>
      <c r="AH17" s="2">
        <v>809891.54677000525</v>
      </c>
      <c r="AI17" s="2">
        <v>817611.70089573518</v>
      </c>
      <c r="AJ17" s="2">
        <v>822846.67739991541</v>
      </c>
      <c r="AK17" s="2">
        <v>830814.62840437028</v>
      </c>
      <c r="AM17" s="5" t="s">
        <v>76</v>
      </c>
      <c r="AN17" s="2">
        <f>P9</f>
        <v>19021.794062304951</v>
      </c>
      <c r="AO17" s="2">
        <f t="shared" ref="AO17" si="2">Q9</f>
        <v>19035.111467841816</v>
      </c>
      <c r="AP17" s="2">
        <f t="shared" ref="AP17" si="3">R9</f>
        <v>19028.779482322469</v>
      </c>
      <c r="AQ17" s="2">
        <f t="shared" ref="AQ17" si="4">S9</f>
        <v>19105.714215790187</v>
      </c>
      <c r="AR17" s="2">
        <f t="shared" ref="AR17" si="5">T9</f>
        <v>19091.491680881489</v>
      </c>
      <c r="AS17" s="2">
        <f t="shared" ref="AS17" si="6">U9</f>
        <v>19128.67511173039</v>
      </c>
      <c r="AT17" s="2">
        <f t="shared" ref="AT17" si="7">V9</f>
        <v>19243.86283696086</v>
      </c>
      <c r="AU17" s="2">
        <f t="shared" ref="AU17" si="8">W9</f>
        <v>19298.095656873211</v>
      </c>
      <c r="AV17" s="2">
        <f t="shared" ref="AV17" si="9">X9</f>
        <v>19255.548776948264</v>
      </c>
      <c r="AW17" s="2">
        <f t="shared" ref="AW17" si="10">Y9</f>
        <v>19349.055860294295</v>
      </c>
    </row>
    <row r="18" spans="1:49" x14ac:dyDescent="0.3">
      <c r="A18" s="5" t="s">
        <v>59</v>
      </c>
      <c r="B18" s="2">
        <v>96861.931876985938</v>
      </c>
      <c r="C18" s="2">
        <v>96240.864744709033</v>
      </c>
      <c r="D18" s="2">
        <v>95809.653184469935</v>
      </c>
      <c r="E18" s="2">
        <v>95987.120429766146</v>
      </c>
      <c r="F18" s="2">
        <v>95779.954662897784</v>
      </c>
      <c r="G18" s="2">
        <v>95916.921134375079</v>
      </c>
      <c r="H18" s="2">
        <v>95905.064735472464</v>
      </c>
      <c r="I18" s="2">
        <v>96379.85591029482</v>
      </c>
      <c r="J18" s="2">
        <v>96535.774873805683</v>
      </c>
      <c r="K18" s="2">
        <v>97396.933190319629</v>
      </c>
      <c r="L18" s="2"/>
      <c r="M18" s="4" t="s">
        <v>59</v>
      </c>
      <c r="N18" s="4" t="s">
        <v>5</v>
      </c>
      <c r="O18" s="7">
        <v>1</v>
      </c>
      <c r="P18" s="2">
        <f t="shared" si="1"/>
        <v>96861.931876985938</v>
      </c>
      <c r="Q18" s="2">
        <f t="shared" si="0"/>
        <v>96240.864744709033</v>
      </c>
      <c r="R18" s="2">
        <f t="shared" si="0"/>
        <v>95809.653184469935</v>
      </c>
      <c r="S18" s="2">
        <f t="shared" si="0"/>
        <v>95987.120429766146</v>
      </c>
      <c r="T18" s="2">
        <f t="shared" si="0"/>
        <v>95779.954662897784</v>
      </c>
      <c r="U18" s="2">
        <f t="shared" si="0"/>
        <v>95916.921134375079</v>
      </c>
      <c r="V18" s="2">
        <f t="shared" si="0"/>
        <v>95905.064735472464</v>
      </c>
      <c r="W18" s="2">
        <f t="shared" si="0"/>
        <v>96379.85591029482</v>
      </c>
      <c r="X18" s="2">
        <f t="shared" si="0"/>
        <v>96535.774873805683</v>
      </c>
      <c r="Y18" s="2">
        <f t="shared" si="0"/>
        <v>97396.933190319629</v>
      </c>
      <c r="AM18" s="5" t="s">
        <v>75</v>
      </c>
      <c r="AN18" s="2">
        <f>P24</f>
        <v>75837.684468208972</v>
      </c>
      <c r="AO18" s="2">
        <f t="shared" ref="AO18" si="11">Q24</f>
        <v>85063.651009287059</v>
      </c>
      <c r="AP18" s="2">
        <f t="shared" ref="AP18" si="12">R24</f>
        <v>95448.528217953499</v>
      </c>
      <c r="AQ18" s="2">
        <f t="shared" ref="AQ18" si="13">S24</f>
        <v>106704.2136833315</v>
      </c>
      <c r="AR18" s="2">
        <f t="shared" ref="AR18" si="14">T24</f>
        <v>117728.30466960679</v>
      </c>
      <c r="AS18" s="2">
        <f t="shared" ref="AS18" si="15">U24</f>
        <v>122685.33978227439</v>
      </c>
      <c r="AT18" s="2">
        <f t="shared" ref="AT18" si="16">V24</f>
        <v>126977.18928797219</v>
      </c>
      <c r="AU18" s="2">
        <f t="shared" ref="AU18" si="17">W24</f>
        <v>131593.07801980356</v>
      </c>
      <c r="AV18" s="2">
        <f t="shared" ref="AV18" si="18">X24</f>
        <v>135635.58267179696</v>
      </c>
      <c r="AW18" s="2">
        <f t="shared" ref="AW18" si="19">Y24</f>
        <v>140113.34822991639</v>
      </c>
    </row>
    <row r="19" spans="1:49" x14ac:dyDescent="0.3">
      <c r="A19" s="5" t="s">
        <v>60</v>
      </c>
      <c r="B19" s="2">
        <v>17081.769191127394</v>
      </c>
      <c r="C19" s="2">
        <v>17061.445791279188</v>
      </c>
      <c r="D19" s="2">
        <v>16972.160835820567</v>
      </c>
      <c r="E19" s="2">
        <v>16986.734956239907</v>
      </c>
      <c r="F19" s="2">
        <v>16946.186678368893</v>
      </c>
      <c r="G19" s="2">
        <v>16985.395493511991</v>
      </c>
      <c r="H19" s="2">
        <v>17067.934420775346</v>
      </c>
      <c r="I19" s="2">
        <v>17104.45178233584</v>
      </c>
      <c r="J19" s="2">
        <v>17048.492436986777</v>
      </c>
      <c r="K19" s="2">
        <v>17077.259213923822</v>
      </c>
      <c r="L19" s="2"/>
      <c r="M19" s="4" t="s">
        <v>60</v>
      </c>
      <c r="N19" s="4" t="s">
        <v>30</v>
      </c>
      <c r="O19" s="7">
        <v>1</v>
      </c>
      <c r="P19" s="2">
        <f t="shared" si="1"/>
        <v>17081.769191127394</v>
      </c>
      <c r="Q19" s="2">
        <f t="shared" si="1"/>
        <v>17061.445791279188</v>
      </c>
      <c r="R19" s="2">
        <f t="shared" si="1"/>
        <v>16972.160835820567</v>
      </c>
      <c r="S19" s="2">
        <f t="shared" si="1"/>
        <v>16986.734956239907</v>
      </c>
      <c r="T19" s="2">
        <f t="shared" si="1"/>
        <v>16946.186678368893</v>
      </c>
      <c r="U19" s="2">
        <f t="shared" si="1"/>
        <v>16985.395493511991</v>
      </c>
      <c r="V19" s="2">
        <f t="shared" si="1"/>
        <v>17067.934420775346</v>
      </c>
      <c r="W19" s="2">
        <f t="shared" si="1"/>
        <v>17104.45178233584</v>
      </c>
      <c r="X19" s="2">
        <f t="shared" si="1"/>
        <v>17048.492436986777</v>
      </c>
      <c r="Y19" s="2">
        <f t="shared" si="1"/>
        <v>17077.259213923822</v>
      </c>
      <c r="AM19" s="5" t="s">
        <v>0</v>
      </c>
      <c r="AN19" s="2">
        <v>748039.92562288989</v>
      </c>
      <c r="AO19" s="2">
        <v>758577.31283664727</v>
      </c>
      <c r="AP19" s="2">
        <v>769661.00082297903</v>
      </c>
      <c r="AQ19" s="2">
        <v>782542.27577522176</v>
      </c>
      <c r="AR19" s="2">
        <v>793962.58782564825</v>
      </c>
      <c r="AS19" s="2">
        <v>801717.94031835184</v>
      </c>
      <c r="AT19" s="2">
        <v>809891.54677000525</v>
      </c>
      <c r="AU19" s="2">
        <v>817611.70089573518</v>
      </c>
      <c r="AV19" s="2">
        <v>822846.67739991541</v>
      </c>
      <c r="AW19" s="2">
        <v>830814.62840437028</v>
      </c>
    </row>
    <row r="20" spans="1:49" x14ac:dyDescent="0.3">
      <c r="A20" s="5" t="s">
        <v>61</v>
      </c>
      <c r="B20" s="2">
        <v>27189.105923561972</v>
      </c>
      <c r="C20" s="2">
        <v>27371.119912012524</v>
      </c>
      <c r="D20" s="2">
        <v>27424.479006151116</v>
      </c>
      <c r="E20" s="2">
        <v>27529.07983693276</v>
      </c>
      <c r="F20" s="2">
        <v>27546.013946397532</v>
      </c>
      <c r="G20" s="2">
        <v>27692.067233161357</v>
      </c>
      <c r="H20" s="2">
        <v>27875.224950341802</v>
      </c>
      <c r="I20" s="2">
        <v>28015.92208038273</v>
      </c>
      <c r="J20" s="2">
        <v>27963.698377710349</v>
      </c>
      <c r="K20" s="2">
        <v>28037.769523554452</v>
      </c>
      <c r="L20" s="2"/>
      <c r="M20" s="4" t="s">
        <v>61</v>
      </c>
      <c r="N20" s="4" t="s">
        <v>27</v>
      </c>
      <c r="O20" s="7">
        <v>0.17</v>
      </c>
      <c r="P20" s="2">
        <f t="shared" ref="P20:Y35" si="20">$O20*VLOOKUP($M20,$A$3:$K$25,P$2-2020,FALSE)</f>
        <v>4622.1480070055359</v>
      </c>
      <c r="Q20" s="2">
        <f t="shared" si="20"/>
        <v>4653.0903850421291</v>
      </c>
      <c r="R20" s="2">
        <f t="shared" si="20"/>
        <v>4662.1614310456898</v>
      </c>
      <c r="S20" s="2">
        <f t="shared" si="20"/>
        <v>4679.9435722785693</v>
      </c>
      <c r="T20" s="2">
        <f t="shared" si="20"/>
        <v>4682.8223708875812</v>
      </c>
      <c r="U20" s="2">
        <f t="shared" si="20"/>
        <v>4707.6514296374307</v>
      </c>
      <c r="V20" s="2">
        <f t="shared" si="20"/>
        <v>4738.7882415581071</v>
      </c>
      <c r="W20" s="2">
        <f t="shared" si="20"/>
        <v>4762.7067536650648</v>
      </c>
      <c r="X20" s="2">
        <f t="shared" si="20"/>
        <v>4753.8287242107599</v>
      </c>
      <c r="Y20" s="2">
        <f t="shared" si="20"/>
        <v>4766.4208190042573</v>
      </c>
      <c r="AN20" s="2"/>
      <c r="AO20" s="2"/>
      <c r="AP20" s="2"/>
      <c r="AQ20" s="2"/>
      <c r="AR20" s="2"/>
      <c r="AS20" s="2"/>
      <c r="AT20" s="2"/>
      <c r="AU20" s="2"/>
      <c r="AV20" s="2"/>
      <c r="AW20" s="2"/>
    </row>
    <row r="21" spans="1:49" x14ac:dyDescent="0.3">
      <c r="A21" s="5" t="s">
        <v>62</v>
      </c>
      <c r="B21" s="2">
        <v>13647.364856717442</v>
      </c>
      <c r="C21" s="2">
        <v>13744.665169594973</v>
      </c>
      <c r="D21" s="2">
        <v>13767.796519008267</v>
      </c>
      <c r="E21" s="2">
        <v>13826.523771828532</v>
      </c>
      <c r="F21" s="2">
        <v>13848.695829972929</v>
      </c>
      <c r="G21" s="2">
        <v>13937.550439858889</v>
      </c>
      <c r="H21" s="2">
        <v>14010.499179050817</v>
      </c>
      <c r="I21" s="2">
        <v>14042.832278945418</v>
      </c>
      <c r="J21" s="2">
        <v>14028.966142351894</v>
      </c>
      <c r="K21" s="2">
        <v>14061.177470107395</v>
      </c>
      <c r="L21" s="2"/>
      <c r="M21" s="4" t="s">
        <v>61</v>
      </c>
      <c r="N21" s="4" t="s">
        <v>30</v>
      </c>
      <c r="O21" s="7">
        <v>0.83</v>
      </c>
      <c r="P21" s="2">
        <f t="shared" si="20"/>
        <v>22566.957916556436</v>
      </c>
      <c r="Q21" s="2">
        <f t="shared" si="20"/>
        <v>22718.029526970393</v>
      </c>
      <c r="R21" s="2">
        <f t="shared" si="20"/>
        <v>22762.317575105426</v>
      </c>
      <c r="S21" s="2">
        <f t="shared" si="20"/>
        <v>22849.136264654189</v>
      </c>
      <c r="T21" s="2">
        <f t="shared" si="20"/>
        <v>22863.191575509951</v>
      </c>
      <c r="U21" s="2">
        <f t="shared" si="20"/>
        <v>22984.415803523923</v>
      </c>
      <c r="V21" s="2">
        <f t="shared" si="20"/>
        <v>23136.436708783694</v>
      </c>
      <c r="W21" s="2">
        <f t="shared" si="20"/>
        <v>23253.215326717665</v>
      </c>
      <c r="X21" s="2">
        <f t="shared" si="20"/>
        <v>23209.869653499587</v>
      </c>
      <c r="Y21" s="2">
        <f t="shared" si="20"/>
        <v>23271.348704550193</v>
      </c>
      <c r="AN21" s="2"/>
      <c r="AO21" s="2"/>
      <c r="AP21" s="2"/>
      <c r="AQ21" s="2"/>
      <c r="AR21" s="2"/>
      <c r="AS21" s="2"/>
      <c r="AT21" s="2"/>
      <c r="AU21" s="2"/>
      <c r="AV21" s="2"/>
      <c r="AW21" s="2"/>
    </row>
    <row r="22" spans="1:49" x14ac:dyDescent="0.3">
      <c r="A22" s="5" t="s">
        <v>63</v>
      </c>
      <c r="B22" s="2">
        <v>10744.082669327432</v>
      </c>
      <c r="C22" s="2">
        <v>10861.722297065615</v>
      </c>
      <c r="D22" s="2">
        <v>10933.694731815973</v>
      </c>
      <c r="E22" s="2">
        <v>11004.590311242388</v>
      </c>
      <c r="F22" s="2">
        <v>11082.201936825819</v>
      </c>
      <c r="G22" s="2">
        <v>11129.764251050245</v>
      </c>
      <c r="H22" s="2">
        <v>11178.225212524956</v>
      </c>
      <c r="I22" s="2">
        <v>11224.572829516856</v>
      </c>
      <c r="J22" s="2">
        <v>11222.90439792791</v>
      </c>
      <c r="K22" s="2">
        <v>11239.399795735748</v>
      </c>
      <c r="L22" s="2"/>
      <c r="M22" s="4" t="s">
        <v>62</v>
      </c>
      <c r="N22" s="4" t="s">
        <v>31</v>
      </c>
      <c r="O22" s="7">
        <v>1</v>
      </c>
      <c r="P22" s="2">
        <f t="shared" si="20"/>
        <v>13647.364856717442</v>
      </c>
      <c r="Q22" s="2">
        <f t="shared" si="20"/>
        <v>13744.665169594973</v>
      </c>
      <c r="R22" s="2">
        <f t="shared" si="20"/>
        <v>13767.796519008267</v>
      </c>
      <c r="S22" s="2">
        <f t="shared" si="20"/>
        <v>13826.523771828532</v>
      </c>
      <c r="T22" s="2">
        <f t="shared" si="20"/>
        <v>13848.695829972929</v>
      </c>
      <c r="U22" s="2">
        <f t="shared" si="20"/>
        <v>13937.550439858889</v>
      </c>
      <c r="V22" s="2">
        <f t="shared" si="20"/>
        <v>14010.499179050817</v>
      </c>
      <c r="W22" s="2">
        <f t="shared" si="20"/>
        <v>14042.832278945418</v>
      </c>
      <c r="X22" s="2">
        <f t="shared" si="20"/>
        <v>14028.966142351894</v>
      </c>
      <c r="Y22" s="2">
        <f t="shared" si="20"/>
        <v>14061.177470107395</v>
      </c>
      <c r="AN22" s="2"/>
      <c r="AO22" s="2"/>
      <c r="AP22" s="2"/>
      <c r="AQ22" s="2"/>
      <c r="AR22" s="2"/>
      <c r="AS22" s="2"/>
      <c r="AT22" s="2"/>
      <c r="AU22" s="2"/>
      <c r="AV22" s="2"/>
      <c r="AW22" s="2"/>
    </row>
    <row r="23" spans="1:49" x14ac:dyDescent="0.3">
      <c r="A23" s="5" t="s">
        <v>64</v>
      </c>
      <c r="B23" s="2">
        <v>466.74272019236088</v>
      </c>
      <c r="C23" s="2">
        <v>466.74272019236088</v>
      </c>
      <c r="D23" s="2">
        <v>466.74272019236088</v>
      </c>
      <c r="E23" s="2">
        <v>466.74272019236088</v>
      </c>
      <c r="F23" s="2">
        <v>466.74272019236088</v>
      </c>
      <c r="G23" s="2">
        <v>466.74272019236088</v>
      </c>
      <c r="H23" s="2">
        <v>466.74272019236088</v>
      </c>
      <c r="I23" s="2">
        <v>466.74272019236088</v>
      </c>
      <c r="J23" s="2">
        <v>466.74272019236088</v>
      </c>
      <c r="K23" s="2">
        <v>466.74272019236088</v>
      </c>
      <c r="L23" s="2"/>
      <c r="M23" s="4" t="s">
        <v>65</v>
      </c>
      <c r="N23" s="4" t="s">
        <v>29</v>
      </c>
      <c r="O23" s="7">
        <v>0.05</v>
      </c>
      <c r="P23" s="2">
        <f t="shared" si="20"/>
        <v>3991.4570772741567</v>
      </c>
      <c r="Q23" s="2">
        <f t="shared" si="20"/>
        <v>4477.0342636466876</v>
      </c>
      <c r="R23" s="2">
        <f t="shared" si="20"/>
        <v>5023.6067483133429</v>
      </c>
      <c r="S23" s="2">
        <f t="shared" si="20"/>
        <v>5616.0112464911326</v>
      </c>
      <c r="T23" s="2">
        <f t="shared" si="20"/>
        <v>6196.2265615582528</v>
      </c>
      <c r="U23" s="2">
        <f t="shared" si="20"/>
        <v>6457.1231464354942</v>
      </c>
      <c r="V23" s="2">
        <f t="shared" si="20"/>
        <v>6683.0099625248522</v>
      </c>
      <c r="W23" s="2">
        <f t="shared" si="20"/>
        <v>6925.9514747265048</v>
      </c>
      <c r="X23" s="2">
        <f t="shared" si="20"/>
        <v>7138.7148774629986</v>
      </c>
      <c r="Y23" s="2">
        <f t="shared" si="20"/>
        <v>7374.3867489429686</v>
      </c>
      <c r="AN23" s="2"/>
      <c r="AO23" s="2"/>
      <c r="AP23" s="2"/>
      <c r="AQ23" s="2"/>
      <c r="AR23" s="2"/>
      <c r="AS23" s="2"/>
      <c r="AT23" s="2"/>
      <c r="AU23" s="2"/>
      <c r="AV23" s="2"/>
      <c r="AW23" s="2"/>
    </row>
    <row r="24" spans="1:49" x14ac:dyDescent="0.3">
      <c r="A24" s="5" t="s">
        <v>65</v>
      </c>
      <c r="B24" s="2">
        <v>79829.141545483129</v>
      </c>
      <c r="C24" s="2">
        <v>89540.685272933755</v>
      </c>
      <c r="D24" s="2">
        <v>100472.13496626685</v>
      </c>
      <c r="E24" s="2">
        <v>112320.22492982264</v>
      </c>
      <c r="F24" s="2">
        <v>123924.53123116505</v>
      </c>
      <c r="G24" s="2">
        <v>129142.46292870988</v>
      </c>
      <c r="H24" s="2">
        <v>133660.19925049704</v>
      </c>
      <c r="I24" s="2">
        <v>138519.02949453008</v>
      </c>
      <c r="J24" s="2">
        <v>142774.29754925997</v>
      </c>
      <c r="K24" s="2">
        <v>147487.73497885937</v>
      </c>
      <c r="L24" s="2"/>
      <c r="M24" s="4" t="s">
        <v>65</v>
      </c>
      <c r="N24" s="4" t="s">
        <v>33</v>
      </c>
      <c r="O24" s="7">
        <v>0.95</v>
      </c>
      <c r="P24" s="2">
        <f t="shared" si="20"/>
        <v>75837.684468208972</v>
      </c>
      <c r="Q24" s="2">
        <f t="shared" si="20"/>
        <v>85063.651009287059</v>
      </c>
      <c r="R24" s="2">
        <f t="shared" si="20"/>
        <v>95448.528217953499</v>
      </c>
      <c r="S24" s="2">
        <f t="shared" si="20"/>
        <v>106704.2136833315</v>
      </c>
      <c r="T24" s="2">
        <f t="shared" si="20"/>
        <v>117728.30466960679</v>
      </c>
      <c r="U24" s="2">
        <f t="shared" si="20"/>
        <v>122685.33978227439</v>
      </c>
      <c r="V24" s="2">
        <f t="shared" si="20"/>
        <v>126977.18928797219</v>
      </c>
      <c r="W24" s="2">
        <f t="shared" si="20"/>
        <v>131593.07801980356</v>
      </c>
      <c r="X24" s="2">
        <f t="shared" si="20"/>
        <v>135635.58267179696</v>
      </c>
      <c r="Y24" s="2">
        <f t="shared" si="20"/>
        <v>140113.34822991639</v>
      </c>
      <c r="AN24" s="2"/>
      <c r="AO24" s="2"/>
      <c r="AP24" s="2"/>
      <c r="AQ24" s="2"/>
      <c r="AR24" s="2"/>
      <c r="AS24" s="2"/>
      <c r="AT24" s="2"/>
      <c r="AU24" s="2"/>
      <c r="AV24" s="2"/>
      <c r="AW24" s="2"/>
    </row>
    <row r="25" spans="1:49" x14ac:dyDescent="0.3">
      <c r="A25" s="5" t="s">
        <v>0</v>
      </c>
      <c r="B25" s="2">
        <v>746771.80601873714</v>
      </c>
      <c r="C25" s="2">
        <v>757308.3054054589</v>
      </c>
      <c r="D25" s="2">
        <v>768392.41552415828</v>
      </c>
      <c r="E25" s="2">
        <v>781268.56149416661</v>
      </c>
      <c r="F25" s="2">
        <v>792689.82171359228</v>
      </c>
      <c r="G25" s="2">
        <v>800442.69531090115</v>
      </c>
      <c r="H25" s="2">
        <v>808608.62258087541</v>
      </c>
      <c r="I25" s="2">
        <v>816325.16118528182</v>
      </c>
      <c r="J25" s="2">
        <v>821562.97414811805</v>
      </c>
      <c r="K25" s="2">
        <v>829524.69134701265</v>
      </c>
      <c r="L25" s="2"/>
      <c r="M25" s="4" t="s">
        <v>46</v>
      </c>
      <c r="N25" s="4" t="s">
        <v>21</v>
      </c>
      <c r="O25" s="7">
        <v>0.61</v>
      </c>
      <c r="P25" s="2">
        <f t="shared" si="20"/>
        <v>11243.396061597745</v>
      </c>
      <c r="Q25" s="2">
        <f t="shared" si="20"/>
        <v>11281.674911814713</v>
      </c>
      <c r="R25" s="2">
        <f t="shared" si="20"/>
        <v>11326.2038419211</v>
      </c>
      <c r="S25" s="2">
        <f t="shared" si="20"/>
        <v>11356.392976271469</v>
      </c>
      <c r="T25" s="2">
        <f t="shared" si="20"/>
        <v>11379.490436080934</v>
      </c>
      <c r="U25" s="2">
        <f t="shared" si="20"/>
        <v>11414.204911405746</v>
      </c>
      <c r="V25" s="2">
        <f t="shared" si="20"/>
        <v>11496.68727617647</v>
      </c>
      <c r="W25" s="2">
        <f t="shared" si="20"/>
        <v>11595.495817734878</v>
      </c>
      <c r="X25" s="2">
        <f t="shared" si="20"/>
        <v>11625.892562739073</v>
      </c>
      <c r="Y25" s="2">
        <f t="shared" si="20"/>
        <v>11640.613301359386</v>
      </c>
      <c r="AN25" s="2"/>
      <c r="AO25" s="2"/>
      <c r="AP25" s="2"/>
      <c r="AQ25" s="2"/>
      <c r="AR25" s="2"/>
      <c r="AS25" s="2"/>
      <c r="AT25" s="2"/>
      <c r="AU25" s="2"/>
      <c r="AV25" s="2"/>
      <c r="AW25" s="2"/>
    </row>
    <row r="26" spans="1:49" x14ac:dyDescent="0.3">
      <c r="D26" s="2"/>
      <c r="E26" s="2"/>
      <c r="F26" s="2"/>
      <c r="G26" s="2"/>
      <c r="H26" s="2"/>
      <c r="I26" s="2"/>
      <c r="J26" s="2"/>
      <c r="K26" s="2"/>
      <c r="L26" s="2"/>
      <c r="M26" s="4" t="s">
        <v>46</v>
      </c>
      <c r="N26" s="4" t="s">
        <v>4</v>
      </c>
      <c r="O26" s="7">
        <v>0.36</v>
      </c>
      <c r="P26" s="2">
        <f t="shared" si="20"/>
        <v>6635.4468560248979</v>
      </c>
      <c r="Q26" s="2">
        <f t="shared" si="20"/>
        <v>6658.0376528742572</v>
      </c>
      <c r="R26" s="2">
        <f t="shared" si="20"/>
        <v>6684.317021461633</v>
      </c>
      <c r="S26" s="2">
        <f t="shared" si="20"/>
        <v>6702.1335597667685</v>
      </c>
      <c r="T26" s="2">
        <f t="shared" si="20"/>
        <v>6715.7648475231736</v>
      </c>
      <c r="U26" s="2">
        <f t="shared" si="20"/>
        <v>6736.252078862407</v>
      </c>
      <c r="V26" s="2">
        <f t="shared" si="20"/>
        <v>6784.9301957762773</v>
      </c>
      <c r="W26" s="2">
        <f t="shared" si="20"/>
        <v>6843.2434334173049</v>
      </c>
      <c r="X26" s="2">
        <f t="shared" si="20"/>
        <v>6861.1824960427311</v>
      </c>
      <c r="Y26" s="2">
        <f t="shared" si="20"/>
        <v>6869.8701450645558</v>
      </c>
      <c r="AC26" s="2"/>
      <c r="AD26" s="2"/>
      <c r="AE26" s="2"/>
      <c r="AF26" s="2"/>
    </row>
    <row r="27" spans="1:49" x14ac:dyDescent="0.3">
      <c r="D27" s="2"/>
      <c r="E27" s="2"/>
      <c r="F27" s="2"/>
      <c r="G27" s="2"/>
      <c r="H27" s="2"/>
      <c r="I27" s="2"/>
      <c r="J27" s="2"/>
      <c r="K27" s="2"/>
      <c r="L27" s="2"/>
      <c r="M27" s="4" t="s">
        <v>46</v>
      </c>
      <c r="N27" s="4" t="s">
        <v>33</v>
      </c>
      <c r="O27" s="7">
        <v>0.03</v>
      </c>
      <c r="P27" s="2">
        <f t="shared" si="20"/>
        <v>552.95390466874153</v>
      </c>
      <c r="Q27" s="2">
        <f t="shared" si="20"/>
        <v>554.83647107285469</v>
      </c>
      <c r="R27" s="2">
        <f t="shared" si="20"/>
        <v>557.02641845513608</v>
      </c>
      <c r="S27" s="2">
        <f t="shared" si="20"/>
        <v>558.51112998056396</v>
      </c>
      <c r="T27" s="2">
        <f t="shared" si="20"/>
        <v>559.64707062693117</v>
      </c>
      <c r="U27" s="2">
        <f t="shared" si="20"/>
        <v>561.35433990520062</v>
      </c>
      <c r="V27" s="2">
        <f t="shared" si="20"/>
        <v>565.41084964802303</v>
      </c>
      <c r="W27" s="2">
        <f t="shared" si="20"/>
        <v>570.27028611810874</v>
      </c>
      <c r="X27" s="2">
        <f t="shared" si="20"/>
        <v>571.76520800356093</v>
      </c>
      <c r="Y27" s="2">
        <f t="shared" si="20"/>
        <v>572.48917875537961</v>
      </c>
      <c r="AB27" s="2"/>
      <c r="AC27" s="2"/>
      <c r="AD27" s="2"/>
      <c r="AE27" s="2"/>
      <c r="AF27" s="2"/>
      <c r="AG27" s="2"/>
      <c r="AH27" s="2"/>
      <c r="AI27" s="2"/>
      <c r="AJ27" s="2"/>
      <c r="AK27" s="2"/>
    </row>
    <row r="28" spans="1:49" x14ac:dyDescent="0.3">
      <c r="D28" s="2"/>
      <c r="E28" s="2"/>
      <c r="F28" s="2"/>
      <c r="G28" s="2"/>
      <c r="H28" s="2"/>
      <c r="I28" s="2"/>
      <c r="J28" s="2"/>
      <c r="K28" s="2"/>
      <c r="L28" s="2"/>
      <c r="M28" s="4" t="s">
        <v>63</v>
      </c>
      <c r="N28" s="4" t="s">
        <v>27</v>
      </c>
      <c r="O28" s="7">
        <v>1</v>
      </c>
      <c r="P28" s="2">
        <f t="shared" si="20"/>
        <v>10744.082669327432</v>
      </c>
      <c r="Q28" s="2">
        <f t="shared" si="20"/>
        <v>10861.722297065615</v>
      </c>
      <c r="R28" s="2">
        <f t="shared" si="20"/>
        <v>10933.694731815973</v>
      </c>
      <c r="S28" s="2">
        <f t="shared" si="20"/>
        <v>11004.590311242388</v>
      </c>
      <c r="T28" s="2">
        <f t="shared" si="20"/>
        <v>11082.201936825819</v>
      </c>
      <c r="U28" s="2">
        <f t="shared" si="20"/>
        <v>11129.764251050245</v>
      </c>
      <c r="V28" s="2">
        <f t="shared" si="20"/>
        <v>11178.225212524956</v>
      </c>
      <c r="W28" s="2">
        <f t="shared" si="20"/>
        <v>11224.572829516856</v>
      </c>
      <c r="X28" s="2">
        <f t="shared" si="20"/>
        <v>11222.90439792791</v>
      </c>
      <c r="Y28" s="2">
        <f t="shared" si="20"/>
        <v>11239.399795735748</v>
      </c>
      <c r="AC28" s="2"/>
      <c r="AD28" s="2"/>
      <c r="AE28" s="2"/>
      <c r="AF28" s="2"/>
    </row>
    <row r="29" spans="1:49" x14ac:dyDescent="0.3">
      <c r="D29" s="2"/>
      <c r="E29" s="2"/>
      <c r="F29" s="2"/>
      <c r="G29" s="2"/>
      <c r="H29" s="2"/>
      <c r="I29" s="2"/>
      <c r="J29" s="2"/>
      <c r="K29" s="2"/>
      <c r="L29" s="2"/>
      <c r="M29" s="4" t="s">
        <v>47</v>
      </c>
      <c r="N29" s="4" t="s">
        <v>23</v>
      </c>
      <c r="O29" s="7">
        <v>1</v>
      </c>
      <c r="P29" s="2">
        <f t="shared" si="20"/>
        <v>21278.738741945803</v>
      </c>
      <c r="Q29" s="2">
        <f t="shared" si="20"/>
        <v>21256.338747736034</v>
      </c>
      <c r="R29" s="2">
        <f t="shared" si="20"/>
        <v>21248.313237076614</v>
      </c>
      <c r="S29" s="2">
        <f t="shared" si="20"/>
        <v>21192.334844845624</v>
      </c>
      <c r="T29" s="2">
        <f t="shared" si="20"/>
        <v>21289.326165386126</v>
      </c>
      <c r="U29" s="2">
        <f t="shared" si="20"/>
        <v>21447.44292761977</v>
      </c>
      <c r="V29" s="2">
        <f t="shared" si="20"/>
        <v>21697.185458413387</v>
      </c>
      <c r="W29" s="2">
        <f t="shared" si="20"/>
        <v>21944.922591290633</v>
      </c>
      <c r="X29" s="2">
        <f t="shared" si="20"/>
        <v>22161.690199501489</v>
      </c>
      <c r="Y29" s="2">
        <f t="shared" si="20"/>
        <v>22412.528064466242</v>
      </c>
      <c r="AC29" s="2"/>
      <c r="AD29" s="2"/>
      <c r="AE29" s="2"/>
      <c r="AF29" s="2"/>
    </row>
    <row r="30" spans="1:49" x14ac:dyDescent="0.3">
      <c r="D30" s="2"/>
      <c r="E30" s="2"/>
      <c r="F30" s="2"/>
      <c r="G30" s="2"/>
      <c r="H30" s="2"/>
      <c r="I30" s="2"/>
      <c r="J30" s="2"/>
      <c r="K30" s="2"/>
      <c r="L30" s="2"/>
      <c r="M30" s="4" t="s">
        <v>48</v>
      </c>
      <c r="N30" s="4" t="s">
        <v>31</v>
      </c>
      <c r="O30" s="7">
        <v>1</v>
      </c>
      <c r="P30" s="2">
        <f t="shared" si="20"/>
        <v>15003.973930965134</v>
      </c>
      <c r="Q30" s="2">
        <f t="shared" si="20"/>
        <v>14994.525076978351</v>
      </c>
      <c r="R30" s="2">
        <f t="shared" si="20"/>
        <v>14955.482491243254</v>
      </c>
      <c r="S30" s="2">
        <f t="shared" si="20"/>
        <v>14956.079104668759</v>
      </c>
      <c r="T30" s="2">
        <f t="shared" si="20"/>
        <v>14955.875374559657</v>
      </c>
      <c r="U30" s="2">
        <f t="shared" si="20"/>
        <v>15047.462040697688</v>
      </c>
      <c r="V30" s="2">
        <f t="shared" si="20"/>
        <v>15166.597675761644</v>
      </c>
      <c r="W30" s="2">
        <f t="shared" si="20"/>
        <v>15227.759402474901</v>
      </c>
      <c r="X30" s="2">
        <f t="shared" si="20"/>
        <v>15250.98106979363</v>
      </c>
      <c r="Y30" s="2">
        <f t="shared" si="20"/>
        <v>15310.700475082622</v>
      </c>
      <c r="AC30" s="2"/>
      <c r="AD30" s="2"/>
      <c r="AE30" s="2"/>
      <c r="AF30" s="2"/>
    </row>
    <row r="31" spans="1:49" x14ac:dyDescent="0.3">
      <c r="C31" s="7"/>
      <c r="D31" s="2"/>
      <c r="E31" s="2"/>
      <c r="F31" s="2"/>
      <c r="G31" s="2"/>
      <c r="H31" s="2"/>
      <c r="I31" s="2"/>
      <c r="J31" s="2"/>
      <c r="K31" s="2"/>
      <c r="L31" s="2"/>
      <c r="M31" s="4" t="s">
        <v>64</v>
      </c>
      <c r="N31" s="4" t="s">
        <v>30</v>
      </c>
      <c r="O31" s="7">
        <v>1</v>
      </c>
      <c r="P31" s="2">
        <f t="shared" si="20"/>
        <v>466.74272019236088</v>
      </c>
      <c r="Q31" s="2">
        <f t="shared" si="20"/>
        <v>466.74272019236088</v>
      </c>
      <c r="R31" s="2">
        <f t="shared" si="20"/>
        <v>466.74272019236088</v>
      </c>
      <c r="S31" s="2">
        <f t="shared" si="20"/>
        <v>466.74272019236088</v>
      </c>
      <c r="T31" s="2">
        <f t="shared" si="20"/>
        <v>466.74272019236088</v>
      </c>
      <c r="U31" s="2">
        <f t="shared" si="20"/>
        <v>466.74272019236088</v>
      </c>
      <c r="V31" s="2">
        <f t="shared" si="20"/>
        <v>466.74272019236088</v>
      </c>
      <c r="W31" s="2">
        <f t="shared" si="20"/>
        <v>466.74272019236088</v>
      </c>
      <c r="X31" s="2">
        <f t="shared" si="20"/>
        <v>466.74272019236088</v>
      </c>
      <c r="Y31" s="2">
        <f t="shared" si="20"/>
        <v>466.74272019236088</v>
      </c>
      <c r="AC31" s="2"/>
      <c r="AD31" s="2"/>
      <c r="AE31" s="2"/>
      <c r="AF31" s="2"/>
    </row>
    <row r="32" spans="1:49" x14ac:dyDescent="0.3">
      <c r="C32" s="7"/>
      <c r="D32" s="2"/>
      <c r="E32" s="2"/>
      <c r="F32" s="2"/>
      <c r="G32" s="2"/>
      <c r="H32" s="2"/>
      <c r="I32" s="2"/>
      <c r="J32" s="2"/>
      <c r="K32" s="2"/>
      <c r="L32" s="2"/>
      <c r="M32" s="4" t="s">
        <v>49</v>
      </c>
      <c r="N32" s="4" t="s">
        <v>31</v>
      </c>
      <c r="O32" s="7">
        <v>1</v>
      </c>
      <c r="P32" s="2">
        <f t="shared" si="20"/>
        <v>38922.957254150693</v>
      </c>
      <c r="Q32" s="2">
        <f t="shared" si="20"/>
        <v>38962.287429326097</v>
      </c>
      <c r="R32" s="2">
        <f t="shared" si="20"/>
        <v>38928.421034836785</v>
      </c>
      <c r="S32" s="2">
        <f t="shared" si="20"/>
        <v>38830.812176712272</v>
      </c>
      <c r="T32" s="2">
        <f t="shared" si="20"/>
        <v>38773.276524837471</v>
      </c>
      <c r="U32" s="2">
        <f t="shared" si="20"/>
        <v>38849.901800500673</v>
      </c>
      <c r="V32" s="2">
        <f t="shared" si="20"/>
        <v>38885.670873398951</v>
      </c>
      <c r="W32" s="2">
        <f t="shared" si="20"/>
        <v>38915.184571822225</v>
      </c>
      <c r="X32" s="2">
        <f t="shared" si="20"/>
        <v>39010.398506272039</v>
      </c>
      <c r="Y32" s="2">
        <f t="shared" si="20"/>
        <v>39085.10471071244</v>
      </c>
      <c r="AC32" s="2"/>
      <c r="AD32" s="2"/>
      <c r="AE32" s="2"/>
      <c r="AF32" s="2"/>
    </row>
    <row r="33" spans="1:49" x14ac:dyDescent="0.3">
      <c r="C33" s="7"/>
      <c r="D33" s="2"/>
      <c r="E33" s="2"/>
      <c r="F33" s="2"/>
      <c r="G33" s="2"/>
      <c r="H33" s="2"/>
      <c r="I33" s="2"/>
      <c r="J33" s="2"/>
      <c r="K33" s="2"/>
      <c r="L33" s="2"/>
      <c r="M33" s="4" t="s">
        <v>50</v>
      </c>
      <c r="N33" s="4" t="s">
        <v>31</v>
      </c>
      <c r="O33" s="7">
        <v>1</v>
      </c>
      <c r="P33" s="2">
        <f t="shared" si="20"/>
        <v>16683.470283225943</v>
      </c>
      <c r="Q33" s="2">
        <f t="shared" si="20"/>
        <v>16635.114829503185</v>
      </c>
      <c r="R33" s="2">
        <f t="shared" si="20"/>
        <v>16563.618913011393</v>
      </c>
      <c r="S33" s="2">
        <f t="shared" si="20"/>
        <v>16488.060336899423</v>
      </c>
      <c r="T33" s="2">
        <f t="shared" si="20"/>
        <v>16442.264429414248</v>
      </c>
      <c r="U33" s="2">
        <f t="shared" si="20"/>
        <v>16479.122462575222</v>
      </c>
      <c r="V33" s="2">
        <f t="shared" si="20"/>
        <v>16541.340080090111</v>
      </c>
      <c r="W33" s="2">
        <f t="shared" si="20"/>
        <v>16555.915130452657</v>
      </c>
      <c r="X33" s="2">
        <f t="shared" si="20"/>
        <v>16567.87651631482</v>
      </c>
      <c r="Y33" s="2">
        <f t="shared" si="20"/>
        <v>16567.24102518375</v>
      </c>
      <c r="AC33" s="2"/>
      <c r="AD33" s="2"/>
      <c r="AE33" s="2"/>
      <c r="AF33" s="2"/>
    </row>
    <row r="34" spans="1:49" x14ac:dyDescent="0.3">
      <c r="C34" s="7"/>
      <c r="D34" s="2"/>
      <c r="E34" s="2"/>
      <c r="F34" s="2"/>
      <c r="G34" s="2"/>
      <c r="H34" s="2"/>
      <c r="I34" s="2"/>
      <c r="J34" s="2"/>
      <c r="K34" s="2"/>
      <c r="L34" s="2"/>
      <c r="M34" s="4" t="s">
        <v>51</v>
      </c>
      <c r="N34" s="4" t="s">
        <v>22</v>
      </c>
      <c r="O34" s="7">
        <v>0.3</v>
      </c>
      <c r="P34" s="2">
        <f t="shared" si="20"/>
        <v>8354.9446690787772</v>
      </c>
      <c r="Q34" s="2">
        <f t="shared" si="20"/>
        <v>8397.0941172444836</v>
      </c>
      <c r="R34" s="2">
        <f t="shared" si="20"/>
        <v>8417.1640429218205</v>
      </c>
      <c r="S34" s="2">
        <f t="shared" si="20"/>
        <v>8435.0765203131959</v>
      </c>
      <c r="T34" s="2">
        <f t="shared" si="20"/>
        <v>8385.9743903553153</v>
      </c>
      <c r="U34" s="2">
        <f t="shared" si="20"/>
        <v>8387.7609716290262</v>
      </c>
      <c r="V34" s="2">
        <f t="shared" si="20"/>
        <v>8457.7455649468357</v>
      </c>
      <c r="W34" s="2">
        <f t="shared" si="20"/>
        <v>8498.5137380882079</v>
      </c>
      <c r="X34" s="2">
        <f t="shared" si="20"/>
        <v>8474.4304348361311</v>
      </c>
      <c r="Y34" s="2">
        <f t="shared" si="20"/>
        <v>8512.8693017212536</v>
      </c>
      <c r="AC34" s="2"/>
      <c r="AD34" s="2"/>
      <c r="AE34" s="2"/>
      <c r="AF34" s="2"/>
    </row>
    <row r="35" spans="1:49" x14ac:dyDescent="0.3">
      <c r="C35" s="7"/>
      <c r="D35" s="2"/>
      <c r="E35" s="2"/>
      <c r="F35" s="2"/>
      <c r="G35" s="2"/>
      <c r="H35" s="2"/>
      <c r="I35" s="2"/>
      <c r="J35" s="2"/>
      <c r="K35" s="2"/>
      <c r="L35" s="2"/>
      <c r="M35" s="4" t="s">
        <v>51</v>
      </c>
      <c r="N35" s="4" t="s">
        <v>4</v>
      </c>
      <c r="O35" s="7">
        <v>0.7</v>
      </c>
      <c r="P35" s="2">
        <f t="shared" si="20"/>
        <v>19494.870894517146</v>
      </c>
      <c r="Q35" s="2">
        <f t="shared" si="20"/>
        <v>19593.219606903796</v>
      </c>
      <c r="R35" s="2">
        <f t="shared" si="20"/>
        <v>19640.049433484248</v>
      </c>
      <c r="S35" s="2">
        <f t="shared" si="20"/>
        <v>19681.845214064124</v>
      </c>
      <c r="T35" s="2">
        <f t="shared" si="20"/>
        <v>19567.273577495736</v>
      </c>
      <c r="U35" s="2">
        <f t="shared" si="20"/>
        <v>19571.442267134396</v>
      </c>
      <c r="V35" s="2">
        <f t="shared" si="20"/>
        <v>19734.739651542615</v>
      </c>
      <c r="W35" s="2">
        <f t="shared" si="20"/>
        <v>19829.865388872484</v>
      </c>
      <c r="X35" s="2">
        <f t="shared" si="20"/>
        <v>19773.671014617641</v>
      </c>
      <c r="Y35" s="2">
        <f t="shared" si="20"/>
        <v>19863.361704016257</v>
      </c>
      <c r="AC35" s="2"/>
      <c r="AD35" s="2"/>
      <c r="AE35" s="2"/>
      <c r="AF35" s="2"/>
    </row>
    <row r="36" spans="1:49" x14ac:dyDescent="0.3">
      <c r="C36" s="7"/>
      <c r="D36" s="2"/>
      <c r="E36" s="2"/>
      <c r="F36" s="2"/>
      <c r="G36" s="2"/>
      <c r="H36" s="2"/>
      <c r="I36" s="2"/>
      <c r="J36" s="2"/>
      <c r="K36" s="2"/>
      <c r="L36" s="2"/>
      <c r="M36" s="4" t="s">
        <v>52</v>
      </c>
      <c r="N36" s="4" t="s">
        <v>31</v>
      </c>
      <c r="O36" s="7">
        <v>1</v>
      </c>
      <c r="P36" s="2">
        <f t="shared" ref="P36:Y39" si="21">$O36*VLOOKUP($M36,$A$3:$K$25,P$2-2020,FALSE)</f>
        <v>38650.804572995439</v>
      </c>
      <c r="Q36" s="2">
        <f t="shared" si="21"/>
        <v>38587.236833370538</v>
      </c>
      <c r="R36" s="2">
        <f t="shared" si="21"/>
        <v>38593.225878268793</v>
      </c>
      <c r="S36" s="2">
        <f t="shared" si="21"/>
        <v>38598.595310101802</v>
      </c>
      <c r="T36" s="2">
        <f t="shared" si="21"/>
        <v>38558.329578499317</v>
      </c>
      <c r="U36" s="2">
        <f t="shared" si="21"/>
        <v>38742.544858939866</v>
      </c>
      <c r="V36" s="2">
        <f t="shared" si="21"/>
        <v>38956.193842048502</v>
      </c>
      <c r="W36" s="2">
        <f t="shared" si="21"/>
        <v>39088.404834583474</v>
      </c>
      <c r="X36" s="2">
        <f t="shared" si="21"/>
        <v>39121.686939810417</v>
      </c>
      <c r="Y36" s="2">
        <f t="shared" si="21"/>
        <v>39304.837544222704</v>
      </c>
      <c r="AC36" s="2"/>
      <c r="AD36" s="2"/>
      <c r="AE36" s="2"/>
      <c r="AF36" s="2"/>
    </row>
    <row r="37" spans="1:49" x14ac:dyDescent="0.3">
      <c r="C37" s="7"/>
      <c r="D37" s="2"/>
      <c r="E37" s="2"/>
      <c r="F37" s="2"/>
      <c r="G37" s="2"/>
      <c r="H37" s="2"/>
      <c r="I37" s="2"/>
      <c r="J37" s="2"/>
      <c r="K37" s="2"/>
      <c r="L37" s="2"/>
      <c r="M37" s="4" t="s">
        <v>53</v>
      </c>
      <c r="N37" s="4" t="s">
        <v>23</v>
      </c>
      <c r="O37" s="7">
        <v>1</v>
      </c>
      <c r="P37" s="2">
        <f t="shared" si="21"/>
        <v>42158.450180369022</v>
      </c>
      <c r="Q37" s="2">
        <f t="shared" si="21"/>
        <v>42288.062474428189</v>
      </c>
      <c r="R37" s="2">
        <f t="shared" si="21"/>
        <v>42341.870282725788</v>
      </c>
      <c r="S37" s="2">
        <f t="shared" si="21"/>
        <v>42442.617037542572</v>
      </c>
      <c r="T37" s="2">
        <f t="shared" si="21"/>
        <v>42628.313915523533</v>
      </c>
      <c r="U37" s="2">
        <f t="shared" si="21"/>
        <v>43048.587845105052</v>
      </c>
      <c r="V37" s="2">
        <f t="shared" si="21"/>
        <v>43587.905609323439</v>
      </c>
      <c r="W37" s="2">
        <f t="shared" si="21"/>
        <v>44077.160793370036</v>
      </c>
      <c r="X37" s="2">
        <f t="shared" si="21"/>
        <v>44454.035903940101</v>
      </c>
      <c r="Y37" s="2">
        <f t="shared" si="21"/>
        <v>45039.670771879202</v>
      </c>
      <c r="AC37" s="2"/>
      <c r="AD37" s="2"/>
      <c r="AE37" s="2"/>
      <c r="AF37" s="2"/>
    </row>
    <row r="38" spans="1:49" x14ac:dyDescent="0.3">
      <c r="C38" s="7"/>
      <c r="D38" s="2"/>
      <c r="E38" s="2"/>
      <c r="F38" s="2"/>
      <c r="G38" s="2"/>
      <c r="H38" s="2"/>
      <c r="I38" s="2"/>
      <c r="J38" s="2"/>
      <c r="K38" s="2"/>
      <c r="L38" s="2"/>
      <c r="M38" s="4" t="s">
        <v>54</v>
      </c>
      <c r="N38" s="4" t="s">
        <v>23</v>
      </c>
      <c r="O38" s="7">
        <v>1</v>
      </c>
      <c r="P38" s="2">
        <f t="shared" si="21"/>
        <v>1392.476098015318</v>
      </c>
      <c r="Q38" s="2">
        <f t="shared" si="21"/>
        <v>1387.1482155426081</v>
      </c>
      <c r="R38" s="2">
        <f t="shared" si="21"/>
        <v>1381.5770038787975</v>
      </c>
      <c r="S38" s="2">
        <f t="shared" si="21"/>
        <v>1372.7815074263351</v>
      </c>
      <c r="T38" s="2">
        <f t="shared" si="21"/>
        <v>1372.4435771583221</v>
      </c>
      <c r="U38" s="2">
        <f t="shared" si="21"/>
        <v>1380.3690864881428</v>
      </c>
      <c r="V38" s="2">
        <f t="shared" si="21"/>
        <v>1392.9184616684154</v>
      </c>
      <c r="W38" s="2">
        <f t="shared" si="21"/>
        <v>1404.6325093657342</v>
      </c>
      <c r="X38" s="2">
        <f t="shared" si="21"/>
        <v>1413.9986574793368</v>
      </c>
      <c r="Y38" s="2">
        <f t="shared" si="21"/>
        <v>1424.5397695011643</v>
      </c>
      <c r="AC38" s="2"/>
      <c r="AD38" s="2"/>
      <c r="AE38" s="2"/>
      <c r="AF38" s="2"/>
    </row>
    <row r="39" spans="1:49" x14ac:dyDescent="0.3">
      <c r="C39" s="7"/>
      <c r="D39" s="2"/>
      <c r="E39" s="2"/>
      <c r="F39" s="2"/>
      <c r="G39" s="2"/>
      <c r="H39" s="2"/>
      <c r="I39" s="2"/>
      <c r="J39" s="2"/>
      <c r="K39" s="2"/>
      <c r="L39" s="2"/>
      <c r="M39" s="4" t="s">
        <v>55</v>
      </c>
      <c r="N39" s="4" t="s">
        <v>31</v>
      </c>
      <c r="O39" s="7">
        <v>1</v>
      </c>
      <c r="P39" s="2">
        <f t="shared" si="21"/>
        <v>990.83227885297663</v>
      </c>
      <c r="Q39" s="2">
        <f t="shared" si="21"/>
        <v>984.2791676028653</v>
      </c>
      <c r="R39" s="2">
        <f t="shared" si="21"/>
        <v>978.91946189876478</v>
      </c>
      <c r="S39" s="2">
        <f t="shared" si="21"/>
        <v>974.97033310140819</v>
      </c>
      <c r="T39" s="2">
        <f t="shared" si="21"/>
        <v>970.06142069854764</v>
      </c>
      <c r="U39" s="2">
        <f t="shared" si="21"/>
        <v>968.14028678211912</v>
      </c>
      <c r="V39" s="2">
        <f t="shared" si="21"/>
        <v>968.4176003225125</v>
      </c>
      <c r="W39" s="2">
        <f t="shared" si="21"/>
        <v>966.19457912410576</v>
      </c>
      <c r="X39" s="2">
        <f t="shared" si="21"/>
        <v>965.01030893104962</v>
      </c>
      <c r="Y39" s="2">
        <f t="shared" si="21"/>
        <v>964.30900362704017</v>
      </c>
      <c r="AC39" s="2"/>
      <c r="AD39" s="2"/>
      <c r="AE39" s="2"/>
      <c r="AF39" s="2"/>
    </row>
    <row r="40" spans="1:49" x14ac:dyDescent="0.3">
      <c r="C40" s="7"/>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49" x14ac:dyDescent="0.3">
      <c r="C41" s="7"/>
      <c r="D41" s="2"/>
      <c r="E41" s="2"/>
      <c r="F41" s="2"/>
      <c r="G41" s="2"/>
      <c r="H41" s="2"/>
      <c r="I41" s="2"/>
      <c r="J41" s="2"/>
      <c r="K41" s="2"/>
      <c r="L41" s="2"/>
      <c r="M41" s="2" t="s">
        <v>385</v>
      </c>
      <c r="N41" s="2"/>
      <c r="O41" s="2"/>
      <c r="P41" s="2">
        <f>SUM(P3:P39)</f>
        <v>748039.92562289</v>
      </c>
      <c r="Q41" s="2">
        <f t="shared" ref="Q41:X41" si="22">SUM(Q3:Q39)</f>
        <v>758577.31283664773</v>
      </c>
      <c r="R41" s="2">
        <f t="shared" si="22"/>
        <v>769661.00082297891</v>
      </c>
      <c r="S41" s="2">
        <f t="shared" si="22"/>
        <v>782542.27577522176</v>
      </c>
      <c r="T41" s="2">
        <f t="shared" si="22"/>
        <v>793962.58782564825</v>
      </c>
      <c r="U41" s="2">
        <f t="shared" si="22"/>
        <v>801717.94031835184</v>
      </c>
      <c r="V41" s="2">
        <f t="shared" si="22"/>
        <v>809891.54677000549</v>
      </c>
      <c r="W41" s="2">
        <f t="shared" si="22"/>
        <v>817611.70089573495</v>
      </c>
      <c r="X41" s="2">
        <f t="shared" si="22"/>
        <v>822846.67739991518</v>
      </c>
      <c r="Y41" s="2">
        <f t="shared" ref="Y41" si="23">SUM(Y3:Y39)</f>
        <v>830814.62840437016</v>
      </c>
      <c r="Z41" s="2"/>
      <c r="AA41" s="2"/>
      <c r="AB41" s="2"/>
      <c r="AC41" s="2"/>
      <c r="AD41" s="2"/>
      <c r="AE41" s="2"/>
      <c r="AF41" s="2"/>
    </row>
    <row r="42" spans="1:49" x14ac:dyDescent="0.3">
      <c r="C42" s="7"/>
      <c r="D42" s="2"/>
      <c r="E42" s="2"/>
      <c r="F42" s="2"/>
      <c r="G42" s="2"/>
      <c r="H42" s="2"/>
      <c r="I42" s="2"/>
      <c r="J42" s="2"/>
      <c r="K42" s="2"/>
      <c r="L42" s="2"/>
      <c r="M42" s="2"/>
      <c r="N42" s="2"/>
      <c r="O42" s="2"/>
      <c r="P42" s="34">
        <f>P41/B25</f>
        <v>1.0016981353526369</v>
      </c>
      <c r="Q42" s="34">
        <f t="shared" ref="Q42:Y42" si="24">Q41/C25</f>
        <v>1.0016756813864722</v>
      </c>
      <c r="R42" s="34">
        <f t="shared" si="24"/>
        <v>1.001650960203655</v>
      </c>
      <c r="S42" s="34">
        <f t="shared" si="24"/>
        <v>1.0016303155455522</v>
      </c>
      <c r="T42" s="34">
        <f t="shared" si="24"/>
        <v>1.0016056294368769</v>
      </c>
      <c r="U42" s="34">
        <f t="shared" si="24"/>
        <v>1.0015931746456321</v>
      </c>
      <c r="V42" s="34">
        <f t="shared" si="24"/>
        <v>1.0015865823753343</v>
      </c>
      <c r="W42" s="34">
        <f t="shared" si="24"/>
        <v>1.0015760137891438</v>
      </c>
      <c r="X42" s="34">
        <f t="shared" si="24"/>
        <v>1.0015625135165422</v>
      </c>
      <c r="Y42" s="34">
        <f t="shared" si="24"/>
        <v>1.0015550315389201</v>
      </c>
      <c r="Z42" s="2"/>
      <c r="AA42" s="2"/>
      <c r="AB42" s="2"/>
      <c r="AC42" s="2"/>
      <c r="AD42" s="2"/>
      <c r="AE42" s="2"/>
      <c r="AF42" s="2"/>
    </row>
    <row r="43" spans="1:49" x14ac:dyDescent="0.3">
      <c r="C43" s="7"/>
      <c r="D43" s="2"/>
      <c r="E43" s="2"/>
      <c r="F43" s="2"/>
      <c r="G43" s="2"/>
      <c r="H43" s="2"/>
      <c r="I43" s="2"/>
      <c r="J43" s="2"/>
      <c r="K43" s="2"/>
      <c r="L43" s="2"/>
      <c r="M43" s="2"/>
      <c r="N43" s="2"/>
      <c r="O43" s="2"/>
      <c r="P43" s="34">
        <f>SUM(O3:O39)/22</f>
        <v>1.0004545454545453</v>
      </c>
      <c r="Q43" s="2"/>
      <c r="R43" s="2"/>
      <c r="S43" s="2"/>
      <c r="T43" s="2"/>
      <c r="U43" s="2"/>
      <c r="V43" s="2"/>
      <c r="W43" s="2"/>
      <c r="X43" s="2"/>
      <c r="Y43" s="2"/>
      <c r="Z43" s="2"/>
      <c r="AA43" s="2"/>
      <c r="AB43" s="2"/>
      <c r="AC43" s="2"/>
      <c r="AD43" s="2"/>
      <c r="AE43" s="2"/>
      <c r="AF43" s="2"/>
    </row>
    <row r="44" spans="1:49" ht="15.5" x14ac:dyDescent="0.35">
      <c r="A44" s="40" t="s">
        <v>397</v>
      </c>
      <c r="C44" s="7"/>
      <c r="D44" s="2"/>
      <c r="E44" s="2"/>
      <c r="F44" s="2"/>
      <c r="G44" s="2"/>
      <c r="H44" s="2"/>
      <c r="I44" s="2"/>
      <c r="J44" s="2"/>
      <c r="K44" s="2"/>
      <c r="L44" s="2"/>
      <c r="M44" s="33" t="s">
        <v>393</v>
      </c>
      <c r="N44" s="2"/>
      <c r="O44" s="2"/>
      <c r="P44" s="2"/>
      <c r="Q44" s="2"/>
      <c r="R44" s="2"/>
      <c r="S44" s="2"/>
      <c r="T44" s="2"/>
      <c r="U44" s="2"/>
      <c r="V44" s="2"/>
      <c r="W44" s="2"/>
      <c r="X44" s="2"/>
      <c r="Y44" s="2"/>
      <c r="Z44" s="2"/>
      <c r="AA44" s="33" t="s">
        <v>394</v>
      </c>
      <c r="AB44" s="2"/>
      <c r="AC44" s="2"/>
      <c r="AD44" s="2"/>
      <c r="AE44" s="2"/>
      <c r="AF44" s="2"/>
      <c r="AM44" s="40" t="s">
        <v>396</v>
      </c>
    </row>
    <row r="45" spans="1:49" x14ac:dyDescent="0.3">
      <c r="A45" s="5" t="s">
        <v>9</v>
      </c>
      <c r="B45" s="38">
        <v>2022</v>
      </c>
      <c r="C45" s="38">
        <v>2023</v>
      </c>
      <c r="D45" s="38">
        <v>2024</v>
      </c>
      <c r="E45" s="38">
        <v>2025</v>
      </c>
      <c r="F45" s="38">
        <v>2026</v>
      </c>
      <c r="G45" s="38">
        <v>2027</v>
      </c>
      <c r="H45" s="38">
        <v>2028</v>
      </c>
      <c r="I45" s="38">
        <v>2029</v>
      </c>
      <c r="J45" s="38">
        <v>2030</v>
      </c>
      <c r="K45" s="38">
        <v>2031</v>
      </c>
      <c r="L45" s="2"/>
      <c r="M45" s="4" t="s">
        <v>138</v>
      </c>
      <c r="N45" s="4" t="s">
        <v>24</v>
      </c>
      <c r="O45" s="4" t="s">
        <v>359</v>
      </c>
      <c r="P45" s="4">
        <v>2022</v>
      </c>
      <c r="Q45" s="4">
        <v>2023</v>
      </c>
      <c r="R45" s="4">
        <v>2024</v>
      </c>
      <c r="S45" s="4">
        <v>2025</v>
      </c>
      <c r="T45" s="4">
        <v>2026</v>
      </c>
      <c r="U45" s="4">
        <v>2027</v>
      </c>
      <c r="V45" s="4">
        <v>2028</v>
      </c>
      <c r="W45" s="4">
        <v>2029</v>
      </c>
      <c r="X45" s="4">
        <v>2030</v>
      </c>
      <c r="Y45" s="4">
        <v>2031</v>
      </c>
      <c r="Z45" s="2"/>
      <c r="AA45" s="28" t="s">
        <v>142</v>
      </c>
      <c r="AB45" s="4" t="s">
        <v>372</v>
      </c>
      <c r="AC45" s="4" t="s">
        <v>377</v>
      </c>
      <c r="AD45" s="4" t="s">
        <v>378</v>
      </c>
      <c r="AE45" s="4" t="s">
        <v>379</v>
      </c>
      <c r="AF45" s="4" t="s">
        <v>380</v>
      </c>
      <c r="AG45" s="4" t="s">
        <v>381</v>
      </c>
      <c r="AH45" s="4" t="s">
        <v>382</v>
      </c>
      <c r="AI45" s="4" t="s">
        <v>383</v>
      </c>
      <c r="AJ45" s="4" t="s">
        <v>384</v>
      </c>
      <c r="AK45" s="4" t="s">
        <v>386</v>
      </c>
      <c r="AM45" t="s">
        <v>142</v>
      </c>
      <c r="AN45" s="5" t="s">
        <v>372</v>
      </c>
      <c r="AO45" s="5" t="s">
        <v>377</v>
      </c>
      <c r="AP45" s="5" t="s">
        <v>378</v>
      </c>
      <c r="AQ45" s="5" t="s">
        <v>379</v>
      </c>
      <c r="AR45" s="5" t="s">
        <v>380</v>
      </c>
      <c r="AS45" s="5" t="s">
        <v>381</v>
      </c>
      <c r="AT45" s="5" t="s">
        <v>382</v>
      </c>
      <c r="AU45" s="5" t="s">
        <v>383</v>
      </c>
      <c r="AV45" s="5" t="s">
        <v>384</v>
      </c>
      <c r="AW45" s="5" t="s">
        <v>386</v>
      </c>
    </row>
    <row r="46" spans="1:49" x14ac:dyDescent="0.3">
      <c r="A46" s="38" t="s">
        <v>45</v>
      </c>
      <c r="B46" s="2">
        <v>9625.0754859798035</v>
      </c>
      <c r="C46" s="2">
        <v>9637.7044513960154</v>
      </c>
      <c r="D46" s="2">
        <v>9671.5239126969936</v>
      </c>
      <c r="E46" s="2">
        <v>9658.9559395498763</v>
      </c>
      <c r="F46" s="2">
        <v>9689.3242217544539</v>
      </c>
      <c r="G46" s="2">
        <v>9745.0939144528074</v>
      </c>
      <c r="H46" s="2">
        <v>9839.0202821145576</v>
      </c>
      <c r="I46" s="2">
        <v>9965.2208190986057</v>
      </c>
      <c r="J46" s="2">
        <v>10068.389412386445</v>
      </c>
      <c r="K46" s="2">
        <v>10169.700201654823</v>
      </c>
      <c r="L46" s="2"/>
      <c r="M46" s="4" t="s">
        <v>45</v>
      </c>
      <c r="N46" s="4" t="s">
        <v>23</v>
      </c>
      <c r="O46" s="7">
        <v>1</v>
      </c>
      <c r="P46" s="2">
        <f>$O46*VLOOKUP($M46,$A$46:$K$68,P$45-2020,FALSE)</f>
        <v>9625.0754859798035</v>
      </c>
      <c r="Q46" s="2">
        <f t="shared" ref="Q46:Y61" si="25">$O46*VLOOKUP($M46,$A$46:$K$68,Q$45-2020,FALSE)</f>
        <v>9637.7044513960154</v>
      </c>
      <c r="R46" s="2">
        <f t="shared" si="25"/>
        <v>9671.5239126969936</v>
      </c>
      <c r="S46" s="2">
        <f t="shared" si="25"/>
        <v>9658.9559395498763</v>
      </c>
      <c r="T46" s="2">
        <f t="shared" si="25"/>
        <v>9689.3242217544539</v>
      </c>
      <c r="U46" s="2">
        <f t="shared" si="25"/>
        <v>9745.0939144528074</v>
      </c>
      <c r="V46" s="2">
        <f t="shared" si="25"/>
        <v>9839.0202821145576</v>
      </c>
      <c r="W46" s="2">
        <f t="shared" si="25"/>
        <v>9965.2208190986057</v>
      </c>
      <c r="X46" s="2">
        <f t="shared" si="25"/>
        <v>10068.389412386445</v>
      </c>
      <c r="Y46" s="2">
        <f t="shared" si="25"/>
        <v>10169.700201654823</v>
      </c>
      <c r="Z46" s="2"/>
      <c r="AA46" s="26" t="s">
        <v>22</v>
      </c>
      <c r="AB46" s="2">
        <v>8354.9446690787772</v>
      </c>
      <c r="AC46" s="2">
        <v>8397.0941172444836</v>
      </c>
      <c r="AD46" s="2">
        <v>8417.1640429218205</v>
      </c>
      <c r="AE46" s="2">
        <v>8435.0765203131959</v>
      </c>
      <c r="AF46" s="2">
        <v>8385.9743903553153</v>
      </c>
      <c r="AG46" s="2">
        <v>8387.7609716290262</v>
      </c>
      <c r="AH46" s="2">
        <v>8457.7455649468357</v>
      </c>
      <c r="AI46" s="2">
        <v>8498.5137380882079</v>
      </c>
      <c r="AJ46" s="2">
        <v>8474.4304348361311</v>
      </c>
      <c r="AK46" s="2">
        <v>8512.8693017212536</v>
      </c>
      <c r="AM46" s="5" t="s">
        <v>22</v>
      </c>
      <c r="AN46" s="2">
        <v>8354.9446690787772</v>
      </c>
      <c r="AO46" s="2">
        <v>8397.0941172444836</v>
      </c>
      <c r="AP46" s="2">
        <v>8417.1640429218205</v>
      </c>
      <c r="AQ46" s="2">
        <v>8435.0765203131959</v>
      </c>
      <c r="AR46" s="2">
        <v>8385.9743903553153</v>
      </c>
      <c r="AS46" s="2">
        <v>8387.7609716290262</v>
      </c>
      <c r="AT46" s="2">
        <v>8457.7455649468357</v>
      </c>
      <c r="AU46" s="2">
        <v>8498.5137380882079</v>
      </c>
      <c r="AV46" s="2">
        <v>8474.4304348361311</v>
      </c>
      <c r="AW46" s="2">
        <v>8512.8693017212536</v>
      </c>
    </row>
    <row r="47" spans="1:49" x14ac:dyDescent="0.3">
      <c r="A47" s="38" t="s">
        <v>6</v>
      </c>
      <c r="B47" s="2">
        <v>30453.489619238753</v>
      </c>
      <c r="C47" s="2">
        <v>30628.544258401707</v>
      </c>
      <c r="D47" s="2">
        <v>30723.92783265057</v>
      </c>
      <c r="E47" s="2">
        <v>30838.217877440176</v>
      </c>
      <c r="F47" s="2">
        <v>30898.41798826406</v>
      </c>
      <c r="G47" s="2">
        <v>31101.005298073513</v>
      </c>
      <c r="H47" s="2">
        <v>31440.441789394899</v>
      </c>
      <c r="I47" s="2">
        <v>31745.742990050163</v>
      </c>
      <c r="J47" s="2">
        <v>31907.051618210357</v>
      </c>
      <c r="K47" s="2">
        <v>32139.334746352986</v>
      </c>
      <c r="L47" s="2"/>
      <c r="M47" s="4" t="s">
        <v>56</v>
      </c>
      <c r="N47" s="4" t="s">
        <v>26</v>
      </c>
      <c r="O47" s="7">
        <v>0.18</v>
      </c>
      <c r="P47" s="2">
        <f t="shared" ref="P47:Y62" si="26">$O47*VLOOKUP($M47,$A$46:$K$68,P$45-2020,FALSE)</f>
        <v>22826.152874765943</v>
      </c>
      <c r="Q47" s="2">
        <f t="shared" si="25"/>
        <v>22842.133761410179</v>
      </c>
      <c r="R47" s="2">
        <f t="shared" si="25"/>
        <v>22834.535378786961</v>
      </c>
      <c r="S47" s="2">
        <f t="shared" si="25"/>
        <v>22926.857058948226</v>
      </c>
      <c r="T47" s="2">
        <f t="shared" si="25"/>
        <v>22909.790017057789</v>
      </c>
      <c r="U47" s="2">
        <f t="shared" si="25"/>
        <v>22954.410134076468</v>
      </c>
      <c r="V47" s="2">
        <f t="shared" si="25"/>
        <v>23092.635404353034</v>
      </c>
      <c r="W47" s="2">
        <f t="shared" si="25"/>
        <v>23157.714788247853</v>
      </c>
      <c r="X47" s="2">
        <f t="shared" si="25"/>
        <v>23106.658532337919</v>
      </c>
      <c r="Y47" s="2">
        <f t="shared" si="25"/>
        <v>23218.867032353151</v>
      </c>
      <c r="Z47" s="2"/>
      <c r="AA47" s="26" t="s">
        <v>21</v>
      </c>
      <c r="AB47" s="2">
        <v>11243.396061597745</v>
      </c>
      <c r="AC47" s="2">
        <v>11281.674911814713</v>
      </c>
      <c r="AD47" s="2">
        <v>11326.2038419211</v>
      </c>
      <c r="AE47" s="2">
        <v>11356.392976271469</v>
      </c>
      <c r="AF47" s="2">
        <v>11379.490436080934</v>
      </c>
      <c r="AG47" s="2">
        <v>11414.204911405746</v>
      </c>
      <c r="AH47" s="2">
        <v>11496.68727617647</v>
      </c>
      <c r="AI47" s="2">
        <v>11595.495817734878</v>
      </c>
      <c r="AJ47" s="2">
        <v>11625.892562739073</v>
      </c>
      <c r="AK47" s="2">
        <v>11640.613301359386</v>
      </c>
      <c r="AM47" s="5" t="s">
        <v>21</v>
      </c>
      <c r="AN47" s="2">
        <v>11243.396061597745</v>
      </c>
      <c r="AO47" s="2">
        <v>11281.674911814713</v>
      </c>
      <c r="AP47" s="2">
        <v>11326.2038419211</v>
      </c>
      <c r="AQ47" s="2">
        <v>11356.392976271469</v>
      </c>
      <c r="AR47" s="2">
        <v>11379.490436080934</v>
      </c>
      <c r="AS47" s="2">
        <v>11414.204911405746</v>
      </c>
      <c r="AT47" s="2">
        <v>11496.68727617647</v>
      </c>
      <c r="AU47" s="2">
        <v>11595.495817734878</v>
      </c>
      <c r="AV47" s="2">
        <v>11625.892562739073</v>
      </c>
      <c r="AW47" s="2">
        <v>11640.613301359386</v>
      </c>
    </row>
    <row r="48" spans="1:49" x14ac:dyDescent="0.3">
      <c r="A48" s="38" t="s">
        <v>46</v>
      </c>
      <c r="B48" s="2">
        <v>18431.796822291384</v>
      </c>
      <c r="C48" s="2">
        <v>18494.549035761826</v>
      </c>
      <c r="D48" s="2">
        <v>18567.547281837869</v>
      </c>
      <c r="E48" s="2">
        <v>18617.037666018801</v>
      </c>
      <c r="F48" s="2">
        <v>18654.902354231039</v>
      </c>
      <c r="G48" s="2">
        <v>18711.811330173354</v>
      </c>
      <c r="H48" s="2">
        <v>18847.02832160077</v>
      </c>
      <c r="I48" s="2">
        <v>19009.009537270293</v>
      </c>
      <c r="J48" s="2">
        <v>19058.840266785366</v>
      </c>
      <c r="K48" s="2">
        <v>19082.972625179322</v>
      </c>
      <c r="L48" s="2"/>
      <c r="M48" s="4" t="s">
        <v>56</v>
      </c>
      <c r="N48" s="4" t="s">
        <v>27</v>
      </c>
      <c r="O48" s="7">
        <v>0.05</v>
      </c>
      <c r="P48" s="2">
        <f t="shared" si="26"/>
        <v>6340.5980207683178</v>
      </c>
      <c r="Q48" s="2">
        <f t="shared" si="25"/>
        <v>6345.0371559472724</v>
      </c>
      <c r="R48" s="2">
        <f t="shared" si="25"/>
        <v>6342.9264941074898</v>
      </c>
      <c r="S48" s="2">
        <f t="shared" si="25"/>
        <v>6368.5714052633966</v>
      </c>
      <c r="T48" s="2">
        <f t="shared" si="25"/>
        <v>6363.8305602938308</v>
      </c>
      <c r="U48" s="2">
        <f t="shared" si="25"/>
        <v>6376.2250372434646</v>
      </c>
      <c r="V48" s="2">
        <f t="shared" si="25"/>
        <v>6414.6209456536208</v>
      </c>
      <c r="W48" s="2">
        <f t="shared" si="25"/>
        <v>6432.6985522910709</v>
      </c>
      <c r="X48" s="2">
        <f t="shared" si="25"/>
        <v>6418.516258982756</v>
      </c>
      <c r="Y48" s="2">
        <f t="shared" si="25"/>
        <v>6449.6852867647649</v>
      </c>
      <c r="Z48" s="2"/>
      <c r="AA48" s="26" t="s">
        <v>5</v>
      </c>
      <c r="AB48" s="2">
        <v>96861.931876985938</v>
      </c>
      <c r="AC48" s="2">
        <v>96240.864744709033</v>
      </c>
      <c r="AD48" s="2">
        <v>95809.653184469935</v>
      </c>
      <c r="AE48" s="2">
        <v>95987.120429766146</v>
      </c>
      <c r="AF48" s="2">
        <v>95779.954662897784</v>
      </c>
      <c r="AG48" s="2">
        <v>95916.921134375079</v>
      </c>
      <c r="AH48" s="2">
        <v>95905.064735472464</v>
      </c>
      <c r="AI48" s="2">
        <v>96379.85591029482</v>
      </c>
      <c r="AJ48" s="2">
        <v>96535.774873805683</v>
      </c>
      <c r="AK48" s="2">
        <v>97396.933190319629</v>
      </c>
      <c r="AM48" s="5" t="s">
        <v>5</v>
      </c>
      <c r="AN48" s="2">
        <v>96861.931876985938</v>
      </c>
      <c r="AO48" s="2">
        <v>96240.864744709033</v>
      </c>
      <c r="AP48" s="2">
        <v>95809.653184469935</v>
      </c>
      <c r="AQ48" s="2">
        <v>95987.120429766146</v>
      </c>
      <c r="AR48" s="2">
        <v>95779.954662897784</v>
      </c>
      <c r="AS48" s="2">
        <v>95916.921134375079</v>
      </c>
      <c r="AT48" s="2">
        <v>95905.064735472464</v>
      </c>
      <c r="AU48" s="2">
        <v>96379.85591029482</v>
      </c>
      <c r="AV48" s="2">
        <v>96535.774873805683</v>
      </c>
      <c r="AW48" s="2">
        <v>97396.933190319629</v>
      </c>
    </row>
    <row r="49" spans="1:49" x14ac:dyDescent="0.3">
      <c r="A49" s="38" t="s">
        <v>47</v>
      </c>
      <c r="B49" s="2">
        <v>21278.738741945803</v>
      </c>
      <c r="C49" s="2">
        <v>21256.338747736034</v>
      </c>
      <c r="D49" s="2">
        <v>21248.313237076614</v>
      </c>
      <c r="E49" s="2">
        <v>21192.334844845624</v>
      </c>
      <c r="F49" s="2">
        <v>21289.326165386126</v>
      </c>
      <c r="G49" s="2">
        <v>21447.44292761977</v>
      </c>
      <c r="H49" s="2">
        <v>21697.185458413387</v>
      </c>
      <c r="I49" s="2">
        <v>21944.922591290633</v>
      </c>
      <c r="J49" s="2">
        <v>22161.690199501489</v>
      </c>
      <c r="K49" s="2">
        <v>22412.528064466242</v>
      </c>
      <c r="L49" s="2"/>
      <c r="M49" s="4" t="s">
        <v>56</v>
      </c>
      <c r="N49" s="4" t="s">
        <v>28</v>
      </c>
      <c r="O49" s="7">
        <v>0.04</v>
      </c>
      <c r="P49" s="2">
        <f t="shared" si="26"/>
        <v>5072.4784166146546</v>
      </c>
      <c r="Q49" s="2">
        <f t="shared" si="25"/>
        <v>5076.0297247578173</v>
      </c>
      <c r="R49" s="2">
        <f t="shared" si="25"/>
        <v>5074.3411952859915</v>
      </c>
      <c r="S49" s="2">
        <f t="shared" si="25"/>
        <v>5094.8571242107173</v>
      </c>
      <c r="T49" s="2">
        <f t="shared" si="25"/>
        <v>5091.0644482350644</v>
      </c>
      <c r="U49" s="2">
        <f t="shared" si="25"/>
        <v>5100.9800297947713</v>
      </c>
      <c r="V49" s="2">
        <f t="shared" si="25"/>
        <v>5131.696756522897</v>
      </c>
      <c r="W49" s="2">
        <f t="shared" si="25"/>
        <v>5146.1588418328565</v>
      </c>
      <c r="X49" s="2">
        <f t="shared" si="25"/>
        <v>5134.8130071862042</v>
      </c>
      <c r="Y49" s="2">
        <f t="shared" si="25"/>
        <v>5159.7482294118117</v>
      </c>
      <c r="Z49" s="2"/>
      <c r="AA49" s="26" t="s">
        <v>26</v>
      </c>
      <c r="AB49" s="2">
        <v>22826.152874765943</v>
      </c>
      <c r="AC49" s="2">
        <v>22842.133761410179</v>
      </c>
      <c r="AD49" s="2">
        <v>22834.535378786961</v>
      </c>
      <c r="AE49" s="2">
        <v>22926.857058948226</v>
      </c>
      <c r="AF49" s="2">
        <v>22909.790017057789</v>
      </c>
      <c r="AG49" s="2">
        <v>22954.410134076468</v>
      </c>
      <c r="AH49" s="2">
        <v>23092.635404353034</v>
      </c>
      <c r="AI49" s="2">
        <v>23157.714788247853</v>
      </c>
      <c r="AJ49" s="2">
        <v>23106.658532337919</v>
      </c>
      <c r="AK49" s="2">
        <v>23218.867032353151</v>
      </c>
      <c r="AM49" s="5" t="s">
        <v>26</v>
      </c>
      <c r="AN49" s="2">
        <v>22826.152874765943</v>
      </c>
      <c r="AO49" s="2">
        <v>22842.133761410179</v>
      </c>
      <c r="AP49" s="2">
        <v>22834.535378786961</v>
      </c>
      <c r="AQ49" s="2">
        <v>22926.857058948226</v>
      </c>
      <c r="AR49" s="2">
        <v>22909.790017057789</v>
      </c>
      <c r="AS49" s="2">
        <v>22954.410134076468</v>
      </c>
      <c r="AT49" s="2">
        <v>23092.635404353034</v>
      </c>
      <c r="AU49" s="2">
        <v>23157.714788247853</v>
      </c>
      <c r="AV49" s="2">
        <v>23106.658532337919</v>
      </c>
      <c r="AW49" s="2">
        <v>23218.867032353151</v>
      </c>
    </row>
    <row r="50" spans="1:49" x14ac:dyDescent="0.3">
      <c r="A50" s="38" t="s">
        <v>48</v>
      </c>
      <c r="B50" s="2">
        <v>15003.973930965134</v>
      </c>
      <c r="C50" s="2">
        <v>14994.525076978351</v>
      </c>
      <c r="D50" s="2">
        <v>14955.482491243254</v>
      </c>
      <c r="E50" s="2">
        <v>14956.079104668759</v>
      </c>
      <c r="F50" s="2">
        <v>14955.875374559657</v>
      </c>
      <c r="G50" s="2">
        <v>15047.462040697688</v>
      </c>
      <c r="H50" s="2">
        <v>15166.597675761644</v>
      </c>
      <c r="I50" s="2">
        <v>15227.759402474901</v>
      </c>
      <c r="J50" s="2">
        <v>15250.98106979363</v>
      </c>
      <c r="K50" s="2">
        <v>15310.700475082622</v>
      </c>
      <c r="L50" s="2"/>
      <c r="M50" s="4" t="s">
        <v>56</v>
      </c>
      <c r="N50" s="4" t="s">
        <v>30</v>
      </c>
      <c r="O50" s="7">
        <v>0.43</v>
      </c>
      <c r="P50" s="2">
        <f t="shared" si="26"/>
        <v>54529.142978607531</v>
      </c>
      <c r="Q50" s="2">
        <f t="shared" si="25"/>
        <v>54567.319541146535</v>
      </c>
      <c r="R50" s="2">
        <f t="shared" si="25"/>
        <v>54549.167849324404</v>
      </c>
      <c r="S50" s="2">
        <f t="shared" si="25"/>
        <v>54769.714085265208</v>
      </c>
      <c r="T50" s="2">
        <f t="shared" si="25"/>
        <v>54728.942818526935</v>
      </c>
      <c r="U50" s="2">
        <f t="shared" si="25"/>
        <v>54835.535320293791</v>
      </c>
      <c r="V50" s="2">
        <f t="shared" si="25"/>
        <v>55165.740132621133</v>
      </c>
      <c r="W50" s="2">
        <f t="shared" si="25"/>
        <v>55321.207549703206</v>
      </c>
      <c r="X50" s="2">
        <f t="shared" si="25"/>
        <v>55199.239827251695</v>
      </c>
      <c r="Y50" s="2">
        <f t="shared" si="25"/>
        <v>55467.293466176976</v>
      </c>
      <c r="Z50" s="2"/>
      <c r="AA50" s="26" t="s">
        <v>27</v>
      </c>
      <c r="AB50" s="2">
        <v>21706.828697101286</v>
      </c>
      <c r="AC50" s="2">
        <v>21859.849838055015</v>
      </c>
      <c r="AD50" s="2">
        <v>21938.782656969153</v>
      </c>
      <c r="AE50" s="2">
        <v>22053.105288784354</v>
      </c>
      <c r="AF50" s="2">
        <v>22128.854868007231</v>
      </c>
      <c r="AG50" s="2">
        <v>22213.640717931139</v>
      </c>
      <c r="AH50" s="2">
        <v>22331.634399736686</v>
      </c>
      <c r="AI50" s="2">
        <v>22419.978135472993</v>
      </c>
      <c r="AJ50" s="2">
        <v>22395.249381121426</v>
      </c>
      <c r="AK50" s="2">
        <v>22455.50590150477</v>
      </c>
      <c r="AM50" s="5" t="s">
        <v>27</v>
      </c>
      <c r="AN50" s="2">
        <v>21706.828697101286</v>
      </c>
      <c r="AO50" s="2">
        <v>21859.849838055015</v>
      </c>
      <c r="AP50" s="2">
        <v>21938.782656969153</v>
      </c>
      <c r="AQ50" s="2">
        <v>22053.105288784354</v>
      </c>
      <c r="AR50" s="2">
        <v>22128.854868007231</v>
      </c>
      <c r="AS50" s="2">
        <v>22213.640717931139</v>
      </c>
      <c r="AT50" s="2">
        <v>22331.634399736686</v>
      </c>
      <c r="AU50" s="2">
        <v>22419.978135472993</v>
      </c>
      <c r="AV50" s="2">
        <v>22395.249381121426</v>
      </c>
      <c r="AW50" s="2">
        <v>22455.50590150477</v>
      </c>
    </row>
    <row r="51" spans="1:49" x14ac:dyDescent="0.3">
      <c r="A51" s="38" t="s">
        <v>49</v>
      </c>
      <c r="B51" s="2">
        <v>38922.957254150693</v>
      </c>
      <c r="C51" s="2">
        <v>38962.287429326097</v>
      </c>
      <c r="D51" s="2">
        <v>38928.421034836785</v>
      </c>
      <c r="E51" s="2">
        <v>38830.812176712272</v>
      </c>
      <c r="F51" s="2">
        <v>38773.276524837471</v>
      </c>
      <c r="G51" s="2">
        <v>38849.901800500673</v>
      </c>
      <c r="H51" s="2">
        <v>38885.670873398951</v>
      </c>
      <c r="I51" s="2">
        <v>38915.184571822225</v>
      </c>
      <c r="J51" s="2">
        <v>39010.398506272039</v>
      </c>
      <c r="K51" s="2">
        <v>39085.10471071244</v>
      </c>
      <c r="L51" s="2"/>
      <c r="M51" s="4" t="s">
        <v>56</v>
      </c>
      <c r="N51" s="4" t="s">
        <v>32</v>
      </c>
      <c r="O51" s="7">
        <v>0.02</v>
      </c>
      <c r="P51" s="2">
        <f t="shared" si="26"/>
        <v>2536.2392083073273</v>
      </c>
      <c r="Q51" s="2">
        <f t="shared" si="25"/>
        <v>2538.0148623789087</v>
      </c>
      <c r="R51" s="2">
        <f t="shared" si="25"/>
        <v>2537.1705976429957</v>
      </c>
      <c r="S51" s="2">
        <f t="shared" si="25"/>
        <v>2547.4285621053587</v>
      </c>
      <c r="T51" s="2">
        <f t="shared" si="25"/>
        <v>2545.5322241175322</v>
      </c>
      <c r="U51" s="2">
        <f t="shared" si="25"/>
        <v>2550.4900148973857</v>
      </c>
      <c r="V51" s="2">
        <f t="shared" si="25"/>
        <v>2565.8483782614485</v>
      </c>
      <c r="W51" s="2">
        <f t="shared" si="25"/>
        <v>2573.0794209164283</v>
      </c>
      <c r="X51" s="2">
        <f t="shared" si="25"/>
        <v>2567.4065035931021</v>
      </c>
      <c r="Y51" s="2">
        <f t="shared" si="25"/>
        <v>2579.8741147059059</v>
      </c>
      <c r="Z51" s="2"/>
      <c r="AA51" s="26" t="s">
        <v>4</v>
      </c>
      <c r="AB51" s="2">
        <v>64887.738138485714</v>
      </c>
      <c r="AC51" s="2">
        <v>65200.081946244165</v>
      </c>
      <c r="AD51" s="2">
        <v>65389.116975071476</v>
      </c>
      <c r="AE51" s="2">
        <v>65586.241948249371</v>
      </c>
      <c r="AF51" s="2">
        <v>65536.515548013762</v>
      </c>
      <c r="AG51" s="2">
        <v>65806.010779352378</v>
      </c>
      <c r="AH51" s="2">
        <v>66393.964251012047</v>
      </c>
      <c r="AI51" s="2">
        <v>66868.421947967538</v>
      </c>
      <c r="AJ51" s="2">
        <v>66987.094837885699</v>
      </c>
      <c r="AK51" s="2">
        <v>67344.038928023554</v>
      </c>
      <c r="AM51" s="5" t="s">
        <v>4</v>
      </c>
      <c r="AN51" s="2">
        <v>64887.738138485714</v>
      </c>
      <c r="AO51" s="2">
        <v>65200.081946244165</v>
      </c>
      <c r="AP51" s="2">
        <v>65389.116975071476</v>
      </c>
      <c r="AQ51" s="2">
        <v>65586.241948249371</v>
      </c>
      <c r="AR51" s="2">
        <v>65536.515548013762</v>
      </c>
      <c r="AS51" s="2">
        <v>65806.010779352378</v>
      </c>
      <c r="AT51" s="2">
        <v>66393.964251012047</v>
      </c>
      <c r="AU51" s="2">
        <v>66868.421947967538</v>
      </c>
      <c r="AV51" s="2">
        <v>66987.094837885699</v>
      </c>
      <c r="AW51" s="2">
        <v>67344.038928023554</v>
      </c>
    </row>
    <row r="52" spans="1:49" x14ac:dyDescent="0.3">
      <c r="A52" s="38" t="s">
        <v>50</v>
      </c>
      <c r="B52" s="2">
        <v>16683.470283225943</v>
      </c>
      <c r="C52" s="2">
        <v>16635.114829503185</v>
      </c>
      <c r="D52" s="2">
        <v>16563.618913011393</v>
      </c>
      <c r="E52" s="2">
        <v>16488.060336899423</v>
      </c>
      <c r="F52" s="2">
        <v>16442.264429414248</v>
      </c>
      <c r="G52" s="2">
        <v>16479.122462575222</v>
      </c>
      <c r="H52" s="2">
        <v>16541.340080090111</v>
      </c>
      <c r="I52" s="2">
        <v>16555.915130452657</v>
      </c>
      <c r="J52" s="2">
        <v>16567.87651631482</v>
      </c>
      <c r="K52" s="2">
        <v>16567.24102518375</v>
      </c>
      <c r="L52" s="2"/>
      <c r="M52" s="4" t="s">
        <v>56</v>
      </c>
      <c r="N52" s="4" t="s">
        <v>33</v>
      </c>
      <c r="O52" s="7">
        <v>0.15</v>
      </c>
      <c r="P52" s="2">
        <f t="shared" si="26"/>
        <v>19021.794062304951</v>
      </c>
      <c r="Q52" s="2">
        <f t="shared" si="25"/>
        <v>19035.111467841816</v>
      </c>
      <c r="R52" s="2">
        <f t="shared" si="25"/>
        <v>19028.779482322469</v>
      </c>
      <c r="S52" s="2">
        <f t="shared" si="25"/>
        <v>19105.714215790187</v>
      </c>
      <c r="T52" s="2">
        <f t="shared" si="25"/>
        <v>19091.491680881489</v>
      </c>
      <c r="U52" s="2">
        <f t="shared" si="25"/>
        <v>19128.67511173039</v>
      </c>
      <c r="V52" s="2">
        <f t="shared" si="25"/>
        <v>19243.86283696086</v>
      </c>
      <c r="W52" s="2">
        <f t="shared" si="25"/>
        <v>19298.095656873211</v>
      </c>
      <c r="X52" s="2">
        <f t="shared" si="25"/>
        <v>19255.548776948264</v>
      </c>
      <c r="Y52" s="2">
        <f t="shared" si="25"/>
        <v>19349.055860294295</v>
      </c>
      <c r="Z52" s="2"/>
      <c r="AA52" s="26" t="s">
        <v>28</v>
      </c>
      <c r="AB52" s="2">
        <v>5072.4784166146546</v>
      </c>
      <c r="AC52" s="2">
        <v>5076.0297247578173</v>
      </c>
      <c r="AD52" s="2">
        <v>5074.3411952859915</v>
      </c>
      <c r="AE52" s="2">
        <v>5094.8571242107173</v>
      </c>
      <c r="AF52" s="2">
        <v>5091.0644482350644</v>
      </c>
      <c r="AG52" s="2">
        <v>5100.9800297947713</v>
      </c>
      <c r="AH52" s="2">
        <v>5131.696756522897</v>
      </c>
      <c r="AI52" s="2">
        <v>5146.1588418328565</v>
      </c>
      <c r="AJ52" s="2">
        <v>5134.8130071862042</v>
      </c>
      <c r="AK52" s="2">
        <v>5159.7482294118117</v>
      </c>
      <c r="AM52" s="5" t="s">
        <v>28</v>
      </c>
      <c r="AN52" s="2">
        <v>5072.4784166146546</v>
      </c>
      <c r="AO52" s="2">
        <v>5076.0297247578173</v>
      </c>
      <c r="AP52" s="2">
        <v>5074.3411952859915</v>
      </c>
      <c r="AQ52" s="2">
        <v>5094.8571242107173</v>
      </c>
      <c r="AR52" s="2">
        <v>5091.0644482350644</v>
      </c>
      <c r="AS52" s="2">
        <v>5100.9800297947713</v>
      </c>
      <c r="AT52" s="2">
        <v>5131.696756522897</v>
      </c>
      <c r="AU52" s="2">
        <v>5146.1588418328565</v>
      </c>
      <c r="AV52" s="2">
        <v>5134.8130071862042</v>
      </c>
      <c r="AW52" s="2">
        <v>5159.7482294118117</v>
      </c>
    </row>
    <row r="53" spans="1:49" x14ac:dyDescent="0.3">
      <c r="A53" s="38" t="s">
        <v>51</v>
      </c>
      <c r="B53" s="2">
        <v>27849.815563595927</v>
      </c>
      <c r="C53" s="2">
        <v>27990.31372414828</v>
      </c>
      <c r="D53" s="2">
        <v>28057.213476406068</v>
      </c>
      <c r="E53" s="2">
        <v>28116.92173437732</v>
      </c>
      <c r="F53" s="2">
        <v>27953.247967851054</v>
      </c>
      <c r="G53" s="2">
        <v>27959.203238763424</v>
      </c>
      <c r="H53" s="2">
        <v>28192.485216489455</v>
      </c>
      <c r="I53" s="2">
        <v>28328.379126960695</v>
      </c>
      <c r="J53" s="2">
        <v>28248.101449453774</v>
      </c>
      <c r="K53" s="2">
        <v>28376.231005737511</v>
      </c>
      <c r="L53" s="2"/>
      <c r="M53" s="4" t="s">
        <v>56</v>
      </c>
      <c r="N53" s="4" t="s">
        <v>34</v>
      </c>
      <c r="O53" s="7">
        <v>0.14000000000000001</v>
      </c>
      <c r="P53" s="2">
        <f t="shared" si="26"/>
        <v>17753.67445815129</v>
      </c>
      <c r="Q53" s="2">
        <f t="shared" si="25"/>
        <v>17766.104036652363</v>
      </c>
      <c r="R53" s="2">
        <f t="shared" si="25"/>
        <v>17760.194183500971</v>
      </c>
      <c r="S53" s="2">
        <f t="shared" si="25"/>
        <v>17831.999934737512</v>
      </c>
      <c r="T53" s="2">
        <f t="shared" si="25"/>
        <v>17818.725568822727</v>
      </c>
      <c r="U53" s="2">
        <f t="shared" si="25"/>
        <v>17853.430104281702</v>
      </c>
      <c r="V53" s="2">
        <f t="shared" si="25"/>
        <v>17960.938647830139</v>
      </c>
      <c r="W53" s="2">
        <f t="shared" si="25"/>
        <v>18011.555946414999</v>
      </c>
      <c r="X53" s="2">
        <f t="shared" si="25"/>
        <v>17971.845525151715</v>
      </c>
      <c r="Y53" s="2">
        <f t="shared" si="25"/>
        <v>18059.118802941342</v>
      </c>
      <c r="Z53" s="2"/>
      <c r="AA53" s="26" t="s">
        <v>29</v>
      </c>
      <c r="AB53" s="2">
        <v>3991.4570772741567</v>
      </c>
      <c r="AC53" s="2">
        <v>4477.0342636466876</v>
      </c>
      <c r="AD53" s="2">
        <v>5023.6067483133429</v>
      </c>
      <c r="AE53" s="2">
        <v>5616.0112464911326</v>
      </c>
      <c r="AF53" s="2">
        <v>6196.2265615582528</v>
      </c>
      <c r="AG53" s="2">
        <v>6457.1231464354942</v>
      </c>
      <c r="AH53" s="2">
        <v>6683.0099625248522</v>
      </c>
      <c r="AI53" s="2">
        <v>6925.9514747265048</v>
      </c>
      <c r="AJ53" s="2">
        <v>7138.7148774629986</v>
      </c>
      <c r="AK53" s="2">
        <v>7374.3867489429686</v>
      </c>
      <c r="AM53" s="5" t="s">
        <v>29</v>
      </c>
      <c r="AN53" s="2">
        <v>3991.4570772741567</v>
      </c>
      <c r="AO53" s="2">
        <v>4477.0342636466876</v>
      </c>
      <c r="AP53" s="2">
        <v>5023.6067483133429</v>
      </c>
      <c r="AQ53" s="2">
        <v>5616.0112464911326</v>
      </c>
      <c r="AR53" s="2">
        <v>6196.2265615582528</v>
      </c>
      <c r="AS53" s="2">
        <v>6457.1231464354942</v>
      </c>
      <c r="AT53" s="2">
        <v>6683.0099625248522</v>
      </c>
      <c r="AU53" s="2">
        <v>6925.9514747265048</v>
      </c>
      <c r="AV53" s="2">
        <v>7138.7148774629986</v>
      </c>
      <c r="AW53" s="2">
        <v>7374.3867489429686</v>
      </c>
    </row>
    <row r="54" spans="1:49" x14ac:dyDescent="0.3">
      <c r="A54" s="38" t="s">
        <v>52</v>
      </c>
      <c r="B54" s="2">
        <v>38650.804572995439</v>
      </c>
      <c r="C54" s="2">
        <v>38587.236833370538</v>
      </c>
      <c r="D54" s="2">
        <v>38593.225878268793</v>
      </c>
      <c r="E54" s="2">
        <v>38598.595310101802</v>
      </c>
      <c r="F54" s="2">
        <v>38558.329578499317</v>
      </c>
      <c r="G54" s="2">
        <v>38742.544858939866</v>
      </c>
      <c r="H54" s="2">
        <v>38956.193842048502</v>
      </c>
      <c r="I54" s="2">
        <v>39088.404834583474</v>
      </c>
      <c r="J54" s="2">
        <v>39121.686939810417</v>
      </c>
      <c r="K54" s="2">
        <v>39304.837544222704</v>
      </c>
      <c r="L54" s="2"/>
      <c r="M54" s="4" t="s">
        <v>57</v>
      </c>
      <c r="N54" s="4" t="s">
        <v>4</v>
      </c>
      <c r="O54" s="7">
        <v>0.17</v>
      </c>
      <c r="P54" s="2">
        <f t="shared" si="26"/>
        <v>8303.9307687049131</v>
      </c>
      <c r="Q54" s="2">
        <f t="shared" si="25"/>
        <v>8320.2804280644032</v>
      </c>
      <c r="R54" s="2">
        <f t="shared" si="25"/>
        <v>8340.8226874750235</v>
      </c>
      <c r="S54" s="2">
        <f t="shared" si="25"/>
        <v>8364.0452969782909</v>
      </c>
      <c r="T54" s="2">
        <f t="shared" si="25"/>
        <v>8355.0591347307909</v>
      </c>
      <c r="U54" s="2">
        <f t="shared" si="25"/>
        <v>8397.3111352820615</v>
      </c>
      <c r="V54" s="2">
        <f t="shared" si="25"/>
        <v>8433.8526142982519</v>
      </c>
      <c r="W54" s="2">
        <f t="shared" si="25"/>
        <v>8449.5701356275895</v>
      </c>
      <c r="X54" s="2">
        <f t="shared" si="25"/>
        <v>8445.189709014965</v>
      </c>
      <c r="Y54" s="2">
        <f t="shared" si="25"/>
        <v>8471.4723325897612</v>
      </c>
      <c r="Z54" s="2"/>
      <c r="AA54" s="26" t="s">
        <v>23</v>
      </c>
      <c r="AB54" s="2">
        <v>74454.740506309958</v>
      </c>
      <c r="AC54" s="2">
        <v>74569.253889102838</v>
      </c>
      <c r="AD54" s="2">
        <v>74643.284436378191</v>
      </c>
      <c r="AE54" s="2">
        <v>74666.68932936441</v>
      </c>
      <c r="AF54" s="2">
        <v>74979.407879822436</v>
      </c>
      <c r="AG54" s="2">
        <v>75621.493773665774</v>
      </c>
      <c r="AH54" s="2">
        <v>76517.029811519809</v>
      </c>
      <c r="AI54" s="2">
        <v>77391.936713125004</v>
      </c>
      <c r="AJ54" s="2">
        <v>78098.114173307375</v>
      </c>
      <c r="AK54" s="2">
        <v>79046.438807501429</v>
      </c>
      <c r="AM54" s="5" t="s">
        <v>23</v>
      </c>
      <c r="AN54" s="2">
        <v>74454.740506309958</v>
      </c>
      <c r="AO54" s="2">
        <v>74569.253889102838</v>
      </c>
      <c r="AP54" s="2">
        <v>74643.284436378191</v>
      </c>
      <c r="AQ54" s="2">
        <v>74666.68932936441</v>
      </c>
      <c r="AR54" s="2">
        <v>74979.407879822436</v>
      </c>
      <c r="AS54" s="2">
        <v>75621.493773665774</v>
      </c>
      <c r="AT54" s="2">
        <v>76517.029811519809</v>
      </c>
      <c r="AU54" s="2">
        <v>77391.936713125004</v>
      </c>
      <c r="AV54" s="2">
        <v>78098.114173307375</v>
      </c>
      <c r="AW54" s="2">
        <v>79046.438807501429</v>
      </c>
    </row>
    <row r="55" spans="1:49" x14ac:dyDescent="0.3">
      <c r="A55" s="38" t="s">
        <v>53</v>
      </c>
      <c r="B55" s="2">
        <v>42158.450180369022</v>
      </c>
      <c r="C55" s="2">
        <v>42288.062474428189</v>
      </c>
      <c r="D55" s="2">
        <v>42341.870282725788</v>
      </c>
      <c r="E55" s="2">
        <v>42442.617037542572</v>
      </c>
      <c r="F55" s="2">
        <v>42628.313915523533</v>
      </c>
      <c r="G55" s="2">
        <v>43048.587845105052</v>
      </c>
      <c r="H55" s="2">
        <v>43587.905609323439</v>
      </c>
      <c r="I55" s="2">
        <v>44077.160793370036</v>
      </c>
      <c r="J55" s="2">
        <v>44454.035903940101</v>
      </c>
      <c r="K55" s="2">
        <v>45039.670771879202</v>
      </c>
      <c r="L55" s="2"/>
      <c r="M55" s="4" t="s">
        <v>57</v>
      </c>
      <c r="N55" s="4" t="s">
        <v>31</v>
      </c>
      <c r="O55" s="7">
        <v>0.44</v>
      </c>
      <c r="P55" s="2">
        <f t="shared" si="26"/>
        <v>21492.526695471537</v>
      </c>
      <c r="Q55" s="2">
        <f t="shared" si="25"/>
        <v>21534.843460872573</v>
      </c>
      <c r="R55" s="2">
        <f t="shared" si="25"/>
        <v>21588.01166170006</v>
      </c>
      <c r="S55" s="2">
        <f t="shared" si="25"/>
        <v>21648.117239237927</v>
      </c>
      <c r="T55" s="2">
        <f t="shared" si="25"/>
        <v>21624.858936950281</v>
      </c>
      <c r="U55" s="2">
        <f t="shared" si="25"/>
        <v>21734.217056024158</v>
      </c>
      <c r="V55" s="2">
        <f t="shared" si="25"/>
        <v>21828.795001713122</v>
      </c>
      <c r="W55" s="2">
        <f t="shared" si="25"/>
        <v>21869.475645153761</v>
      </c>
      <c r="X55" s="2">
        <f t="shared" si="25"/>
        <v>21858.138070391677</v>
      </c>
      <c r="Y55" s="2">
        <f t="shared" si="25"/>
        <v>21926.163684349969</v>
      </c>
      <c r="Z55" s="2"/>
      <c r="AA55" s="26" t="s">
        <v>30</v>
      </c>
      <c r="AB55" s="2">
        <v>153387.6932615962</v>
      </c>
      <c r="AC55" s="2">
        <v>153998.41277971273</v>
      </c>
      <c r="AD55" s="2">
        <v>154193.35538435346</v>
      </c>
      <c r="AE55" s="2">
        <v>154401.71684881995</v>
      </c>
      <c r="AF55" s="2">
        <v>154331.90163671959</v>
      </c>
      <c r="AG55" s="2">
        <v>154861.0941642918</v>
      </c>
      <c r="AH55" s="2">
        <v>155660.96741895462</v>
      </c>
      <c r="AI55" s="2">
        <v>155932.64760388457</v>
      </c>
      <c r="AJ55" s="2">
        <v>155950.77972784449</v>
      </c>
      <c r="AK55" s="2">
        <v>156132.88400187023</v>
      </c>
      <c r="AM55" s="5" t="s">
        <v>30</v>
      </c>
      <c r="AN55" s="2">
        <v>153387.6932615962</v>
      </c>
      <c r="AO55" s="2">
        <v>153998.41277971273</v>
      </c>
      <c r="AP55" s="2">
        <v>154193.35538435346</v>
      </c>
      <c r="AQ55" s="2">
        <v>154401.71684881995</v>
      </c>
      <c r="AR55" s="2">
        <v>154331.90163671959</v>
      </c>
      <c r="AS55" s="2">
        <v>154861.0941642918</v>
      </c>
      <c r="AT55" s="2">
        <v>155660.96741895462</v>
      </c>
      <c r="AU55" s="2">
        <v>155932.64760388457</v>
      </c>
      <c r="AV55" s="2">
        <v>155950.77972784449</v>
      </c>
      <c r="AW55" s="2">
        <v>156132.88400187023</v>
      </c>
    </row>
    <row r="56" spans="1:49" x14ac:dyDescent="0.3">
      <c r="A56" s="38" t="s">
        <v>54</v>
      </c>
      <c r="B56" s="2">
        <v>1392.476098015318</v>
      </c>
      <c r="C56" s="2">
        <v>1387.1482155426081</v>
      </c>
      <c r="D56" s="2">
        <v>1381.5770038787975</v>
      </c>
      <c r="E56" s="2">
        <v>1372.7815074263351</v>
      </c>
      <c r="F56" s="2">
        <v>1372.4435771583221</v>
      </c>
      <c r="G56" s="2">
        <v>1380.3690864881428</v>
      </c>
      <c r="H56" s="2">
        <v>1392.9184616684154</v>
      </c>
      <c r="I56" s="2">
        <v>1404.6325093657342</v>
      </c>
      <c r="J56" s="2">
        <v>1413.9986574793368</v>
      </c>
      <c r="K56" s="2">
        <v>1424.5397695011643</v>
      </c>
      <c r="L56" s="2"/>
      <c r="M56" s="4" t="s">
        <v>57</v>
      </c>
      <c r="N56" s="4" t="s">
        <v>33</v>
      </c>
      <c r="O56" s="7">
        <v>7.0000000000000007E-2</v>
      </c>
      <c r="P56" s="2">
        <f t="shared" si="26"/>
        <v>3419.2656106431996</v>
      </c>
      <c r="Q56" s="2">
        <f t="shared" si="25"/>
        <v>3425.9978233206371</v>
      </c>
      <c r="R56" s="2">
        <f t="shared" si="25"/>
        <v>3434.4564007250096</v>
      </c>
      <c r="S56" s="2">
        <f t="shared" si="25"/>
        <v>3444.0186516969434</v>
      </c>
      <c r="T56" s="2">
        <f t="shared" si="25"/>
        <v>3440.3184672420907</v>
      </c>
      <c r="U56" s="2">
        <f t="shared" si="25"/>
        <v>3457.7163498220257</v>
      </c>
      <c r="V56" s="2">
        <f t="shared" si="25"/>
        <v>3472.7628411816336</v>
      </c>
      <c r="W56" s="2">
        <f t="shared" si="25"/>
        <v>3479.2347617290075</v>
      </c>
      <c r="X56" s="2">
        <f t="shared" si="25"/>
        <v>3477.4310566532213</v>
      </c>
      <c r="Y56" s="2">
        <f t="shared" si="25"/>
        <v>3488.2533134193136</v>
      </c>
      <c r="Z56" s="2"/>
      <c r="AA56" s="26" t="s">
        <v>31</v>
      </c>
      <c r="AB56" s="2">
        <v>150500.02382499762</v>
      </c>
      <c r="AC56" s="2">
        <v>150589.4628542159</v>
      </c>
      <c r="AD56" s="2">
        <v>150544.42956030738</v>
      </c>
      <c r="AE56" s="2">
        <v>150482.2355614604</v>
      </c>
      <c r="AF56" s="2">
        <v>150332.21755963867</v>
      </c>
      <c r="AG56" s="2">
        <v>150940.59153901078</v>
      </c>
      <c r="AH56" s="2">
        <v>151559.61107295801</v>
      </c>
      <c r="AI56" s="2">
        <v>151864.63863602921</v>
      </c>
      <c r="AJ56" s="2">
        <v>152022.74756168414</v>
      </c>
      <c r="AK56" s="2">
        <v>152423.90259998394</v>
      </c>
      <c r="AM56" s="5" t="s">
        <v>31</v>
      </c>
      <c r="AN56" s="2">
        <v>150500.02382499762</v>
      </c>
      <c r="AO56" s="2">
        <v>150589.4628542159</v>
      </c>
      <c r="AP56" s="2">
        <v>150544.42956030738</v>
      </c>
      <c r="AQ56" s="2">
        <v>150482.2355614604</v>
      </c>
      <c r="AR56" s="2">
        <v>150332.21755963867</v>
      </c>
      <c r="AS56" s="2">
        <v>150940.59153901078</v>
      </c>
      <c r="AT56" s="2">
        <v>151559.61107295801</v>
      </c>
      <c r="AU56" s="2">
        <v>151864.63863602921</v>
      </c>
      <c r="AV56" s="2">
        <v>152022.74756168414</v>
      </c>
      <c r="AW56" s="2">
        <v>152423.90259998394</v>
      </c>
    </row>
    <row r="57" spans="1:49" x14ac:dyDescent="0.3">
      <c r="A57" s="38" t="s">
        <v>55</v>
      </c>
      <c r="B57" s="2">
        <v>990.83227885297663</v>
      </c>
      <c r="C57" s="2">
        <v>984.2791676028653</v>
      </c>
      <c r="D57" s="2">
        <v>978.91946189876478</v>
      </c>
      <c r="E57" s="2">
        <v>974.97033310140819</v>
      </c>
      <c r="F57" s="2">
        <v>970.06142069854764</v>
      </c>
      <c r="G57" s="2">
        <v>968.14028678211912</v>
      </c>
      <c r="H57" s="2">
        <v>968.4176003225125</v>
      </c>
      <c r="I57" s="2">
        <v>966.19457912410576</v>
      </c>
      <c r="J57" s="2">
        <v>965.01030893104962</v>
      </c>
      <c r="K57" s="2">
        <v>964.30900362704017</v>
      </c>
      <c r="L57" s="2"/>
      <c r="M57" s="4" t="s">
        <v>57</v>
      </c>
      <c r="N57" s="4" t="s">
        <v>34</v>
      </c>
      <c r="O57" s="7">
        <v>0.32</v>
      </c>
      <c r="P57" s="2">
        <f t="shared" si="26"/>
        <v>15630.928505797481</v>
      </c>
      <c r="Q57" s="2">
        <f t="shared" si="25"/>
        <v>15661.704335180053</v>
      </c>
      <c r="R57" s="2">
        <f t="shared" si="25"/>
        <v>15700.372117600044</v>
      </c>
      <c r="S57" s="2">
        <f t="shared" si="25"/>
        <v>15744.08526490031</v>
      </c>
      <c r="T57" s="2">
        <f t="shared" si="25"/>
        <v>15727.170135963841</v>
      </c>
      <c r="U57" s="2">
        <f t="shared" si="25"/>
        <v>15806.703313472115</v>
      </c>
      <c r="V57" s="2">
        <f t="shared" si="25"/>
        <v>15875.48727397318</v>
      </c>
      <c r="W57" s="2">
        <f t="shared" si="25"/>
        <v>15905.073196475461</v>
      </c>
      <c r="X57" s="2">
        <f t="shared" si="25"/>
        <v>15896.827687557583</v>
      </c>
      <c r="Y57" s="2">
        <f t="shared" si="25"/>
        <v>15946.300861345431</v>
      </c>
      <c r="Z57" s="2"/>
      <c r="AA57" s="26" t="s">
        <v>32</v>
      </c>
      <c r="AB57" s="2">
        <v>2536.2392083073273</v>
      </c>
      <c r="AC57" s="2">
        <v>2538.0148623789087</v>
      </c>
      <c r="AD57" s="2">
        <v>2537.1705976429957</v>
      </c>
      <c r="AE57" s="2">
        <v>2547.4285621053587</v>
      </c>
      <c r="AF57" s="2">
        <v>2545.5322241175322</v>
      </c>
      <c r="AG57" s="2">
        <v>2550.4900148973857</v>
      </c>
      <c r="AH57" s="2">
        <v>2565.8483782614485</v>
      </c>
      <c r="AI57" s="2">
        <v>2573.0794209164283</v>
      </c>
      <c r="AJ57" s="2">
        <v>2567.4065035931021</v>
      </c>
      <c r="AK57" s="2">
        <v>2579.8741147059059</v>
      </c>
      <c r="AM57" s="5" t="s">
        <v>32</v>
      </c>
      <c r="AN57" s="2">
        <v>2536.2392083073273</v>
      </c>
      <c r="AO57" s="2">
        <v>2538.0148623789087</v>
      </c>
      <c r="AP57" s="2">
        <v>2537.1705976429957</v>
      </c>
      <c r="AQ57" s="2">
        <v>2547.4285621053587</v>
      </c>
      <c r="AR57" s="2">
        <v>2545.5322241175322</v>
      </c>
      <c r="AS57" s="2">
        <v>2550.4900148973857</v>
      </c>
      <c r="AT57" s="2">
        <v>2565.8483782614485</v>
      </c>
      <c r="AU57" s="2">
        <v>2573.0794209164283</v>
      </c>
      <c r="AV57" s="2">
        <v>2567.4065035931021</v>
      </c>
      <c r="AW57" s="2">
        <v>2579.8741147059059</v>
      </c>
    </row>
    <row r="58" spans="1:49" x14ac:dyDescent="0.3">
      <c r="A58" s="38" t="s">
        <v>56</v>
      </c>
      <c r="B58" s="2">
        <v>126811.96041536635</v>
      </c>
      <c r="C58" s="2">
        <v>126900.74311894544</v>
      </c>
      <c r="D58" s="2">
        <v>126858.52988214979</v>
      </c>
      <c r="E58" s="2">
        <v>127371.42810526793</v>
      </c>
      <c r="F58" s="2">
        <v>127276.6112058766</v>
      </c>
      <c r="G58" s="2">
        <v>127524.50074486928</v>
      </c>
      <c r="H58" s="2">
        <v>128292.41891307241</v>
      </c>
      <c r="I58" s="2">
        <v>128653.97104582141</v>
      </c>
      <c r="J58" s="2">
        <v>128370.3251796551</v>
      </c>
      <c r="K58" s="2">
        <v>128993.7057352953</v>
      </c>
      <c r="L58" s="2"/>
      <c r="M58" s="4" t="s">
        <v>58</v>
      </c>
      <c r="N58" s="4" t="s">
        <v>30</v>
      </c>
      <c r="O58" s="7">
        <v>0.92</v>
      </c>
      <c r="P58" s="2">
        <f t="shared" si="26"/>
        <v>58743.08045511246</v>
      </c>
      <c r="Q58" s="2">
        <f t="shared" si="25"/>
        <v>59184.875200124261</v>
      </c>
      <c r="R58" s="2">
        <f t="shared" si="25"/>
        <v>59442.966403910708</v>
      </c>
      <c r="S58" s="2">
        <f t="shared" si="25"/>
        <v>59329.388822468274</v>
      </c>
      <c r="T58" s="2">
        <f t="shared" si="25"/>
        <v>59326.837844121452</v>
      </c>
      <c r="U58" s="2">
        <f t="shared" si="25"/>
        <v>59589.004826769757</v>
      </c>
      <c r="V58" s="2">
        <f t="shared" si="25"/>
        <v>59824.113436582084</v>
      </c>
      <c r="W58" s="2">
        <f t="shared" si="25"/>
        <v>59787.030224935494</v>
      </c>
      <c r="X58" s="2">
        <f t="shared" si="25"/>
        <v>60026.435089914077</v>
      </c>
      <c r="Y58" s="2">
        <f t="shared" si="25"/>
        <v>59850.239897026891</v>
      </c>
      <c r="Z58" s="2"/>
      <c r="AA58" s="26" t="s">
        <v>33</v>
      </c>
      <c r="AB58" s="2">
        <v>98831.698045825862</v>
      </c>
      <c r="AC58" s="2">
        <v>108079.59677152237</v>
      </c>
      <c r="AD58" s="2">
        <v>118468.7905194561</v>
      </c>
      <c r="AE58" s="2">
        <v>129812.45768079918</v>
      </c>
      <c r="AF58" s="2">
        <v>140819.76188835732</v>
      </c>
      <c r="AG58" s="2">
        <v>145833.085583732</v>
      </c>
      <c r="AH58" s="2">
        <v>150259.22581576271</v>
      </c>
      <c r="AI58" s="2">
        <v>154940.6787245239</v>
      </c>
      <c r="AJ58" s="2">
        <v>158940.32771340199</v>
      </c>
      <c r="AK58" s="2">
        <v>163523.14658238538</v>
      </c>
      <c r="AM58" s="5" t="s">
        <v>33</v>
      </c>
      <c r="AN58" s="2">
        <v>98831.698045825862</v>
      </c>
      <c r="AO58" s="2">
        <v>108079.59677152237</v>
      </c>
      <c r="AP58" s="2">
        <v>118468.7905194561</v>
      </c>
      <c r="AQ58" s="2">
        <v>129812.45768079918</v>
      </c>
      <c r="AR58" s="2">
        <v>140819.76188835732</v>
      </c>
      <c r="AS58" s="2">
        <v>145833.085583732</v>
      </c>
      <c r="AT58" s="2">
        <v>150259.22581576271</v>
      </c>
      <c r="AU58" s="2">
        <v>154940.6787245239</v>
      </c>
      <c r="AV58" s="2">
        <v>158940.32771340199</v>
      </c>
      <c r="AW58" s="2">
        <v>163523.14658238538</v>
      </c>
    </row>
    <row r="59" spans="1:49" x14ac:dyDescent="0.3">
      <c r="A59" s="38" t="s">
        <v>57</v>
      </c>
      <c r="B59" s="2">
        <v>48846.65158061713</v>
      </c>
      <c r="C59" s="2">
        <v>48942.826047437666</v>
      </c>
      <c r="D59" s="2">
        <v>49063.662867500134</v>
      </c>
      <c r="E59" s="2">
        <v>49200.26645281347</v>
      </c>
      <c r="F59" s="2">
        <v>49147.406674887003</v>
      </c>
      <c r="G59" s="2">
        <v>49395.947854600359</v>
      </c>
      <c r="H59" s="2">
        <v>49610.897731166187</v>
      </c>
      <c r="I59" s="2">
        <v>49703.353738985817</v>
      </c>
      <c r="J59" s="2">
        <v>49677.586523617443</v>
      </c>
      <c r="K59" s="2">
        <v>49832.190191704474</v>
      </c>
      <c r="L59" s="2"/>
      <c r="M59" s="4" t="s">
        <v>58</v>
      </c>
      <c r="N59" s="4" t="s">
        <v>31</v>
      </c>
      <c r="O59" s="7">
        <v>0.08</v>
      </c>
      <c r="P59" s="2">
        <f t="shared" si="26"/>
        <v>5108.0939526184748</v>
      </c>
      <c r="Q59" s="2">
        <f t="shared" si="25"/>
        <v>5146.5108869673268</v>
      </c>
      <c r="R59" s="2">
        <f t="shared" si="25"/>
        <v>5168.9536003400617</v>
      </c>
      <c r="S59" s="2">
        <f t="shared" si="25"/>
        <v>5159.0772889102846</v>
      </c>
      <c r="T59" s="2">
        <f t="shared" si="25"/>
        <v>5158.8554647062128</v>
      </c>
      <c r="U59" s="2">
        <f t="shared" si="25"/>
        <v>5181.6525936321523</v>
      </c>
      <c r="V59" s="2">
        <f t="shared" si="25"/>
        <v>5202.0968205723548</v>
      </c>
      <c r="W59" s="2">
        <f t="shared" si="25"/>
        <v>5198.8721934726518</v>
      </c>
      <c r="X59" s="2">
        <f t="shared" si="25"/>
        <v>5219.6900078186154</v>
      </c>
      <c r="Y59" s="2">
        <f t="shared" si="25"/>
        <v>5204.3686866979906</v>
      </c>
      <c r="Z59" s="2"/>
      <c r="AA59" s="26" t="s">
        <v>34</v>
      </c>
      <c r="AB59" s="2">
        <v>33384.602963948768</v>
      </c>
      <c r="AC59" s="2">
        <v>33427.80837183242</v>
      </c>
      <c r="AD59" s="2">
        <v>33460.566301101018</v>
      </c>
      <c r="AE59" s="2">
        <v>33576.085199637819</v>
      </c>
      <c r="AF59" s="2">
        <v>33545.89570478657</v>
      </c>
      <c r="AG59" s="2">
        <v>33660.133417753816</v>
      </c>
      <c r="AH59" s="2">
        <v>33836.425921803318</v>
      </c>
      <c r="AI59" s="2">
        <v>33916.629142890459</v>
      </c>
      <c r="AJ59" s="2">
        <v>33868.673212709298</v>
      </c>
      <c r="AK59" s="2">
        <v>34005.419664286776</v>
      </c>
      <c r="AM59" s="5" t="s">
        <v>34</v>
      </c>
      <c r="AN59" s="2">
        <v>33384.602963948768</v>
      </c>
      <c r="AO59" s="2">
        <v>33427.80837183242</v>
      </c>
      <c r="AP59" s="2">
        <v>33460.566301101018</v>
      </c>
      <c r="AQ59" s="2">
        <v>33576.085199637819</v>
      </c>
      <c r="AR59" s="2">
        <v>33545.89570478657</v>
      </c>
      <c r="AS59" s="2">
        <v>33660.133417753816</v>
      </c>
      <c r="AT59" s="2">
        <v>33836.425921803318</v>
      </c>
      <c r="AU59" s="2">
        <v>33916.629142890459</v>
      </c>
      <c r="AV59" s="2">
        <v>33868.673212709298</v>
      </c>
      <c r="AW59" s="2">
        <v>34005.419664286776</v>
      </c>
    </row>
    <row r="60" spans="1:49" x14ac:dyDescent="0.3">
      <c r="A60" s="38" t="s">
        <v>58</v>
      </c>
      <c r="B60" s="2">
        <v>63851.174407730934</v>
      </c>
      <c r="C60" s="2">
        <v>64331.386087091589</v>
      </c>
      <c r="D60" s="2">
        <v>64611.920004250765</v>
      </c>
      <c r="E60" s="2">
        <v>64488.466111378555</v>
      </c>
      <c r="F60" s="2">
        <v>64485.693308827664</v>
      </c>
      <c r="G60" s="2">
        <v>64770.657420401905</v>
      </c>
      <c r="H60" s="2">
        <v>65026.210257154438</v>
      </c>
      <c r="I60" s="2">
        <v>64985.902418408143</v>
      </c>
      <c r="J60" s="2">
        <v>65246.125097732693</v>
      </c>
      <c r="K60" s="2">
        <v>65054.608583724876</v>
      </c>
      <c r="L60" s="2"/>
      <c r="M60" s="4" t="s">
        <v>6</v>
      </c>
      <c r="N60" s="4" t="s">
        <v>4</v>
      </c>
      <c r="O60" s="7">
        <v>1</v>
      </c>
      <c r="P60" s="2">
        <f t="shared" si="26"/>
        <v>30453.489619238753</v>
      </c>
      <c r="Q60" s="2">
        <f t="shared" si="25"/>
        <v>30628.544258401707</v>
      </c>
      <c r="R60" s="2">
        <f t="shared" si="25"/>
        <v>30723.92783265057</v>
      </c>
      <c r="S60" s="2">
        <f t="shared" si="25"/>
        <v>30838.217877440176</v>
      </c>
      <c r="T60" s="2">
        <f t="shared" si="25"/>
        <v>30898.41798826406</v>
      </c>
      <c r="U60" s="2">
        <f t="shared" si="25"/>
        <v>31101.005298073513</v>
      </c>
      <c r="V60" s="2">
        <f t="shared" si="25"/>
        <v>31440.441789394899</v>
      </c>
      <c r="W60" s="2">
        <f t="shared" si="25"/>
        <v>31745.742990050163</v>
      </c>
      <c r="X60" s="2">
        <f t="shared" si="25"/>
        <v>31907.051618210357</v>
      </c>
      <c r="Y60" s="2">
        <f t="shared" si="25"/>
        <v>32139.334746352986</v>
      </c>
      <c r="Z60" s="2"/>
      <c r="AA60" s="26" t="s">
        <v>149</v>
      </c>
      <c r="AB60" s="2">
        <v>748039.92562288989</v>
      </c>
      <c r="AC60" s="2">
        <v>758577.31283664727</v>
      </c>
      <c r="AD60" s="2">
        <v>769661.00082297903</v>
      </c>
      <c r="AE60" s="2">
        <v>782542.27577522176</v>
      </c>
      <c r="AF60" s="2">
        <v>793962.58782564825</v>
      </c>
      <c r="AG60" s="2">
        <v>801717.94031835184</v>
      </c>
      <c r="AH60" s="2">
        <v>809891.54677000525</v>
      </c>
      <c r="AI60" s="2">
        <v>817611.70089573518</v>
      </c>
      <c r="AJ60" s="2">
        <v>822846.67739991541</v>
      </c>
      <c r="AK60" s="2">
        <v>830814.62840437028</v>
      </c>
      <c r="AM60" s="5" t="s">
        <v>76</v>
      </c>
      <c r="AN60" s="2">
        <f>P52</f>
        <v>19021.794062304951</v>
      </c>
      <c r="AO60" s="2">
        <f t="shared" ref="AO60" si="27">Q52</f>
        <v>19035.111467841816</v>
      </c>
      <c r="AP60" s="2">
        <f t="shared" ref="AP60" si="28">R52</f>
        <v>19028.779482322469</v>
      </c>
      <c r="AQ60" s="2">
        <f t="shared" ref="AQ60" si="29">S52</f>
        <v>19105.714215790187</v>
      </c>
      <c r="AR60" s="2">
        <f t="shared" ref="AR60" si="30">T52</f>
        <v>19091.491680881489</v>
      </c>
      <c r="AS60" s="2">
        <f t="shared" ref="AS60" si="31">U52</f>
        <v>19128.67511173039</v>
      </c>
      <c r="AT60" s="2">
        <f t="shared" ref="AT60" si="32">V52</f>
        <v>19243.86283696086</v>
      </c>
      <c r="AU60" s="2">
        <f t="shared" ref="AU60" si="33">W52</f>
        <v>19298.095656873211</v>
      </c>
      <c r="AV60" s="2">
        <f t="shared" ref="AV60" si="34">X52</f>
        <v>19255.548776948264</v>
      </c>
      <c r="AW60" s="2">
        <f t="shared" ref="AW60" si="35">Y52</f>
        <v>19349.055860294295</v>
      </c>
    </row>
    <row r="61" spans="1:49" x14ac:dyDescent="0.3">
      <c r="A61" s="38" t="s">
        <v>59</v>
      </c>
      <c r="B61" s="2">
        <v>96861.931876985938</v>
      </c>
      <c r="C61" s="2">
        <v>96240.864744709033</v>
      </c>
      <c r="D61" s="2">
        <v>95809.653184469935</v>
      </c>
      <c r="E61" s="2">
        <v>95987.120429766146</v>
      </c>
      <c r="F61" s="2">
        <v>95779.954662897784</v>
      </c>
      <c r="G61" s="2">
        <v>95916.921134375079</v>
      </c>
      <c r="H61" s="2">
        <v>95905.064735472464</v>
      </c>
      <c r="I61" s="2">
        <v>96379.85591029482</v>
      </c>
      <c r="J61" s="2">
        <v>96535.774873805683</v>
      </c>
      <c r="K61" s="2">
        <v>97396.933190319629</v>
      </c>
      <c r="L61" s="2"/>
      <c r="M61" s="4" t="s">
        <v>59</v>
      </c>
      <c r="N61" s="4" t="s">
        <v>5</v>
      </c>
      <c r="O61" s="7">
        <v>1</v>
      </c>
      <c r="P61" s="2">
        <f t="shared" si="26"/>
        <v>96861.931876985938</v>
      </c>
      <c r="Q61" s="2">
        <f t="shared" si="25"/>
        <v>96240.864744709033</v>
      </c>
      <c r="R61" s="2">
        <f t="shared" si="25"/>
        <v>95809.653184469935</v>
      </c>
      <c r="S61" s="2">
        <f t="shared" si="25"/>
        <v>95987.120429766146</v>
      </c>
      <c r="T61" s="2">
        <f t="shared" si="25"/>
        <v>95779.954662897784</v>
      </c>
      <c r="U61" s="2">
        <f t="shared" si="25"/>
        <v>95916.921134375079</v>
      </c>
      <c r="V61" s="2">
        <f t="shared" si="25"/>
        <v>95905.064735472464</v>
      </c>
      <c r="W61" s="2">
        <f t="shared" si="25"/>
        <v>96379.85591029482</v>
      </c>
      <c r="X61" s="2">
        <f t="shared" si="25"/>
        <v>96535.774873805683</v>
      </c>
      <c r="Y61" s="2">
        <f t="shared" si="25"/>
        <v>97396.933190319629</v>
      </c>
      <c r="Z61" s="2"/>
      <c r="AM61" s="5" t="s">
        <v>75</v>
      </c>
      <c r="AN61" s="2">
        <f>P67</f>
        <v>75837.684468208972</v>
      </c>
      <c r="AO61" s="2">
        <f t="shared" ref="AO61" si="36">Q67</f>
        <v>85063.651009287059</v>
      </c>
      <c r="AP61" s="2">
        <f t="shared" ref="AP61" si="37">R67</f>
        <v>95448.528217953499</v>
      </c>
      <c r="AQ61" s="2">
        <f t="shared" ref="AQ61" si="38">S67</f>
        <v>106704.2136833315</v>
      </c>
      <c r="AR61" s="2">
        <f t="shared" ref="AR61" si="39">T67</f>
        <v>117728.30466960679</v>
      </c>
      <c r="AS61" s="2">
        <f t="shared" ref="AS61" si="40">U67</f>
        <v>122685.33978227439</v>
      </c>
      <c r="AT61" s="2">
        <f t="shared" ref="AT61" si="41">V67</f>
        <v>126977.18928797219</v>
      </c>
      <c r="AU61" s="2">
        <f t="shared" ref="AU61" si="42">W67</f>
        <v>131593.07801980356</v>
      </c>
      <c r="AV61" s="2">
        <f t="shared" ref="AV61" si="43">X67</f>
        <v>135635.58267179696</v>
      </c>
      <c r="AW61" s="2">
        <f t="shared" ref="AW61" si="44">Y67</f>
        <v>140113.34822991639</v>
      </c>
    </row>
    <row r="62" spans="1:49" x14ac:dyDescent="0.3">
      <c r="A62" s="38" t="s">
        <v>60</v>
      </c>
      <c r="B62" s="2">
        <v>17081.769191127394</v>
      </c>
      <c r="C62" s="2">
        <v>17061.445791279188</v>
      </c>
      <c r="D62" s="2">
        <v>16972.160835820567</v>
      </c>
      <c r="E62" s="2">
        <v>16986.734956239907</v>
      </c>
      <c r="F62" s="2">
        <v>16946.186678368893</v>
      </c>
      <c r="G62" s="2">
        <v>16985.395493511991</v>
      </c>
      <c r="H62" s="2">
        <v>17067.934420775346</v>
      </c>
      <c r="I62" s="2">
        <v>17104.45178233584</v>
      </c>
      <c r="J62" s="2">
        <v>17048.492436986777</v>
      </c>
      <c r="K62" s="2">
        <v>17077.259213923822</v>
      </c>
      <c r="L62" s="2"/>
      <c r="M62" s="4" t="s">
        <v>60</v>
      </c>
      <c r="N62" s="4" t="s">
        <v>30</v>
      </c>
      <c r="O62" s="7">
        <v>1</v>
      </c>
      <c r="P62" s="2">
        <f t="shared" si="26"/>
        <v>17081.769191127394</v>
      </c>
      <c r="Q62" s="2">
        <f t="shared" si="26"/>
        <v>17061.445791279188</v>
      </c>
      <c r="R62" s="2">
        <f t="shared" si="26"/>
        <v>16972.160835820567</v>
      </c>
      <c r="S62" s="2">
        <f t="shared" si="26"/>
        <v>16986.734956239907</v>
      </c>
      <c r="T62" s="2">
        <f t="shared" si="26"/>
        <v>16946.186678368893</v>
      </c>
      <c r="U62" s="2">
        <f t="shared" si="26"/>
        <v>16985.395493511991</v>
      </c>
      <c r="V62" s="2">
        <f t="shared" si="26"/>
        <v>17067.934420775346</v>
      </c>
      <c r="W62" s="2">
        <f t="shared" si="26"/>
        <v>17104.45178233584</v>
      </c>
      <c r="X62" s="2">
        <f t="shared" si="26"/>
        <v>17048.492436986777</v>
      </c>
      <c r="Y62" s="2">
        <f t="shared" si="26"/>
        <v>17077.259213923822</v>
      </c>
      <c r="Z62" s="2"/>
      <c r="AM62" s="5" t="s">
        <v>0</v>
      </c>
      <c r="AN62" s="2">
        <v>748039.92562288989</v>
      </c>
      <c r="AO62" s="2">
        <v>758577.31283664727</v>
      </c>
      <c r="AP62" s="2">
        <v>769661.00082297903</v>
      </c>
      <c r="AQ62" s="2">
        <v>782542.27577522176</v>
      </c>
      <c r="AR62" s="2">
        <v>793962.58782564825</v>
      </c>
      <c r="AS62" s="2">
        <v>801717.94031835184</v>
      </c>
      <c r="AT62" s="2">
        <v>809891.54677000525</v>
      </c>
      <c r="AU62" s="2">
        <v>817611.70089573518</v>
      </c>
      <c r="AV62" s="2">
        <v>822846.67739991541</v>
      </c>
      <c r="AW62" s="2">
        <v>830814.62840437028</v>
      </c>
    </row>
    <row r="63" spans="1:49" x14ac:dyDescent="0.3">
      <c r="A63" s="38" t="s">
        <v>61</v>
      </c>
      <c r="B63" s="2">
        <v>27189.105923561972</v>
      </c>
      <c r="C63" s="2">
        <v>27371.119912012524</v>
      </c>
      <c r="D63" s="2">
        <v>27424.479006151116</v>
      </c>
      <c r="E63" s="2">
        <v>27529.07983693276</v>
      </c>
      <c r="F63" s="2">
        <v>27546.013946397532</v>
      </c>
      <c r="G63" s="2">
        <v>27692.067233161357</v>
      </c>
      <c r="H63" s="2">
        <v>27875.224950341802</v>
      </c>
      <c r="I63" s="2">
        <v>28015.92208038273</v>
      </c>
      <c r="J63" s="2">
        <v>27963.698377710349</v>
      </c>
      <c r="K63" s="2">
        <v>28037.769523554452</v>
      </c>
      <c r="L63" s="2"/>
      <c r="M63" s="4" t="s">
        <v>61</v>
      </c>
      <c r="N63" s="4" t="s">
        <v>27</v>
      </c>
      <c r="O63" s="7">
        <v>0.17</v>
      </c>
      <c r="P63" s="2">
        <f t="shared" ref="P63:Y78" si="45">$O63*VLOOKUP($M63,$A$46:$K$68,P$45-2020,FALSE)</f>
        <v>4622.1480070055359</v>
      </c>
      <c r="Q63" s="2">
        <f t="shared" si="45"/>
        <v>4653.0903850421291</v>
      </c>
      <c r="R63" s="2">
        <f t="shared" si="45"/>
        <v>4662.1614310456898</v>
      </c>
      <c r="S63" s="2">
        <f t="shared" si="45"/>
        <v>4679.9435722785693</v>
      </c>
      <c r="T63" s="2">
        <f t="shared" si="45"/>
        <v>4682.8223708875812</v>
      </c>
      <c r="U63" s="2">
        <f t="shared" si="45"/>
        <v>4707.6514296374307</v>
      </c>
      <c r="V63" s="2">
        <f t="shared" si="45"/>
        <v>4738.7882415581071</v>
      </c>
      <c r="W63" s="2">
        <f t="shared" si="45"/>
        <v>4762.7067536650648</v>
      </c>
      <c r="X63" s="2">
        <f t="shared" si="45"/>
        <v>4753.8287242107599</v>
      </c>
      <c r="Y63" s="2">
        <f t="shared" si="45"/>
        <v>4766.4208190042573</v>
      </c>
      <c r="Z63" s="2"/>
      <c r="AN63" s="2"/>
      <c r="AO63" s="2"/>
      <c r="AP63" s="2"/>
      <c r="AQ63" s="2"/>
      <c r="AR63" s="2"/>
      <c r="AS63" s="2"/>
      <c r="AT63" s="2"/>
      <c r="AU63" s="2"/>
      <c r="AV63" s="2"/>
      <c r="AW63" s="2"/>
    </row>
    <row r="64" spans="1:49" x14ac:dyDescent="0.3">
      <c r="A64" s="5" t="s">
        <v>62</v>
      </c>
      <c r="B64" s="2">
        <v>13647.364856717442</v>
      </c>
      <c r="C64" s="2">
        <v>13744.665169594973</v>
      </c>
      <c r="D64" s="2">
        <v>13767.796519008267</v>
      </c>
      <c r="E64" s="2">
        <v>13826.523771828532</v>
      </c>
      <c r="F64" s="2">
        <v>13848.695829972929</v>
      </c>
      <c r="G64" s="2">
        <v>13937.550439858889</v>
      </c>
      <c r="H64" s="2">
        <v>14010.499179050817</v>
      </c>
      <c r="I64" s="2">
        <v>14042.832278945418</v>
      </c>
      <c r="J64" s="2">
        <v>14028.966142351894</v>
      </c>
      <c r="K64" s="2">
        <v>14061.177470107395</v>
      </c>
      <c r="L64" s="2"/>
      <c r="M64" s="4" t="s">
        <v>61</v>
      </c>
      <c r="N64" s="4" t="s">
        <v>30</v>
      </c>
      <c r="O64" s="7">
        <v>0.83</v>
      </c>
      <c r="P64" s="2">
        <f t="shared" si="45"/>
        <v>22566.957916556436</v>
      </c>
      <c r="Q64" s="2">
        <f t="shared" si="45"/>
        <v>22718.029526970393</v>
      </c>
      <c r="R64" s="2">
        <f t="shared" si="45"/>
        <v>22762.317575105426</v>
      </c>
      <c r="S64" s="2">
        <f t="shared" si="45"/>
        <v>22849.136264654189</v>
      </c>
      <c r="T64" s="2">
        <f t="shared" si="45"/>
        <v>22863.191575509951</v>
      </c>
      <c r="U64" s="2">
        <f t="shared" si="45"/>
        <v>22984.415803523923</v>
      </c>
      <c r="V64" s="2">
        <f t="shared" si="45"/>
        <v>23136.436708783694</v>
      </c>
      <c r="W64" s="2">
        <f t="shared" si="45"/>
        <v>23253.215326717665</v>
      </c>
      <c r="X64" s="2">
        <f t="shared" si="45"/>
        <v>23209.869653499587</v>
      </c>
      <c r="Y64" s="2">
        <f t="shared" si="45"/>
        <v>23271.348704550193</v>
      </c>
      <c r="Z64" s="2"/>
      <c r="AN64" s="2"/>
      <c r="AO64" s="2"/>
      <c r="AP64" s="2"/>
      <c r="AQ64" s="2"/>
      <c r="AR64" s="2"/>
      <c r="AS64" s="2"/>
      <c r="AT64" s="2"/>
      <c r="AU64" s="2"/>
      <c r="AV64" s="2"/>
      <c r="AW64" s="2"/>
    </row>
    <row r="65" spans="1:49" x14ac:dyDescent="0.3">
      <c r="A65" s="5" t="s">
        <v>63</v>
      </c>
      <c r="B65" s="2">
        <v>10744.082669327432</v>
      </c>
      <c r="C65" s="2">
        <v>10861.722297065615</v>
      </c>
      <c r="D65" s="2">
        <v>10933.694731815973</v>
      </c>
      <c r="E65" s="2">
        <v>11004.590311242388</v>
      </c>
      <c r="F65" s="2">
        <v>11082.201936825819</v>
      </c>
      <c r="G65" s="2">
        <v>11129.764251050245</v>
      </c>
      <c r="H65" s="2">
        <v>11178.225212524956</v>
      </c>
      <c r="I65" s="2">
        <v>11224.572829516856</v>
      </c>
      <c r="J65" s="2">
        <v>11222.90439792791</v>
      </c>
      <c r="K65" s="2">
        <v>11239.399795735748</v>
      </c>
      <c r="L65" s="2"/>
      <c r="M65" s="4" t="s">
        <v>62</v>
      </c>
      <c r="N65" s="4" t="s">
        <v>31</v>
      </c>
      <c r="O65" s="7">
        <v>1</v>
      </c>
      <c r="P65" s="2">
        <f t="shared" si="45"/>
        <v>13647.364856717442</v>
      </c>
      <c r="Q65" s="2">
        <f t="shared" si="45"/>
        <v>13744.665169594973</v>
      </c>
      <c r="R65" s="2">
        <f t="shared" si="45"/>
        <v>13767.796519008267</v>
      </c>
      <c r="S65" s="2">
        <f t="shared" si="45"/>
        <v>13826.523771828532</v>
      </c>
      <c r="T65" s="2">
        <f t="shared" si="45"/>
        <v>13848.695829972929</v>
      </c>
      <c r="U65" s="2">
        <f t="shared" si="45"/>
        <v>13937.550439858889</v>
      </c>
      <c r="V65" s="2">
        <f t="shared" si="45"/>
        <v>14010.499179050817</v>
      </c>
      <c r="W65" s="2">
        <f t="shared" si="45"/>
        <v>14042.832278945418</v>
      </c>
      <c r="X65" s="2">
        <f t="shared" si="45"/>
        <v>14028.966142351894</v>
      </c>
      <c r="Y65" s="2">
        <f t="shared" si="45"/>
        <v>14061.177470107395</v>
      </c>
      <c r="Z65" s="2"/>
      <c r="AN65" s="2"/>
      <c r="AO65" s="2"/>
      <c r="AP65" s="2"/>
      <c r="AQ65" s="2"/>
      <c r="AR65" s="2"/>
      <c r="AS65" s="2"/>
      <c r="AT65" s="2"/>
      <c r="AU65" s="2"/>
      <c r="AV65" s="2"/>
      <c r="AW65" s="2"/>
    </row>
    <row r="66" spans="1:49" x14ac:dyDescent="0.3">
      <c r="A66" s="5" t="s">
        <v>64</v>
      </c>
      <c r="B66" s="2">
        <v>466.74272019236088</v>
      </c>
      <c r="C66" s="2">
        <v>466.74272019236088</v>
      </c>
      <c r="D66" s="2">
        <v>466.74272019236088</v>
      </c>
      <c r="E66" s="2">
        <v>466.74272019236088</v>
      </c>
      <c r="F66" s="2">
        <v>466.74272019236088</v>
      </c>
      <c r="G66" s="2">
        <v>466.74272019236088</v>
      </c>
      <c r="H66" s="2">
        <v>466.74272019236088</v>
      </c>
      <c r="I66" s="2">
        <v>466.74272019236088</v>
      </c>
      <c r="J66" s="2">
        <v>466.74272019236088</v>
      </c>
      <c r="K66" s="2">
        <v>466.74272019236088</v>
      </c>
      <c r="L66" s="2"/>
      <c r="M66" s="4" t="s">
        <v>65</v>
      </c>
      <c r="N66" s="4" t="s">
        <v>29</v>
      </c>
      <c r="O66" s="7">
        <v>0.05</v>
      </c>
      <c r="P66" s="2">
        <f t="shared" si="45"/>
        <v>3991.4570772741567</v>
      </c>
      <c r="Q66" s="2">
        <f t="shared" si="45"/>
        <v>4477.0342636466876</v>
      </c>
      <c r="R66" s="2">
        <f t="shared" si="45"/>
        <v>5023.6067483133429</v>
      </c>
      <c r="S66" s="2">
        <f t="shared" si="45"/>
        <v>5616.0112464911326</v>
      </c>
      <c r="T66" s="2">
        <f t="shared" si="45"/>
        <v>6196.2265615582528</v>
      </c>
      <c r="U66" s="2">
        <f t="shared" si="45"/>
        <v>6457.1231464354942</v>
      </c>
      <c r="V66" s="2">
        <f t="shared" si="45"/>
        <v>6683.0099625248522</v>
      </c>
      <c r="W66" s="2">
        <f t="shared" si="45"/>
        <v>6925.9514747265048</v>
      </c>
      <c r="X66" s="2">
        <f t="shared" si="45"/>
        <v>7138.7148774629986</v>
      </c>
      <c r="Y66" s="2">
        <f t="shared" si="45"/>
        <v>7374.3867489429686</v>
      </c>
      <c r="Z66" s="2"/>
      <c r="AN66" s="2"/>
      <c r="AO66" s="2"/>
      <c r="AP66" s="2"/>
      <c r="AQ66" s="2"/>
      <c r="AR66" s="2"/>
      <c r="AS66" s="2"/>
      <c r="AT66" s="2"/>
      <c r="AU66" s="2"/>
      <c r="AV66" s="2"/>
      <c r="AW66" s="2"/>
    </row>
    <row r="67" spans="1:49" x14ac:dyDescent="0.3">
      <c r="A67" s="5" t="s">
        <v>65</v>
      </c>
      <c r="B67" s="2">
        <v>79829.141545483129</v>
      </c>
      <c r="C67" s="2">
        <v>89540.685272933755</v>
      </c>
      <c r="D67" s="2">
        <v>100472.13496626685</v>
      </c>
      <c r="E67" s="2">
        <v>112320.22492982264</v>
      </c>
      <c r="F67" s="2">
        <v>123924.53123116505</v>
      </c>
      <c r="G67" s="2">
        <v>129142.46292870988</v>
      </c>
      <c r="H67" s="2">
        <v>133660.19925049704</v>
      </c>
      <c r="I67" s="2">
        <v>138519.02949453008</v>
      </c>
      <c r="J67" s="2">
        <v>142774.29754925997</v>
      </c>
      <c r="K67" s="2">
        <v>147487.73497885937</v>
      </c>
      <c r="L67" s="2"/>
      <c r="M67" s="4" t="s">
        <v>65</v>
      </c>
      <c r="N67" s="4" t="s">
        <v>33</v>
      </c>
      <c r="O67" s="7">
        <v>0.95</v>
      </c>
      <c r="P67" s="2">
        <f t="shared" si="45"/>
        <v>75837.684468208972</v>
      </c>
      <c r="Q67" s="2">
        <f t="shared" si="45"/>
        <v>85063.651009287059</v>
      </c>
      <c r="R67" s="2">
        <f t="shared" si="45"/>
        <v>95448.528217953499</v>
      </c>
      <c r="S67" s="2">
        <f t="shared" si="45"/>
        <v>106704.2136833315</v>
      </c>
      <c r="T67" s="2">
        <f t="shared" si="45"/>
        <v>117728.30466960679</v>
      </c>
      <c r="U67" s="2">
        <f t="shared" si="45"/>
        <v>122685.33978227439</v>
      </c>
      <c r="V67" s="2">
        <f t="shared" si="45"/>
        <v>126977.18928797219</v>
      </c>
      <c r="W67" s="2">
        <f t="shared" si="45"/>
        <v>131593.07801980356</v>
      </c>
      <c r="X67" s="2">
        <f t="shared" si="45"/>
        <v>135635.58267179696</v>
      </c>
      <c r="Y67" s="2">
        <f t="shared" si="45"/>
        <v>140113.34822991639</v>
      </c>
      <c r="Z67" s="2"/>
      <c r="AN67" s="2"/>
      <c r="AO67" s="2"/>
      <c r="AP67" s="2"/>
      <c r="AQ67" s="2"/>
      <c r="AR67" s="2"/>
      <c r="AS67" s="2"/>
      <c r="AT67" s="2"/>
      <c r="AU67" s="2"/>
      <c r="AV67" s="2"/>
      <c r="AW67" s="2"/>
    </row>
    <row r="68" spans="1:49" x14ac:dyDescent="0.3">
      <c r="A68" s="5" t="s">
        <v>0</v>
      </c>
      <c r="B68" s="2">
        <v>746771.80601873714</v>
      </c>
      <c r="C68" s="2">
        <v>757308.3054054589</v>
      </c>
      <c r="D68" s="2">
        <v>768392.41552415828</v>
      </c>
      <c r="E68" s="2">
        <v>781268.56149416661</v>
      </c>
      <c r="F68" s="2">
        <v>792689.82171359228</v>
      </c>
      <c r="G68" s="2">
        <v>800442.69531090115</v>
      </c>
      <c r="H68" s="2">
        <v>808608.62258087541</v>
      </c>
      <c r="I68" s="2">
        <v>816325.16118528182</v>
      </c>
      <c r="J68" s="2">
        <v>821562.97414811805</v>
      </c>
      <c r="K68" s="2">
        <v>829524.69134701265</v>
      </c>
      <c r="L68" s="2"/>
      <c r="M68" s="4" t="s">
        <v>46</v>
      </c>
      <c r="N68" s="4" t="s">
        <v>21</v>
      </c>
      <c r="O68" s="7">
        <v>0.61</v>
      </c>
      <c r="P68" s="2">
        <f t="shared" si="45"/>
        <v>11243.396061597745</v>
      </c>
      <c r="Q68" s="2">
        <f t="shared" si="45"/>
        <v>11281.674911814713</v>
      </c>
      <c r="R68" s="2">
        <f t="shared" si="45"/>
        <v>11326.2038419211</v>
      </c>
      <c r="S68" s="2">
        <f t="shared" si="45"/>
        <v>11356.392976271469</v>
      </c>
      <c r="T68" s="2">
        <f t="shared" si="45"/>
        <v>11379.490436080934</v>
      </c>
      <c r="U68" s="2">
        <f t="shared" si="45"/>
        <v>11414.204911405746</v>
      </c>
      <c r="V68" s="2">
        <f t="shared" si="45"/>
        <v>11496.68727617647</v>
      </c>
      <c r="W68" s="2">
        <f t="shared" si="45"/>
        <v>11595.495817734878</v>
      </c>
      <c r="X68" s="2">
        <f t="shared" si="45"/>
        <v>11625.892562739073</v>
      </c>
      <c r="Y68" s="2">
        <f t="shared" si="45"/>
        <v>11640.613301359386</v>
      </c>
      <c r="Z68" s="2"/>
      <c r="AN68" s="2"/>
      <c r="AO68" s="2"/>
      <c r="AP68" s="2"/>
      <c r="AQ68" s="2"/>
      <c r="AR68" s="2"/>
      <c r="AS68" s="2"/>
      <c r="AT68" s="2"/>
      <c r="AU68" s="2"/>
      <c r="AV68" s="2"/>
      <c r="AW68" s="2"/>
    </row>
    <row r="69" spans="1:49" x14ac:dyDescent="0.3">
      <c r="D69" s="2"/>
      <c r="E69" s="2"/>
      <c r="F69" s="2"/>
      <c r="G69" s="2"/>
      <c r="H69" s="2"/>
      <c r="I69" s="2"/>
      <c r="J69" s="2"/>
      <c r="K69" s="2"/>
      <c r="L69" s="2"/>
      <c r="M69" s="4" t="s">
        <v>46</v>
      </c>
      <c r="N69" s="4" t="s">
        <v>4</v>
      </c>
      <c r="O69" s="7">
        <v>0.36</v>
      </c>
      <c r="P69" s="2">
        <f t="shared" si="45"/>
        <v>6635.4468560248979</v>
      </c>
      <c r="Q69" s="2">
        <f t="shared" si="45"/>
        <v>6658.0376528742572</v>
      </c>
      <c r="R69" s="2">
        <f t="shared" si="45"/>
        <v>6684.317021461633</v>
      </c>
      <c r="S69" s="2">
        <f t="shared" si="45"/>
        <v>6702.1335597667685</v>
      </c>
      <c r="T69" s="2">
        <f t="shared" si="45"/>
        <v>6715.7648475231736</v>
      </c>
      <c r="U69" s="2">
        <f t="shared" si="45"/>
        <v>6736.252078862407</v>
      </c>
      <c r="V69" s="2">
        <f t="shared" si="45"/>
        <v>6784.9301957762773</v>
      </c>
      <c r="W69" s="2">
        <f t="shared" si="45"/>
        <v>6843.2434334173049</v>
      </c>
      <c r="X69" s="2">
        <f t="shared" si="45"/>
        <v>6861.1824960427311</v>
      </c>
      <c r="Y69" s="2">
        <f t="shared" si="45"/>
        <v>6869.8701450645558</v>
      </c>
      <c r="Z69" s="2"/>
      <c r="AA69" s="2"/>
      <c r="AB69" s="2"/>
      <c r="AC69" s="2"/>
      <c r="AD69" s="2"/>
      <c r="AE69" s="2"/>
      <c r="AF69" s="2"/>
    </row>
    <row r="70" spans="1:49" x14ac:dyDescent="0.3">
      <c r="D70" s="2"/>
      <c r="E70" s="2"/>
      <c r="F70" s="2"/>
      <c r="G70" s="2"/>
      <c r="H70" s="2"/>
      <c r="I70" s="2"/>
      <c r="J70" s="2"/>
      <c r="K70" s="2"/>
      <c r="L70" s="2"/>
      <c r="M70" s="4" t="s">
        <v>46</v>
      </c>
      <c r="N70" s="4" t="s">
        <v>33</v>
      </c>
      <c r="O70" s="7">
        <v>0.03</v>
      </c>
      <c r="P70" s="2">
        <f t="shared" si="45"/>
        <v>552.95390466874153</v>
      </c>
      <c r="Q70" s="2">
        <f t="shared" si="45"/>
        <v>554.83647107285469</v>
      </c>
      <c r="R70" s="2">
        <f t="shared" si="45"/>
        <v>557.02641845513608</v>
      </c>
      <c r="S70" s="2">
        <f t="shared" si="45"/>
        <v>558.51112998056396</v>
      </c>
      <c r="T70" s="2">
        <f t="shared" si="45"/>
        <v>559.64707062693117</v>
      </c>
      <c r="U70" s="2">
        <f t="shared" si="45"/>
        <v>561.35433990520062</v>
      </c>
      <c r="V70" s="2">
        <f t="shared" si="45"/>
        <v>565.41084964802303</v>
      </c>
      <c r="W70" s="2">
        <f t="shared" si="45"/>
        <v>570.27028611810874</v>
      </c>
      <c r="X70" s="2">
        <f t="shared" si="45"/>
        <v>571.76520800356093</v>
      </c>
      <c r="Y70" s="2">
        <f t="shared" si="45"/>
        <v>572.48917875537961</v>
      </c>
      <c r="Z70" s="2"/>
      <c r="AA70" s="2"/>
      <c r="AB70" s="2"/>
      <c r="AC70" s="2"/>
      <c r="AD70" s="2"/>
      <c r="AE70" s="2"/>
      <c r="AF70" s="2"/>
    </row>
    <row r="71" spans="1:49" x14ac:dyDescent="0.3">
      <c r="D71" s="2"/>
      <c r="E71" s="2"/>
      <c r="F71" s="2"/>
      <c r="G71" s="2"/>
      <c r="H71" s="2"/>
      <c r="I71" s="2"/>
      <c r="J71" s="2"/>
      <c r="K71" s="2"/>
      <c r="L71" s="2"/>
      <c r="M71" s="4" t="s">
        <v>63</v>
      </c>
      <c r="N71" s="4" t="s">
        <v>27</v>
      </c>
      <c r="O71" s="7">
        <v>1</v>
      </c>
      <c r="P71" s="2">
        <f t="shared" si="45"/>
        <v>10744.082669327432</v>
      </c>
      <c r="Q71" s="2">
        <f t="shared" si="45"/>
        <v>10861.722297065615</v>
      </c>
      <c r="R71" s="2">
        <f t="shared" si="45"/>
        <v>10933.694731815973</v>
      </c>
      <c r="S71" s="2">
        <f t="shared" si="45"/>
        <v>11004.590311242388</v>
      </c>
      <c r="T71" s="2">
        <f t="shared" si="45"/>
        <v>11082.201936825819</v>
      </c>
      <c r="U71" s="2">
        <f t="shared" si="45"/>
        <v>11129.764251050245</v>
      </c>
      <c r="V71" s="2">
        <f t="shared" si="45"/>
        <v>11178.225212524956</v>
      </c>
      <c r="W71" s="2">
        <f t="shared" si="45"/>
        <v>11224.572829516856</v>
      </c>
      <c r="X71" s="2">
        <f t="shared" si="45"/>
        <v>11222.90439792791</v>
      </c>
      <c r="Y71" s="2">
        <f t="shared" si="45"/>
        <v>11239.399795735748</v>
      </c>
      <c r="Z71" s="2"/>
      <c r="AA71" s="2"/>
      <c r="AB71" s="2"/>
      <c r="AC71" s="2"/>
      <c r="AD71" s="2"/>
      <c r="AE71" s="2"/>
      <c r="AF71" s="2"/>
    </row>
    <row r="72" spans="1:49" x14ac:dyDescent="0.3">
      <c r="D72" s="2"/>
      <c r="E72" s="2"/>
      <c r="F72" s="2"/>
      <c r="G72" s="2"/>
      <c r="H72" s="2"/>
      <c r="I72" s="2"/>
      <c r="J72" s="2"/>
      <c r="K72" s="2"/>
      <c r="L72" s="2"/>
      <c r="M72" s="4" t="s">
        <v>47</v>
      </c>
      <c r="N72" s="4" t="s">
        <v>23</v>
      </c>
      <c r="O72" s="7">
        <v>1</v>
      </c>
      <c r="P72" s="2">
        <f t="shared" si="45"/>
        <v>21278.738741945803</v>
      </c>
      <c r="Q72" s="2">
        <f t="shared" si="45"/>
        <v>21256.338747736034</v>
      </c>
      <c r="R72" s="2">
        <f t="shared" si="45"/>
        <v>21248.313237076614</v>
      </c>
      <c r="S72" s="2">
        <f t="shared" si="45"/>
        <v>21192.334844845624</v>
      </c>
      <c r="T72" s="2">
        <f t="shared" si="45"/>
        <v>21289.326165386126</v>
      </c>
      <c r="U72" s="2">
        <f t="shared" si="45"/>
        <v>21447.44292761977</v>
      </c>
      <c r="V72" s="2">
        <f t="shared" si="45"/>
        <v>21697.185458413387</v>
      </c>
      <c r="W72" s="2">
        <f t="shared" si="45"/>
        <v>21944.922591290633</v>
      </c>
      <c r="X72" s="2">
        <f t="shared" si="45"/>
        <v>22161.690199501489</v>
      </c>
      <c r="Y72" s="2">
        <f t="shared" si="45"/>
        <v>22412.528064466242</v>
      </c>
      <c r="Z72" s="2"/>
      <c r="AA72" s="2"/>
      <c r="AB72" s="2"/>
      <c r="AC72" s="2"/>
      <c r="AD72" s="2"/>
      <c r="AE72" s="2"/>
      <c r="AF72" s="2"/>
    </row>
    <row r="73" spans="1:49" x14ac:dyDescent="0.3">
      <c r="D73" s="2"/>
      <c r="E73" s="2"/>
      <c r="F73" s="2"/>
      <c r="G73" s="2"/>
      <c r="H73" s="2"/>
      <c r="I73" s="2"/>
      <c r="J73" s="2"/>
      <c r="K73" s="2"/>
      <c r="L73" s="2"/>
      <c r="M73" s="4" t="s">
        <v>48</v>
      </c>
      <c r="N73" s="4" t="s">
        <v>31</v>
      </c>
      <c r="O73" s="7">
        <v>1</v>
      </c>
      <c r="P73" s="2">
        <f t="shared" si="45"/>
        <v>15003.973930965134</v>
      </c>
      <c r="Q73" s="2">
        <f t="shared" si="45"/>
        <v>14994.525076978351</v>
      </c>
      <c r="R73" s="2">
        <f t="shared" si="45"/>
        <v>14955.482491243254</v>
      </c>
      <c r="S73" s="2">
        <f t="shared" si="45"/>
        <v>14956.079104668759</v>
      </c>
      <c r="T73" s="2">
        <f t="shared" si="45"/>
        <v>14955.875374559657</v>
      </c>
      <c r="U73" s="2">
        <f t="shared" si="45"/>
        <v>15047.462040697688</v>
      </c>
      <c r="V73" s="2">
        <f t="shared" si="45"/>
        <v>15166.597675761644</v>
      </c>
      <c r="W73" s="2">
        <f t="shared" si="45"/>
        <v>15227.759402474901</v>
      </c>
      <c r="X73" s="2">
        <f t="shared" si="45"/>
        <v>15250.98106979363</v>
      </c>
      <c r="Y73" s="2">
        <f t="shared" si="45"/>
        <v>15310.700475082622</v>
      </c>
      <c r="Z73" s="2"/>
      <c r="AA73" s="2"/>
      <c r="AB73" s="2"/>
      <c r="AC73" s="2"/>
      <c r="AD73" s="2"/>
      <c r="AE73" s="2"/>
      <c r="AF73" s="2"/>
    </row>
    <row r="74" spans="1:49" x14ac:dyDescent="0.3">
      <c r="D74" s="2"/>
      <c r="E74" s="2"/>
      <c r="F74" s="2"/>
      <c r="G74" s="2"/>
      <c r="H74" s="2"/>
      <c r="I74" s="2"/>
      <c r="J74" s="2"/>
      <c r="K74" s="2"/>
      <c r="L74" s="2"/>
      <c r="M74" s="4" t="s">
        <v>64</v>
      </c>
      <c r="N74" s="4" t="s">
        <v>30</v>
      </c>
      <c r="O74" s="7">
        <v>1</v>
      </c>
      <c r="P74" s="2">
        <f t="shared" si="45"/>
        <v>466.74272019236088</v>
      </c>
      <c r="Q74" s="2">
        <f t="shared" si="45"/>
        <v>466.74272019236088</v>
      </c>
      <c r="R74" s="2">
        <f t="shared" si="45"/>
        <v>466.74272019236088</v>
      </c>
      <c r="S74" s="2">
        <f t="shared" si="45"/>
        <v>466.74272019236088</v>
      </c>
      <c r="T74" s="2">
        <f t="shared" si="45"/>
        <v>466.74272019236088</v>
      </c>
      <c r="U74" s="2">
        <f t="shared" si="45"/>
        <v>466.74272019236088</v>
      </c>
      <c r="V74" s="2">
        <f t="shared" si="45"/>
        <v>466.74272019236088</v>
      </c>
      <c r="W74" s="2">
        <f t="shared" si="45"/>
        <v>466.74272019236088</v>
      </c>
      <c r="X74" s="2">
        <f t="shared" si="45"/>
        <v>466.74272019236088</v>
      </c>
      <c r="Y74" s="2">
        <f t="shared" si="45"/>
        <v>466.74272019236088</v>
      </c>
      <c r="Z74" s="2"/>
      <c r="AA74" s="2"/>
      <c r="AB74" s="2"/>
      <c r="AC74" s="2"/>
      <c r="AD74" s="2"/>
      <c r="AE74" s="2"/>
      <c r="AF74" s="2"/>
    </row>
    <row r="75" spans="1:49" x14ac:dyDescent="0.3">
      <c r="D75" s="2"/>
      <c r="E75" s="2"/>
      <c r="F75" s="2"/>
      <c r="G75" s="2"/>
      <c r="H75" s="2"/>
      <c r="I75" s="2"/>
      <c r="J75" s="2"/>
      <c r="K75" s="2"/>
      <c r="L75" s="2"/>
      <c r="M75" s="4" t="s">
        <v>49</v>
      </c>
      <c r="N75" s="4" t="s">
        <v>31</v>
      </c>
      <c r="O75" s="7">
        <v>1</v>
      </c>
      <c r="P75" s="2">
        <f t="shared" si="45"/>
        <v>38922.957254150693</v>
      </c>
      <c r="Q75" s="2">
        <f t="shared" si="45"/>
        <v>38962.287429326097</v>
      </c>
      <c r="R75" s="2">
        <f t="shared" si="45"/>
        <v>38928.421034836785</v>
      </c>
      <c r="S75" s="2">
        <f t="shared" si="45"/>
        <v>38830.812176712272</v>
      </c>
      <c r="T75" s="2">
        <f t="shared" si="45"/>
        <v>38773.276524837471</v>
      </c>
      <c r="U75" s="2">
        <f t="shared" si="45"/>
        <v>38849.901800500673</v>
      </c>
      <c r="V75" s="2">
        <f t="shared" si="45"/>
        <v>38885.670873398951</v>
      </c>
      <c r="W75" s="2">
        <f t="shared" si="45"/>
        <v>38915.184571822225</v>
      </c>
      <c r="X75" s="2">
        <f t="shared" si="45"/>
        <v>39010.398506272039</v>
      </c>
      <c r="Y75" s="2">
        <f t="shared" si="45"/>
        <v>39085.10471071244</v>
      </c>
      <c r="Z75" s="2"/>
      <c r="AA75" s="2"/>
      <c r="AB75" s="2"/>
      <c r="AC75" s="2"/>
      <c r="AD75" s="2"/>
      <c r="AE75" s="2"/>
      <c r="AF75" s="2"/>
    </row>
    <row r="76" spans="1:49" x14ac:dyDescent="0.3">
      <c r="D76" s="2"/>
      <c r="E76" s="2"/>
      <c r="F76" s="2"/>
      <c r="G76" s="2"/>
      <c r="H76" s="2"/>
      <c r="I76" s="2"/>
      <c r="J76" s="2"/>
      <c r="K76" s="2"/>
      <c r="L76" s="2"/>
      <c r="M76" s="4" t="s">
        <v>50</v>
      </c>
      <c r="N76" s="4" t="s">
        <v>31</v>
      </c>
      <c r="O76" s="7">
        <v>1</v>
      </c>
      <c r="P76" s="2">
        <f t="shared" si="45"/>
        <v>16683.470283225943</v>
      </c>
      <c r="Q76" s="2">
        <f t="shared" si="45"/>
        <v>16635.114829503185</v>
      </c>
      <c r="R76" s="2">
        <f t="shared" si="45"/>
        <v>16563.618913011393</v>
      </c>
      <c r="S76" s="2">
        <f t="shared" si="45"/>
        <v>16488.060336899423</v>
      </c>
      <c r="T76" s="2">
        <f t="shared" si="45"/>
        <v>16442.264429414248</v>
      </c>
      <c r="U76" s="2">
        <f t="shared" si="45"/>
        <v>16479.122462575222</v>
      </c>
      <c r="V76" s="2">
        <f t="shared" si="45"/>
        <v>16541.340080090111</v>
      </c>
      <c r="W76" s="2">
        <f t="shared" si="45"/>
        <v>16555.915130452657</v>
      </c>
      <c r="X76" s="2">
        <f t="shared" si="45"/>
        <v>16567.87651631482</v>
      </c>
      <c r="Y76" s="2">
        <f t="shared" si="45"/>
        <v>16567.24102518375</v>
      </c>
      <c r="Z76" s="2"/>
      <c r="AA76" s="2"/>
      <c r="AB76" s="2"/>
      <c r="AC76" s="2"/>
      <c r="AD76" s="2"/>
      <c r="AE76" s="2"/>
      <c r="AF76" s="2"/>
    </row>
    <row r="77" spans="1:49" x14ac:dyDescent="0.3">
      <c r="D77" s="2"/>
      <c r="E77" s="2"/>
      <c r="F77" s="2"/>
      <c r="G77" s="2"/>
      <c r="H77" s="2"/>
      <c r="I77" s="2"/>
      <c r="J77" s="2"/>
      <c r="K77" s="2"/>
      <c r="L77" s="2"/>
      <c r="M77" s="4" t="s">
        <v>51</v>
      </c>
      <c r="N77" s="4" t="s">
        <v>22</v>
      </c>
      <c r="O77" s="7">
        <v>0.3</v>
      </c>
      <c r="P77" s="2">
        <f t="shared" si="45"/>
        <v>8354.9446690787772</v>
      </c>
      <c r="Q77" s="2">
        <f t="shared" si="45"/>
        <v>8397.0941172444836</v>
      </c>
      <c r="R77" s="2">
        <f t="shared" si="45"/>
        <v>8417.1640429218205</v>
      </c>
      <c r="S77" s="2">
        <f t="shared" si="45"/>
        <v>8435.0765203131959</v>
      </c>
      <c r="T77" s="2">
        <f t="shared" si="45"/>
        <v>8385.9743903553153</v>
      </c>
      <c r="U77" s="2">
        <f t="shared" si="45"/>
        <v>8387.7609716290262</v>
      </c>
      <c r="V77" s="2">
        <f t="shared" si="45"/>
        <v>8457.7455649468357</v>
      </c>
      <c r="W77" s="2">
        <f t="shared" si="45"/>
        <v>8498.5137380882079</v>
      </c>
      <c r="X77" s="2">
        <f t="shared" si="45"/>
        <v>8474.4304348361311</v>
      </c>
      <c r="Y77" s="2">
        <f t="shared" si="45"/>
        <v>8512.8693017212536</v>
      </c>
      <c r="Z77" s="2"/>
      <c r="AA77" s="2"/>
      <c r="AB77" s="2"/>
      <c r="AC77" s="2"/>
      <c r="AD77" s="2"/>
      <c r="AE77" s="2"/>
      <c r="AF77" s="2"/>
    </row>
    <row r="78" spans="1:49" x14ac:dyDescent="0.3">
      <c r="D78" s="2"/>
      <c r="E78" s="2"/>
      <c r="F78" s="2"/>
      <c r="G78" s="2"/>
      <c r="H78" s="2"/>
      <c r="I78" s="2"/>
      <c r="J78" s="2"/>
      <c r="K78" s="2"/>
      <c r="L78" s="2"/>
      <c r="M78" s="4" t="s">
        <v>51</v>
      </c>
      <c r="N78" s="4" t="s">
        <v>4</v>
      </c>
      <c r="O78" s="7">
        <v>0.7</v>
      </c>
      <c r="P78" s="2">
        <f t="shared" si="45"/>
        <v>19494.870894517146</v>
      </c>
      <c r="Q78" s="2">
        <f t="shared" si="45"/>
        <v>19593.219606903796</v>
      </c>
      <c r="R78" s="2">
        <f t="shared" si="45"/>
        <v>19640.049433484248</v>
      </c>
      <c r="S78" s="2">
        <f t="shared" si="45"/>
        <v>19681.845214064124</v>
      </c>
      <c r="T78" s="2">
        <f t="shared" si="45"/>
        <v>19567.273577495736</v>
      </c>
      <c r="U78" s="2">
        <f t="shared" si="45"/>
        <v>19571.442267134396</v>
      </c>
      <c r="V78" s="2">
        <f t="shared" si="45"/>
        <v>19734.739651542615</v>
      </c>
      <c r="W78" s="2">
        <f t="shared" si="45"/>
        <v>19829.865388872484</v>
      </c>
      <c r="X78" s="2">
        <f t="shared" si="45"/>
        <v>19773.671014617641</v>
      </c>
      <c r="Y78" s="2">
        <f t="shared" si="45"/>
        <v>19863.361704016257</v>
      </c>
      <c r="Z78" s="2"/>
      <c r="AA78" s="2"/>
      <c r="AB78" s="2"/>
      <c r="AC78" s="2"/>
      <c r="AD78" s="2"/>
      <c r="AE78" s="2"/>
      <c r="AF78" s="2"/>
    </row>
    <row r="79" spans="1:49" x14ac:dyDescent="0.3">
      <c r="D79" s="2"/>
      <c r="E79" s="2"/>
      <c r="F79" s="2"/>
      <c r="G79" s="2"/>
      <c r="H79" s="2"/>
      <c r="I79" s="2"/>
      <c r="J79" s="2"/>
      <c r="K79" s="2"/>
      <c r="L79" s="2"/>
      <c r="M79" s="4" t="s">
        <v>52</v>
      </c>
      <c r="N79" s="4" t="s">
        <v>31</v>
      </c>
      <c r="O79" s="7">
        <v>1</v>
      </c>
      <c r="P79" s="2">
        <f t="shared" ref="P79:Y82" si="46">$O79*VLOOKUP($M79,$A$46:$K$68,P$45-2020,FALSE)</f>
        <v>38650.804572995439</v>
      </c>
      <c r="Q79" s="2">
        <f t="shared" si="46"/>
        <v>38587.236833370538</v>
      </c>
      <c r="R79" s="2">
        <f t="shared" si="46"/>
        <v>38593.225878268793</v>
      </c>
      <c r="S79" s="2">
        <f t="shared" si="46"/>
        <v>38598.595310101802</v>
      </c>
      <c r="T79" s="2">
        <f t="shared" si="46"/>
        <v>38558.329578499317</v>
      </c>
      <c r="U79" s="2">
        <f t="shared" si="46"/>
        <v>38742.544858939866</v>
      </c>
      <c r="V79" s="2">
        <f t="shared" si="46"/>
        <v>38956.193842048502</v>
      </c>
      <c r="W79" s="2">
        <f t="shared" si="46"/>
        <v>39088.404834583474</v>
      </c>
      <c r="X79" s="2">
        <f t="shared" si="46"/>
        <v>39121.686939810417</v>
      </c>
      <c r="Y79" s="2">
        <f t="shared" si="46"/>
        <v>39304.837544222704</v>
      </c>
      <c r="Z79" s="2"/>
      <c r="AA79" s="2"/>
      <c r="AB79" s="2"/>
      <c r="AC79" s="2"/>
      <c r="AD79" s="2"/>
      <c r="AE79" s="2"/>
      <c r="AF79" s="2"/>
    </row>
    <row r="80" spans="1:49" x14ac:dyDescent="0.3">
      <c r="D80" s="2"/>
      <c r="E80" s="2"/>
      <c r="F80" s="2"/>
      <c r="G80" s="2"/>
      <c r="H80" s="2"/>
      <c r="I80" s="2"/>
      <c r="J80" s="2"/>
      <c r="K80" s="2"/>
      <c r="L80" s="2"/>
      <c r="M80" s="4" t="s">
        <v>53</v>
      </c>
      <c r="N80" s="4" t="s">
        <v>23</v>
      </c>
      <c r="O80" s="7">
        <v>1</v>
      </c>
      <c r="P80" s="2">
        <f t="shared" si="46"/>
        <v>42158.450180369022</v>
      </c>
      <c r="Q80" s="2">
        <f t="shared" si="46"/>
        <v>42288.062474428189</v>
      </c>
      <c r="R80" s="2">
        <f t="shared" si="46"/>
        <v>42341.870282725788</v>
      </c>
      <c r="S80" s="2">
        <f t="shared" si="46"/>
        <v>42442.617037542572</v>
      </c>
      <c r="T80" s="2">
        <f t="shared" si="46"/>
        <v>42628.313915523533</v>
      </c>
      <c r="U80" s="2">
        <f t="shared" si="46"/>
        <v>43048.587845105052</v>
      </c>
      <c r="V80" s="2">
        <f t="shared" si="46"/>
        <v>43587.905609323439</v>
      </c>
      <c r="W80" s="2">
        <f t="shared" si="46"/>
        <v>44077.160793370036</v>
      </c>
      <c r="X80" s="2">
        <f t="shared" si="46"/>
        <v>44454.035903940101</v>
      </c>
      <c r="Y80" s="2">
        <f t="shared" si="46"/>
        <v>45039.670771879202</v>
      </c>
      <c r="Z80" s="2"/>
      <c r="AA80" s="2"/>
      <c r="AB80" s="2"/>
      <c r="AC80" s="2"/>
      <c r="AD80" s="2"/>
      <c r="AE80" s="2"/>
      <c r="AF80" s="2"/>
    </row>
    <row r="81" spans="1:36" x14ac:dyDescent="0.3">
      <c r="D81" s="2"/>
      <c r="E81" s="2"/>
      <c r="F81" s="2"/>
      <c r="G81" s="2"/>
      <c r="H81" s="2"/>
      <c r="I81" s="2"/>
      <c r="J81" s="2"/>
      <c r="K81" s="2"/>
      <c r="L81" s="2"/>
      <c r="M81" s="4" t="s">
        <v>54</v>
      </c>
      <c r="N81" s="4" t="s">
        <v>23</v>
      </c>
      <c r="O81" s="7">
        <v>1</v>
      </c>
      <c r="P81" s="2">
        <f t="shared" si="46"/>
        <v>1392.476098015318</v>
      </c>
      <c r="Q81" s="2">
        <f t="shared" si="46"/>
        <v>1387.1482155426081</v>
      </c>
      <c r="R81" s="2">
        <f t="shared" si="46"/>
        <v>1381.5770038787975</v>
      </c>
      <c r="S81" s="2">
        <f t="shared" si="46"/>
        <v>1372.7815074263351</v>
      </c>
      <c r="T81" s="2">
        <f t="shared" si="46"/>
        <v>1372.4435771583221</v>
      </c>
      <c r="U81" s="2">
        <f t="shared" si="46"/>
        <v>1380.3690864881428</v>
      </c>
      <c r="V81" s="2">
        <f t="shared" si="46"/>
        <v>1392.9184616684154</v>
      </c>
      <c r="W81" s="2">
        <f t="shared" si="46"/>
        <v>1404.6325093657342</v>
      </c>
      <c r="X81" s="2">
        <f t="shared" si="46"/>
        <v>1413.9986574793368</v>
      </c>
      <c r="Y81" s="2">
        <f t="shared" si="46"/>
        <v>1424.5397695011643</v>
      </c>
      <c r="Z81" s="2"/>
      <c r="AA81" s="2"/>
      <c r="AB81" s="2"/>
      <c r="AC81" s="2"/>
      <c r="AD81" s="2"/>
      <c r="AE81" s="2"/>
      <c r="AF81" s="2"/>
    </row>
    <row r="82" spans="1:36" x14ac:dyDescent="0.3">
      <c r="D82" s="2"/>
      <c r="E82" s="2"/>
      <c r="F82" s="2"/>
      <c r="G82" s="2"/>
      <c r="H82" s="2"/>
      <c r="I82" s="2"/>
      <c r="J82" s="2"/>
      <c r="K82" s="2"/>
      <c r="L82" s="2"/>
      <c r="M82" s="4" t="s">
        <v>55</v>
      </c>
      <c r="N82" s="4" t="s">
        <v>31</v>
      </c>
      <c r="O82" s="7">
        <v>1</v>
      </c>
      <c r="P82" s="2">
        <f t="shared" si="46"/>
        <v>990.83227885297663</v>
      </c>
      <c r="Q82" s="2">
        <f t="shared" si="46"/>
        <v>984.2791676028653</v>
      </c>
      <c r="R82" s="2">
        <f t="shared" si="46"/>
        <v>978.91946189876478</v>
      </c>
      <c r="S82" s="2">
        <f t="shared" si="46"/>
        <v>974.97033310140819</v>
      </c>
      <c r="T82" s="2">
        <f t="shared" si="46"/>
        <v>970.06142069854764</v>
      </c>
      <c r="U82" s="2">
        <f t="shared" si="46"/>
        <v>968.14028678211912</v>
      </c>
      <c r="V82" s="2">
        <f t="shared" si="46"/>
        <v>968.4176003225125</v>
      </c>
      <c r="W82" s="2">
        <f t="shared" si="46"/>
        <v>966.19457912410576</v>
      </c>
      <c r="X82" s="2">
        <f t="shared" si="46"/>
        <v>965.01030893104962</v>
      </c>
      <c r="Y82" s="2">
        <f t="shared" si="46"/>
        <v>964.30900362704017</v>
      </c>
      <c r="Z82" s="2"/>
      <c r="AA82" s="2"/>
      <c r="AB82" s="2"/>
      <c r="AC82" s="2"/>
      <c r="AD82" s="2"/>
      <c r="AE82" s="2"/>
      <c r="AF82" s="2"/>
    </row>
    <row r="83" spans="1:36" x14ac:dyDescent="0.3">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6" x14ac:dyDescent="0.3">
      <c r="D84" s="2"/>
      <c r="E84" s="2"/>
      <c r="F84" s="2"/>
      <c r="G84" s="2"/>
      <c r="H84" s="2"/>
      <c r="I84" s="2"/>
      <c r="J84" s="2"/>
      <c r="K84" s="2"/>
      <c r="L84" s="2"/>
      <c r="M84" s="2" t="s">
        <v>385</v>
      </c>
      <c r="N84" s="2"/>
      <c r="O84" s="2"/>
      <c r="P84" s="2">
        <f>SUM(P46:P82)</f>
        <v>748039.92562289</v>
      </c>
      <c r="Q84" s="2">
        <f t="shared" ref="Q84:X84" si="47">SUM(Q46:Q82)</f>
        <v>758577.31283664773</v>
      </c>
      <c r="R84" s="2">
        <f t="shared" si="47"/>
        <v>769661.00082297891</v>
      </c>
      <c r="S84" s="2">
        <f t="shared" si="47"/>
        <v>782542.27577522176</v>
      </c>
      <c r="T84" s="2">
        <f t="shared" si="47"/>
        <v>793962.58782564825</v>
      </c>
      <c r="U84" s="2">
        <f t="shared" si="47"/>
        <v>801717.94031835184</v>
      </c>
      <c r="V84" s="2">
        <f t="shared" si="47"/>
        <v>809891.54677000549</v>
      </c>
      <c r="W84" s="2">
        <f t="shared" si="47"/>
        <v>817611.70089573495</v>
      </c>
      <c r="X84" s="2">
        <f t="shared" si="47"/>
        <v>822846.67739991518</v>
      </c>
      <c r="Y84" s="2">
        <f t="shared" ref="Y84" si="48">SUM(Y46:Y82)</f>
        <v>830814.62840437016</v>
      </c>
      <c r="Z84" s="2"/>
      <c r="AA84" s="2"/>
      <c r="AB84" s="2"/>
      <c r="AC84" s="2"/>
      <c r="AD84" s="2"/>
      <c r="AE84" s="2"/>
      <c r="AF84" s="2"/>
    </row>
    <row r="85" spans="1:36" x14ac:dyDescent="0.3">
      <c r="D85" s="2"/>
      <c r="E85" s="2"/>
      <c r="F85" s="2"/>
      <c r="G85" s="2"/>
      <c r="H85" s="2"/>
      <c r="I85" s="2"/>
      <c r="J85" s="2"/>
      <c r="K85" s="2"/>
      <c r="L85" s="2"/>
      <c r="M85" s="2"/>
      <c r="N85" s="2"/>
      <c r="O85" s="2"/>
      <c r="P85" s="34">
        <f>P84/B68</f>
        <v>1.0016981353526369</v>
      </c>
      <c r="Q85" s="34">
        <f t="shared" ref="Q85" si="49">Q84/C68</f>
        <v>1.0016756813864722</v>
      </c>
      <c r="R85" s="34">
        <f t="shared" ref="R85" si="50">R84/D68</f>
        <v>1.001650960203655</v>
      </c>
      <c r="S85" s="34">
        <f t="shared" ref="S85" si="51">S84/E68</f>
        <v>1.0016303155455522</v>
      </c>
      <c r="T85" s="34">
        <f t="shared" ref="T85" si="52">T84/F68</f>
        <v>1.0016056294368769</v>
      </c>
      <c r="U85" s="34">
        <f t="shared" ref="U85" si="53">U84/G68</f>
        <v>1.0015931746456321</v>
      </c>
      <c r="V85" s="34">
        <f t="shared" ref="V85" si="54">V84/H68</f>
        <v>1.0015865823753343</v>
      </c>
      <c r="W85" s="34">
        <f t="shared" ref="W85" si="55">W84/I68</f>
        <v>1.0015760137891438</v>
      </c>
      <c r="X85" s="34">
        <f t="shared" ref="X85:Y85" si="56">X84/J68</f>
        <v>1.0015625135165422</v>
      </c>
      <c r="Y85" s="34">
        <f t="shared" si="56"/>
        <v>1.0015550315389201</v>
      </c>
      <c r="Z85" s="2"/>
      <c r="AA85" s="2"/>
      <c r="AB85" s="2"/>
      <c r="AC85" s="2"/>
      <c r="AD85" s="2"/>
      <c r="AE85" s="2"/>
      <c r="AF85" s="2"/>
    </row>
    <row r="86" spans="1:36" x14ac:dyDescent="0.3">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6" ht="15.5" x14ac:dyDescent="0.35">
      <c r="A87" s="40" t="s">
        <v>399</v>
      </c>
      <c r="D87" s="2"/>
      <c r="E87" s="2"/>
      <c r="F87" s="2"/>
      <c r="G87" s="2"/>
      <c r="H87" s="2"/>
      <c r="I87" s="2"/>
      <c r="J87" s="2"/>
      <c r="K87" s="2"/>
      <c r="L87" s="2"/>
      <c r="M87" s="33" t="s">
        <v>402</v>
      </c>
      <c r="X87" s="2"/>
      <c r="Z87" s="40" t="s">
        <v>401</v>
      </c>
      <c r="AA87" s="2"/>
      <c r="AB87" s="2"/>
      <c r="AC87" s="2"/>
      <c r="AD87" s="2"/>
      <c r="AE87" s="2"/>
      <c r="AF87" s="2"/>
      <c r="AG87" s="2"/>
      <c r="AH87" s="2"/>
      <c r="AI87" s="2"/>
      <c r="AJ87" s="2"/>
    </row>
    <row r="88" spans="1:36" x14ac:dyDescent="0.3">
      <c r="A88" s="5" t="s">
        <v>9</v>
      </c>
      <c r="B88" s="5">
        <v>2022</v>
      </c>
      <c r="C88" s="5">
        <v>2023</v>
      </c>
      <c r="D88" s="5">
        <v>2024</v>
      </c>
      <c r="E88" s="38">
        <v>2025</v>
      </c>
      <c r="F88" s="38">
        <v>2026</v>
      </c>
      <c r="G88" s="38">
        <v>2027</v>
      </c>
      <c r="H88" s="38">
        <v>2028</v>
      </c>
      <c r="I88" s="38">
        <v>2029</v>
      </c>
      <c r="J88" s="5">
        <v>2030</v>
      </c>
      <c r="K88" s="38">
        <v>2031</v>
      </c>
      <c r="L88" s="2"/>
      <c r="M88" s="5" t="str">
        <f>A88</f>
        <v>zone</v>
      </c>
      <c r="N88" s="5">
        <f t="shared" ref="N88:N99" si="57">B88</f>
        <v>2022</v>
      </c>
      <c r="O88" s="5">
        <f t="shared" ref="O88:O99" si="58">C88</f>
        <v>2023</v>
      </c>
      <c r="P88" s="5">
        <f t="shared" ref="P88:P99" si="59">D88</f>
        <v>2024</v>
      </c>
      <c r="Q88" s="38">
        <f t="shared" ref="Q88:Q99" si="60">E88</f>
        <v>2025</v>
      </c>
      <c r="R88" s="38">
        <f t="shared" ref="R88:R99" si="61">F88</f>
        <v>2026</v>
      </c>
      <c r="S88" s="38">
        <f t="shared" ref="S88:S99" si="62">G88</f>
        <v>2027</v>
      </c>
      <c r="T88" s="38">
        <f t="shared" ref="T88:T99" si="63">H88</f>
        <v>2028</v>
      </c>
      <c r="U88" s="38">
        <f t="shared" ref="U88:U99" si="64">I88</f>
        <v>2029</v>
      </c>
      <c r="V88" s="5">
        <f t="shared" ref="V88:V99" si="65">J88</f>
        <v>2030</v>
      </c>
      <c r="W88" s="38">
        <f t="shared" ref="W88:W99" si="66">K88</f>
        <v>2031</v>
      </c>
      <c r="X88" s="2"/>
      <c r="Z88" s="5"/>
      <c r="AA88" s="5">
        <f t="shared" ref="AA88:AA109" si="67">N88</f>
        <v>2022</v>
      </c>
      <c r="AB88" s="5">
        <f t="shared" ref="AB88:AB109" si="68">O88</f>
        <v>2023</v>
      </c>
      <c r="AC88" s="5">
        <f t="shared" ref="AC88:AC109" si="69">P88</f>
        <v>2024</v>
      </c>
      <c r="AD88" s="38">
        <f t="shared" ref="AD88:AD109" si="70">Q88</f>
        <v>2025</v>
      </c>
      <c r="AE88" s="38">
        <f t="shared" ref="AE88:AE109" si="71">R88</f>
        <v>2026</v>
      </c>
      <c r="AF88" s="38">
        <f t="shared" ref="AF88:AF109" si="72">S88</f>
        <v>2027</v>
      </c>
      <c r="AG88" s="38">
        <f t="shared" ref="AG88:AG109" si="73">T88</f>
        <v>2028</v>
      </c>
      <c r="AH88" s="38">
        <f t="shared" ref="AH88:AH109" si="74">U88</f>
        <v>2029</v>
      </c>
      <c r="AI88" s="5">
        <f t="shared" ref="AI88:AI109" si="75">V88</f>
        <v>2030</v>
      </c>
      <c r="AJ88" s="38">
        <f t="shared" ref="AJ88:AJ109" si="76">W88</f>
        <v>2031</v>
      </c>
    </row>
    <row r="89" spans="1:36" x14ac:dyDescent="0.3">
      <c r="A89" s="5" t="s">
        <v>45</v>
      </c>
      <c r="B89" s="2">
        <v>2599.2554094786105</v>
      </c>
      <c r="C89" s="2">
        <v>2608.8950604130682</v>
      </c>
      <c r="D89" s="2">
        <v>2616.2166769084779</v>
      </c>
      <c r="E89" s="2">
        <v>2623.3835775447815</v>
      </c>
      <c r="F89" s="2">
        <v>2635.0654601718952</v>
      </c>
      <c r="G89" s="2">
        <v>2651.0981887661915</v>
      </c>
      <c r="H89" s="2">
        <v>2671.7963563008002</v>
      </c>
      <c r="I89" s="2">
        <v>2697.7185924535115</v>
      </c>
      <c r="J89" s="2">
        <v>2730.3393556052747</v>
      </c>
      <c r="K89" s="2">
        <v>2766.3954142724833</v>
      </c>
      <c r="L89" s="2"/>
      <c r="M89" s="5" t="str">
        <f t="shared" ref="M89:M99" si="77">A89</f>
        <v>AE</v>
      </c>
      <c r="N89" s="2">
        <f t="shared" si="57"/>
        <v>2599.2554094786105</v>
      </c>
      <c r="O89" s="2">
        <f t="shared" si="58"/>
        <v>2608.8950604130682</v>
      </c>
      <c r="P89" s="2">
        <f t="shared" si="59"/>
        <v>2616.2166769084779</v>
      </c>
      <c r="Q89" s="2">
        <f t="shared" si="60"/>
        <v>2623.3835775447815</v>
      </c>
      <c r="R89" s="2">
        <f t="shared" si="61"/>
        <v>2635.0654601718952</v>
      </c>
      <c r="S89" s="2">
        <f t="shared" si="62"/>
        <v>2651.0981887661915</v>
      </c>
      <c r="T89" s="2">
        <f t="shared" si="63"/>
        <v>2671.7963563008002</v>
      </c>
      <c r="U89" s="2">
        <f t="shared" si="64"/>
        <v>2697.7185924535115</v>
      </c>
      <c r="V89" s="2">
        <f t="shared" si="65"/>
        <v>2730.3393556052747</v>
      </c>
      <c r="W89" s="2">
        <f t="shared" si="66"/>
        <v>2766.3954142724833</v>
      </c>
      <c r="X89" s="2"/>
      <c r="Z89" s="5" t="str">
        <f>VLOOKUP(M89,mappings!$I$2:$J$21,2,FALSE)</f>
        <v>PJM_AtlanticElec</v>
      </c>
      <c r="AA89" s="2">
        <f t="shared" si="67"/>
        <v>2599.2554094786105</v>
      </c>
      <c r="AB89" s="2">
        <f t="shared" si="68"/>
        <v>2608.8950604130682</v>
      </c>
      <c r="AC89" s="2">
        <f t="shared" si="69"/>
        <v>2616.2166769084779</v>
      </c>
      <c r="AD89" s="2">
        <f t="shared" si="70"/>
        <v>2623.3835775447815</v>
      </c>
      <c r="AE89" s="2">
        <f t="shared" si="71"/>
        <v>2635.0654601718952</v>
      </c>
      <c r="AF89" s="2">
        <f t="shared" si="72"/>
        <v>2651.0981887661915</v>
      </c>
      <c r="AG89" s="2">
        <f t="shared" si="73"/>
        <v>2671.7963563008002</v>
      </c>
      <c r="AH89" s="2">
        <f t="shared" si="74"/>
        <v>2697.7185924535115</v>
      </c>
      <c r="AI89" s="2">
        <f t="shared" si="75"/>
        <v>2730.3393556052747</v>
      </c>
      <c r="AJ89" s="2">
        <f t="shared" si="76"/>
        <v>2766.3954142724833</v>
      </c>
    </row>
    <row r="90" spans="1:36" x14ac:dyDescent="0.3">
      <c r="A90" s="5" t="s">
        <v>6</v>
      </c>
      <c r="B90" s="2">
        <v>6490.793363013061</v>
      </c>
      <c r="C90" s="2">
        <v>6464.7332411121643</v>
      </c>
      <c r="D90" s="2">
        <v>6436.3359698292825</v>
      </c>
      <c r="E90" s="2">
        <v>6487.6325855932027</v>
      </c>
      <c r="F90" s="2">
        <v>6497.2207627234211</v>
      </c>
      <c r="G90" s="2">
        <v>6508.167771760508</v>
      </c>
      <c r="H90" s="2">
        <v>6615.6057606044369</v>
      </c>
      <c r="I90" s="2">
        <v>6528.3179135970622</v>
      </c>
      <c r="J90" s="2">
        <v>6593.9735516854207</v>
      </c>
      <c r="K90" s="2">
        <v>6715.5461286416376</v>
      </c>
      <c r="M90" s="5" t="str">
        <f t="shared" si="77"/>
        <v>BGE</v>
      </c>
      <c r="N90" s="2">
        <f t="shared" si="57"/>
        <v>6490.793363013061</v>
      </c>
      <c r="O90" s="2">
        <f t="shared" si="58"/>
        <v>6464.7332411121643</v>
      </c>
      <c r="P90" s="2">
        <f t="shared" si="59"/>
        <v>6436.3359698292825</v>
      </c>
      <c r="Q90" s="2">
        <f t="shared" si="60"/>
        <v>6487.6325855932027</v>
      </c>
      <c r="R90" s="2">
        <f t="shared" si="61"/>
        <v>6497.2207627234211</v>
      </c>
      <c r="S90" s="2">
        <f t="shared" si="62"/>
        <v>6508.167771760508</v>
      </c>
      <c r="T90" s="2">
        <f t="shared" si="63"/>
        <v>6615.6057606044369</v>
      </c>
      <c r="U90" s="2">
        <f t="shared" si="64"/>
        <v>6528.3179135970622</v>
      </c>
      <c r="V90" s="2">
        <f t="shared" si="65"/>
        <v>6593.9735516854207</v>
      </c>
      <c r="W90" s="2">
        <f t="shared" si="66"/>
        <v>6715.5461286416376</v>
      </c>
      <c r="Z90" s="5" t="str">
        <f>VLOOKUP(M90,mappings!$I$2:$J$21,2,FALSE)</f>
        <v>PJM_BaltimoreGE</v>
      </c>
      <c r="AA90" s="2">
        <f t="shared" si="67"/>
        <v>6490.793363013061</v>
      </c>
      <c r="AB90" s="2">
        <f t="shared" si="68"/>
        <v>6464.7332411121643</v>
      </c>
      <c r="AC90" s="2">
        <f t="shared" si="69"/>
        <v>6436.3359698292825</v>
      </c>
      <c r="AD90" s="2">
        <f t="shared" si="70"/>
        <v>6487.6325855932027</v>
      </c>
      <c r="AE90" s="2">
        <f t="shared" si="71"/>
        <v>6497.2207627234211</v>
      </c>
      <c r="AF90" s="2">
        <f t="shared" si="72"/>
        <v>6508.167771760508</v>
      </c>
      <c r="AG90" s="2">
        <f t="shared" si="73"/>
        <v>6615.6057606044369</v>
      </c>
      <c r="AH90" s="2">
        <f t="shared" si="74"/>
        <v>6528.3179135970622</v>
      </c>
      <c r="AI90" s="2">
        <f t="shared" si="75"/>
        <v>6593.9735516854207</v>
      </c>
      <c r="AJ90" s="2">
        <f t="shared" si="76"/>
        <v>6715.5461286416376</v>
      </c>
    </row>
    <row r="91" spans="1:36" x14ac:dyDescent="0.3">
      <c r="A91" s="5" t="s">
        <v>46</v>
      </c>
      <c r="B91" s="2">
        <v>4156.8056478228646</v>
      </c>
      <c r="C91" s="2">
        <v>4169.3550449992072</v>
      </c>
      <c r="D91" s="2">
        <v>4185.889177516523</v>
      </c>
      <c r="E91" s="2">
        <v>4200.9921314323601</v>
      </c>
      <c r="F91" s="2">
        <v>4218.03280211128</v>
      </c>
      <c r="G91" s="2">
        <v>4237.6776757119569</v>
      </c>
      <c r="H91" s="2">
        <v>4256.3016253433707</v>
      </c>
      <c r="I91" s="2">
        <v>4268.0938139074751</v>
      </c>
      <c r="J91" s="2">
        <v>4288.5580439928981</v>
      </c>
      <c r="K91" s="2">
        <v>4287.4226640308561</v>
      </c>
      <c r="M91" s="5" t="str">
        <f t="shared" si="77"/>
        <v>DPL</v>
      </c>
      <c r="N91" s="2">
        <f t="shared" si="57"/>
        <v>4156.8056478228646</v>
      </c>
      <c r="O91" s="2">
        <f t="shared" si="58"/>
        <v>4169.3550449992072</v>
      </c>
      <c r="P91" s="2">
        <f t="shared" si="59"/>
        <v>4185.889177516523</v>
      </c>
      <c r="Q91" s="2">
        <f t="shared" si="60"/>
        <v>4200.9921314323601</v>
      </c>
      <c r="R91" s="2">
        <f t="shared" si="61"/>
        <v>4218.03280211128</v>
      </c>
      <c r="S91" s="2">
        <f t="shared" si="62"/>
        <v>4237.6776757119569</v>
      </c>
      <c r="T91" s="2">
        <f t="shared" si="63"/>
        <v>4256.3016253433707</v>
      </c>
      <c r="U91" s="2">
        <f t="shared" si="64"/>
        <v>4268.0938139074751</v>
      </c>
      <c r="V91" s="2">
        <f t="shared" si="65"/>
        <v>4288.5580439928981</v>
      </c>
      <c r="W91" s="2">
        <f t="shared" si="66"/>
        <v>4287.4226640308561</v>
      </c>
      <c r="Z91" s="5" t="str">
        <f>VLOOKUP(M91,mappings!$I$2:$J$21,2,FALSE)</f>
        <v>PJM_DelmarvaPL</v>
      </c>
      <c r="AA91" s="2">
        <f t="shared" si="67"/>
        <v>4156.8056478228646</v>
      </c>
      <c r="AB91" s="2">
        <f t="shared" si="68"/>
        <v>4169.3550449992072</v>
      </c>
      <c r="AC91" s="2">
        <f t="shared" si="69"/>
        <v>4185.889177516523</v>
      </c>
      <c r="AD91" s="2">
        <f t="shared" si="70"/>
        <v>4200.9921314323601</v>
      </c>
      <c r="AE91" s="2">
        <f t="shared" si="71"/>
        <v>4218.03280211128</v>
      </c>
      <c r="AF91" s="2">
        <f t="shared" si="72"/>
        <v>4237.6776757119569</v>
      </c>
      <c r="AG91" s="2">
        <f t="shared" si="73"/>
        <v>4256.3016253433707</v>
      </c>
      <c r="AH91" s="2">
        <f t="shared" si="74"/>
        <v>4268.0938139074751</v>
      </c>
      <c r="AI91" s="2">
        <f t="shared" si="75"/>
        <v>4288.5580439928981</v>
      </c>
      <c r="AJ91" s="2">
        <f t="shared" si="76"/>
        <v>4287.4226640308561</v>
      </c>
    </row>
    <row r="92" spans="1:36" x14ac:dyDescent="0.3">
      <c r="A92" s="5" t="s">
        <v>47</v>
      </c>
      <c r="B92" s="2">
        <v>5834.9097776703957</v>
      </c>
      <c r="C92" s="2">
        <v>5799.581150192651</v>
      </c>
      <c r="D92" s="2">
        <v>5775.0058938021011</v>
      </c>
      <c r="E92" s="2">
        <v>5757.3067311311352</v>
      </c>
      <c r="F92" s="2">
        <v>5751.5279666703118</v>
      </c>
      <c r="G92" s="2">
        <v>5758.2511713604745</v>
      </c>
      <c r="H92" s="2">
        <v>5781.4978617768174</v>
      </c>
      <c r="I92" s="2">
        <v>5819.3909218343888</v>
      </c>
      <c r="J92" s="2">
        <v>5858.4174356708545</v>
      </c>
      <c r="K92" s="2">
        <v>5933.2274085854524</v>
      </c>
      <c r="M92" s="5" t="str">
        <f t="shared" si="77"/>
        <v>JCPL</v>
      </c>
      <c r="N92" s="2">
        <f t="shared" si="57"/>
        <v>5834.9097776703957</v>
      </c>
      <c r="O92" s="2">
        <f t="shared" si="58"/>
        <v>5799.581150192651</v>
      </c>
      <c r="P92" s="2">
        <f t="shared" si="59"/>
        <v>5775.0058938021011</v>
      </c>
      <c r="Q92" s="2">
        <f t="shared" si="60"/>
        <v>5757.3067311311352</v>
      </c>
      <c r="R92" s="2">
        <f t="shared" si="61"/>
        <v>5751.5279666703118</v>
      </c>
      <c r="S92" s="2">
        <f t="shared" si="62"/>
        <v>5758.2511713604745</v>
      </c>
      <c r="T92" s="2">
        <f t="shared" si="63"/>
        <v>5781.4978617768174</v>
      </c>
      <c r="U92" s="2">
        <f t="shared" si="64"/>
        <v>5819.3909218343888</v>
      </c>
      <c r="V92" s="2">
        <f t="shared" si="65"/>
        <v>5858.4174356708545</v>
      </c>
      <c r="W92" s="2">
        <f t="shared" si="66"/>
        <v>5933.2274085854524</v>
      </c>
      <c r="Z92" s="5" t="str">
        <f>VLOOKUP(M92,mappings!$I$2:$J$21,2,FALSE)</f>
        <v>PJM_JerseyCntrlPL</v>
      </c>
      <c r="AA92" s="2">
        <f t="shared" si="67"/>
        <v>5834.9097776703957</v>
      </c>
      <c r="AB92" s="2">
        <f t="shared" si="68"/>
        <v>5799.581150192651</v>
      </c>
      <c r="AC92" s="2">
        <f t="shared" si="69"/>
        <v>5775.0058938021011</v>
      </c>
      <c r="AD92" s="2">
        <f t="shared" si="70"/>
        <v>5757.3067311311352</v>
      </c>
      <c r="AE92" s="2">
        <f t="shared" si="71"/>
        <v>5751.5279666703118</v>
      </c>
      <c r="AF92" s="2">
        <f t="shared" si="72"/>
        <v>5758.2511713604745</v>
      </c>
      <c r="AG92" s="2">
        <f t="shared" si="73"/>
        <v>5781.4978617768174</v>
      </c>
      <c r="AH92" s="2">
        <f t="shared" si="74"/>
        <v>5819.3909218343888</v>
      </c>
      <c r="AI92" s="2">
        <f t="shared" si="75"/>
        <v>5858.4174356708545</v>
      </c>
      <c r="AJ92" s="2">
        <f t="shared" si="76"/>
        <v>5933.2274085854524</v>
      </c>
    </row>
    <row r="93" spans="1:36" x14ac:dyDescent="0.3">
      <c r="A93" s="5" t="s">
        <v>48</v>
      </c>
      <c r="B93" s="2">
        <v>2938.2528660021189</v>
      </c>
      <c r="C93" s="2">
        <v>2938.9763718644986</v>
      </c>
      <c r="D93" s="2">
        <v>2942.9755437618019</v>
      </c>
      <c r="E93" s="2">
        <v>2949.4758471078785</v>
      </c>
      <c r="F93" s="2">
        <v>2958.6583035733365</v>
      </c>
      <c r="G93" s="2">
        <v>2971.3578224034918</v>
      </c>
      <c r="H93" s="2">
        <v>2986.6948571267903</v>
      </c>
      <c r="I93" s="2">
        <v>2986.2071707779387</v>
      </c>
      <c r="J93" s="2">
        <v>3019.3553240316637</v>
      </c>
      <c r="K93" s="2">
        <v>3037.1524612216708</v>
      </c>
      <c r="M93" s="5" t="str">
        <f t="shared" si="77"/>
        <v>METED</v>
      </c>
      <c r="N93" s="2">
        <f t="shared" si="57"/>
        <v>2938.2528660021189</v>
      </c>
      <c r="O93" s="2">
        <f t="shared" si="58"/>
        <v>2938.9763718644986</v>
      </c>
      <c r="P93" s="2">
        <f t="shared" si="59"/>
        <v>2942.9755437618019</v>
      </c>
      <c r="Q93" s="2">
        <f t="shared" si="60"/>
        <v>2949.4758471078785</v>
      </c>
      <c r="R93" s="2">
        <f t="shared" si="61"/>
        <v>2958.6583035733365</v>
      </c>
      <c r="S93" s="2">
        <f t="shared" si="62"/>
        <v>2971.3578224034918</v>
      </c>
      <c r="T93" s="2">
        <f t="shared" si="63"/>
        <v>2986.6948571267903</v>
      </c>
      <c r="U93" s="2">
        <f t="shared" si="64"/>
        <v>2986.2071707779387</v>
      </c>
      <c r="V93" s="2">
        <f t="shared" si="65"/>
        <v>3019.3553240316637</v>
      </c>
      <c r="W93" s="2">
        <f t="shared" si="66"/>
        <v>3037.1524612216708</v>
      </c>
      <c r="Z93" s="5" t="str">
        <f>VLOOKUP(M93,mappings!$I$2:$J$21,2,FALSE)</f>
        <v>PJM_MetEd</v>
      </c>
      <c r="AA93" s="2">
        <f t="shared" si="67"/>
        <v>2938.2528660021189</v>
      </c>
      <c r="AB93" s="2">
        <f t="shared" si="68"/>
        <v>2938.9763718644986</v>
      </c>
      <c r="AC93" s="2">
        <f t="shared" si="69"/>
        <v>2942.9755437618019</v>
      </c>
      <c r="AD93" s="2">
        <f t="shared" si="70"/>
        <v>2949.4758471078785</v>
      </c>
      <c r="AE93" s="2">
        <f t="shared" si="71"/>
        <v>2958.6583035733365</v>
      </c>
      <c r="AF93" s="2">
        <f t="shared" si="72"/>
        <v>2971.3578224034918</v>
      </c>
      <c r="AG93" s="2">
        <f t="shared" si="73"/>
        <v>2986.6948571267903</v>
      </c>
      <c r="AH93" s="2">
        <f t="shared" si="74"/>
        <v>2986.2071707779387</v>
      </c>
      <c r="AI93" s="2">
        <f t="shared" si="75"/>
        <v>3019.3553240316637</v>
      </c>
      <c r="AJ93" s="2">
        <f t="shared" si="76"/>
        <v>3037.1524612216708</v>
      </c>
    </row>
    <row r="94" spans="1:36" x14ac:dyDescent="0.3">
      <c r="A94" s="5" t="s">
        <v>49</v>
      </c>
      <c r="B94" s="2">
        <v>8519.8435004256062</v>
      </c>
      <c r="C94" s="2">
        <v>8528.9738648591192</v>
      </c>
      <c r="D94" s="2">
        <v>8551.0680991680711</v>
      </c>
      <c r="E94" s="2">
        <v>8541.3329641783766</v>
      </c>
      <c r="F94" s="2">
        <v>8536.2233882000401</v>
      </c>
      <c r="G94" s="2">
        <v>8542.4017188427115</v>
      </c>
      <c r="H94" s="2">
        <v>8526.469611156168</v>
      </c>
      <c r="I94" s="2">
        <v>8541.6871963128942</v>
      </c>
      <c r="J94" s="2">
        <v>8584.5644719851971</v>
      </c>
      <c r="K94" s="2">
        <v>8602.6425437387807</v>
      </c>
      <c r="M94" s="5" t="str">
        <f t="shared" si="77"/>
        <v>PECO</v>
      </c>
      <c r="N94" s="2">
        <f t="shared" si="57"/>
        <v>8519.8435004256062</v>
      </c>
      <c r="O94" s="2">
        <f t="shared" si="58"/>
        <v>8528.9738648591192</v>
      </c>
      <c r="P94" s="2">
        <f t="shared" si="59"/>
        <v>8551.0680991680711</v>
      </c>
      <c r="Q94" s="2">
        <f t="shared" si="60"/>
        <v>8541.3329641783766</v>
      </c>
      <c r="R94" s="2">
        <f t="shared" si="61"/>
        <v>8536.2233882000401</v>
      </c>
      <c r="S94" s="2">
        <f t="shared" si="62"/>
        <v>8542.4017188427115</v>
      </c>
      <c r="T94" s="2">
        <f t="shared" si="63"/>
        <v>8526.469611156168</v>
      </c>
      <c r="U94" s="2">
        <f t="shared" si="64"/>
        <v>8541.6871963128942</v>
      </c>
      <c r="V94" s="2">
        <f t="shared" si="65"/>
        <v>8584.5644719851971</v>
      </c>
      <c r="W94" s="2">
        <f t="shared" si="66"/>
        <v>8602.6425437387807</v>
      </c>
      <c r="X94" s="2"/>
      <c r="Z94" s="5" t="str">
        <f>VLOOKUP(M94,mappings!$I$2:$J$21,2,FALSE)</f>
        <v>PJM_PhiladelphiaElec</v>
      </c>
      <c r="AA94" s="2">
        <f t="shared" si="67"/>
        <v>8519.8435004256062</v>
      </c>
      <c r="AB94" s="2">
        <f t="shared" si="68"/>
        <v>8528.9738648591192</v>
      </c>
      <c r="AC94" s="2">
        <f t="shared" si="69"/>
        <v>8551.0680991680711</v>
      </c>
      <c r="AD94" s="2">
        <f t="shared" si="70"/>
        <v>8541.3329641783766</v>
      </c>
      <c r="AE94" s="2">
        <f t="shared" si="71"/>
        <v>8536.2233882000401</v>
      </c>
      <c r="AF94" s="2">
        <f t="shared" si="72"/>
        <v>8542.4017188427115</v>
      </c>
      <c r="AG94" s="2">
        <f t="shared" si="73"/>
        <v>8526.469611156168</v>
      </c>
      <c r="AH94" s="2">
        <f t="shared" si="74"/>
        <v>8541.6871963128942</v>
      </c>
      <c r="AI94" s="2">
        <f t="shared" si="75"/>
        <v>8584.5644719851971</v>
      </c>
      <c r="AJ94" s="2">
        <f t="shared" si="76"/>
        <v>8602.6425437387807</v>
      </c>
    </row>
    <row r="95" spans="1:36" x14ac:dyDescent="0.3">
      <c r="A95" s="5" t="s">
        <v>50</v>
      </c>
      <c r="B95" s="2">
        <v>2850.201284153432</v>
      </c>
      <c r="C95" s="2">
        <v>2843.6998866253793</v>
      </c>
      <c r="D95" s="2">
        <v>2846.8358411229301</v>
      </c>
      <c r="E95" s="2">
        <v>2844.5795524299169</v>
      </c>
      <c r="F95" s="2">
        <v>2845.1086572131608</v>
      </c>
      <c r="G95" s="2">
        <v>2849.073799873911</v>
      </c>
      <c r="H95" s="2">
        <v>2852.5877903995924</v>
      </c>
      <c r="I95" s="2">
        <v>2860.9630537697735</v>
      </c>
      <c r="J95" s="2">
        <v>2875.7017869244537</v>
      </c>
      <c r="K95" s="2">
        <v>2885.1658808461098</v>
      </c>
      <c r="M95" s="5" t="str">
        <f t="shared" si="77"/>
        <v>PENLC</v>
      </c>
      <c r="N95" s="2">
        <f t="shared" si="57"/>
        <v>2850.201284153432</v>
      </c>
      <c r="O95" s="2">
        <f t="shared" si="58"/>
        <v>2843.6998866253793</v>
      </c>
      <c r="P95" s="2">
        <f t="shared" si="59"/>
        <v>2846.8358411229301</v>
      </c>
      <c r="Q95" s="2">
        <f t="shared" si="60"/>
        <v>2844.5795524299169</v>
      </c>
      <c r="R95" s="2">
        <f t="shared" si="61"/>
        <v>2845.1086572131608</v>
      </c>
      <c r="S95" s="2">
        <f t="shared" si="62"/>
        <v>2849.073799873911</v>
      </c>
      <c r="T95" s="2">
        <f t="shared" si="63"/>
        <v>2852.5877903995924</v>
      </c>
      <c r="U95" s="2">
        <f t="shared" si="64"/>
        <v>2860.9630537697735</v>
      </c>
      <c r="V95" s="2">
        <f t="shared" si="65"/>
        <v>2875.7017869244537</v>
      </c>
      <c r="W95" s="2">
        <f t="shared" si="66"/>
        <v>2885.1658808461098</v>
      </c>
      <c r="X95" s="2"/>
      <c r="Z95" s="5" t="str">
        <f>VLOOKUP(M95,mappings!$I$2:$J$21,2,FALSE)</f>
        <v>PJM_PennElec</v>
      </c>
      <c r="AA95" s="2">
        <f t="shared" si="67"/>
        <v>2850.201284153432</v>
      </c>
      <c r="AB95" s="2">
        <f t="shared" si="68"/>
        <v>2843.6998866253793</v>
      </c>
      <c r="AC95" s="2">
        <f t="shared" si="69"/>
        <v>2846.8358411229301</v>
      </c>
      <c r="AD95" s="2">
        <f t="shared" si="70"/>
        <v>2844.5795524299169</v>
      </c>
      <c r="AE95" s="2">
        <f t="shared" si="71"/>
        <v>2845.1086572131608</v>
      </c>
      <c r="AF95" s="2">
        <f t="shared" si="72"/>
        <v>2849.073799873911</v>
      </c>
      <c r="AG95" s="2">
        <f t="shared" si="73"/>
        <v>2852.5877903995924</v>
      </c>
      <c r="AH95" s="2">
        <f t="shared" si="74"/>
        <v>2860.9630537697735</v>
      </c>
      <c r="AI95" s="2">
        <f t="shared" si="75"/>
        <v>2875.7017869244537</v>
      </c>
      <c r="AJ95" s="2">
        <f t="shared" si="76"/>
        <v>2885.1658808461098</v>
      </c>
    </row>
    <row r="96" spans="1:36" x14ac:dyDescent="0.3">
      <c r="A96" s="5" t="s">
        <v>51</v>
      </c>
      <c r="B96" s="2">
        <v>6153.3827667798541</v>
      </c>
      <c r="C96" s="2">
        <v>6154.6661180200063</v>
      </c>
      <c r="D96" s="2">
        <v>6117.5528377571636</v>
      </c>
      <c r="E96" s="2">
        <v>6150.8335611673911</v>
      </c>
      <c r="F96" s="2">
        <v>6143.3833726605826</v>
      </c>
      <c r="G96" s="2">
        <v>6144.4308642886836</v>
      </c>
      <c r="H96" s="2">
        <v>6146.1483580823797</v>
      </c>
      <c r="I96" s="2">
        <v>6098.4896142982352</v>
      </c>
      <c r="J96" s="2">
        <v>6115.9848961941379</v>
      </c>
      <c r="K96" s="2">
        <v>6173.8402894232386</v>
      </c>
      <c r="M96" s="5" t="str">
        <f t="shared" si="77"/>
        <v>PEPCO</v>
      </c>
      <c r="N96" s="2">
        <f t="shared" si="57"/>
        <v>6153.3827667798541</v>
      </c>
      <c r="O96" s="2">
        <f t="shared" si="58"/>
        <v>6154.6661180200063</v>
      </c>
      <c r="P96" s="2">
        <f t="shared" si="59"/>
        <v>6117.5528377571636</v>
      </c>
      <c r="Q96" s="2">
        <f t="shared" si="60"/>
        <v>6150.8335611673911</v>
      </c>
      <c r="R96" s="2">
        <f t="shared" si="61"/>
        <v>6143.3833726605826</v>
      </c>
      <c r="S96" s="2">
        <f t="shared" si="62"/>
        <v>6144.4308642886836</v>
      </c>
      <c r="T96" s="2">
        <f t="shared" si="63"/>
        <v>6146.1483580823797</v>
      </c>
      <c r="U96" s="2">
        <f t="shared" si="64"/>
        <v>6098.4896142982352</v>
      </c>
      <c r="V96" s="2">
        <f t="shared" si="65"/>
        <v>6115.9848961941379</v>
      </c>
      <c r="W96" s="2">
        <f t="shared" si="66"/>
        <v>6173.8402894232386</v>
      </c>
      <c r="X96" s="2"/>
      <c r="Z96" s="5" t="str">
        <f>VLOOKUP(M96,mappings!$I$2:$J$21,2,FALSE)</f>
        <v>PJM_PotomacElec</v>
      </c>
      <c r="AA96" s="2">
        <f t="shared" si="67"/>
        <v>6153.3827667798541</v>
      </c>
      <c r="AB96" s="2">
        <f t="shared" si="68"/>
        <v>6154.6661180200063</v>
      </c>
      <c r="AC96" s="2">
        <f t="shared" si="69"/>
        <v>6117.5528377571636</v>
      </c>
      <c r="AD96" s="2">
        <f t="shared" si="70"/>
        <v>6150.8335611673911</v>
      </c>
      <c r="AE96" s="2">
        <f t="shared" si="71"/>
        <v>6143.3833726605826</v>
      </c>
      <c r="AF96" s="2">
        <f t="shared" si="72"/>
        <v>6144.4308642886836</v>
      </c>
      <c r="AG96" s="2">
        <f t="shared" si="73"/>
        <v>6146.1483580823797</v>
      </c>
      <c r="AH96" s="2">
        <f t="shared" si="74"/>
        <v>6098.4896142982352</v>
      </c>
      <c r="AI96" s="2">
        <f t="shared" si="75"/>
        <v>6115.9848961941379</v>
      </c>
      <c r="AJ96" s="2">
        <f t="shared" si="76"/>
        <v>6173.8402894232386</v>
      </c>
    </row>
    <row r="97" spans="1:36" x14ac:dyDescent="0.3">
      <c r="A97" s="5" t="s">
        <v>52</v>
      </c>
      <c r="B97" s="2">
        <v>6972.8268983679191</v>
      </c>
      <c r="C97" s="2">
        <v>6961.5554058439502</v>
      </c>
      <c r="D97" s="2">
        <v>7002.7997415421023</v>
      </c>
      <c r="E97" s="2">
        <v>7008.7960144504532</v>
      </c>
      <c r="F97" s="2">
        <v>7020.3725611257123</v>
      </c>
      <c r="G97" s="2">
        <v>7022.4239500218255</v>
      </c>
      <c r="H97" s="2">
        <v>7033.6991653355944</v>
      </c>
      <c r="I97" s="2">
        <v>7075.1722721814403</v>
      </c>
      <c r="J97" s="2">
        <v>7120.8435518177785</v>
      </c>
      <c r="K97" s="2">
        <v>7148.2827263143872</v>
      </c>
      <c r="M97" s="5" t="str">
        <f t="shared" si="77"/>
        <v>PL</v>
      </c>
      <c r="N97" s="2">
        <f>B97+B100</f>
        <v>7163.1246395618909</v>
      </c>
      <c r="O97" s="2">
        <f t="shared" ref="O97:W97" si="78">C97+C100</f>
        <v>7150.9938212056431</v>
      </c>
      <c r="P97" s="2">
        <f t="shared" si="78"/>
        <v>7193.5526545350285</v>
      </c>
      <c r="Q97" s="2">
        <f t="shared" si="78"/>
        <v>7198.8226087616522</v>
      </c>
      <c r="R97" s="2">
        <f t="shared" si="78"/>
        <v>7207.6796164923462</v>
      </c>
      <c r="S97" s="2">
        <f t="shared" si="78"/>
        <v>7209.3108066905588</v>
      </c>
      <c r="T97" s="2">
        <f t="shared" si="78"/>
        <v>7220.679504491558</v>
      </c>
      <c r="U97" s="2">
        <f t="shared" si="78"/>
        <v>7261.8231308525355</v>
      </c>
      <c r="V97" s="2">
        <f t="shared" si="78"/>
        <v>7309.5802092792364</v>
      </c>
      <c r="W97" s="2">
        <f t="shared" si="78"/>
        <v>7337.0697124715552</v>
      </c>
      <c r="X97" s="2"/>
      <c r="Z97" s="5" t="str">
        <f>VLOOKUP(M97,mappings!$I$2:$J$21,2,FALSE)</f>
        <v>PJM_PennPL_UGI</v>
      </c>
      <c r="AA97" s="2">
        <f t="shared" si="67"/>
        <v>7163.1246395618909</v>
      </c>
      <c r="AB97" s="2">
        <f t="shared" si="68"/>
        <v>7150.9938212056431</v>
      </c>
      <c r="AC97" s="2">
        <f t="shared" si="69"/>
        <v>7193.5526545350285</v>
      </c>
      <c r="AD97" s="2">
        <f t="shared" si="70"/>
        <v>7198.8226087616522</v>
      </c>
      <c r="AE97" s="2">
        <f t="shared" si="71"/>
        <v>7207.6796164923462</v>
      </c>
      <c r="AF97" s="2">
        <f t="shared" si="72"/>
        <v>7209.3108066905588</v>
      </c>
      <c r="AG97" s="2">
        <f t="shared" si="73"/>
        <v>7220.679504491558</v>
      </c>
      <c r="AH97" s="2">
        <f t="shared" si="74"/>
        <v>7261.8231308525355</v>
      </c>
      <c r="AI97" s="2">
        <f t="shared" si="75"/>
        <v>7309.5802092792364</v>
      </c>
      <c r="AJ97" s="2">
        <f t="shared" si="76"/>
        <v>7337.0697124715552</v>
      </c>
    </row>
    <row r="98" spans="1:36" x14ac:dyDescent="0.3">
      <c r="A98" s="5" t="s">
        <v>53</v>
      </c>
      <c r="B98" s="2">
        <v>9810.2402447218501</v>
      </c>
      <c r="C98" s="2">
        <v>9818.0034122913403</v>
      </c>
      <c r="D98" s="2">
        <v>9858.4865073372748</v>
      </c>
      <c r="E98" s="2">
        <v>9896.1645479264498</v>
      </c>
      <c r="F98" s="2">
        <v>9944.4145080812341</v>
      </c>
      <c r="G98" s="2">
        <v>10004.06183357945</v>
      </c>
      <c r="H98" s="2">
        <v>10078.494315787419</v>
      </c>
      <c r="I98" s="2">
        <v>10163.164920378042</v>
      </c>
      <c r="J98" s="2">
        <v>10249.836488621277</v>
      </c>
      <c r="K98" s="2">
        <v>10344.84249968603</v>
      </c>
      <c r="M98" s="5" t="str">
        <f t="shared" si="77"/>
        <v>PS</v>
      </c>
      <c r="N98" s="2">
        <f t="shared" si="57"/>
        <v>9810.2402447218501</v>
      </c>
      <c r="O98" s="2">
        <f t="shared" si="58"/>
        <v>9818.0034122913403</v>
      </c>
      <c r="P98" s="2">
        <f t="shared" si="59"/>
        <v>9858.4865073372748</v>
      </c>
      <c r="Q98" s="2">
        <f t="shared" si="60"/>
        <v>9896.1645479264498</v>
      </c>
      <c r="R98" s="2">
        <f t="shared" si="61"/>
        <v>9944.4145080812341</v>
      </c>
      <c r="S98" s="2">
        <f t="shared" si="62"/>
        <v>10004.06183357945</v>
      </c>
      <c r="T98" s="2">
        <f t="shared" si="63"/>
        <v>10078.494315787419</v>
      </c>
      <c r="U98" s="2">
        <f t="shared" si="64"/>
        <v>10163.164920378042</v>
      </c>
      <c r="V98" s="2">
        <f t="shared" si="65"/>
        <v>10249.836488621277</v>
      </c>
      <c r="W98" s="2">
        <f t="shared" si="66"/>
        <v>10344.84249968603</v>
      </c>
      <c r="X98" s="2"/>
      <c r="Z98" s="5" t="str">
        <f>VLOOKUP(M98,mappings!$I$2:$J$21,2,FALSE)</f>
        <v>PJM_PublicServiceEG</v>
      </c>
      <c r="AA98" s="2">
        <f t="shared" si="67"/>
        <v>9810.2402447218501</v>
      </c>
      <c r="AB98" s="2">
        <f t="shared" si="68"/>
        <v>9818.0034122913403</v>
      </c>
      <c r="AC98" s="2">
        <f t="shared" si="69"/>
        <v>9858.4865073372748</v>
      </c>
      <c r="AD98" s="2">
        <f t="shared" si="70"/>
        <v>9896.1645479264498</v>
      </c>
      <c r="AE98" s="2">
        <f t="shared" si="71"/>
        <v>9944.4145080812341</v>
      </c>
      <c r="AF98" s="2">
        <f t="shared" si="72"/>
        <v>10004.06183357945</v>
      </c>
      <c r="AG98" s="2">
        <f t="shared" si="73"/>
        <v>10078.494315787419</v>
      </c>
      <c r="AH98" s="2">
        <f t="shared" si="74"/>
        <v>10163.164920378042</v>
      </c>
      <c r="AI98" s="2">
        <f t="shared" si="75"/>
        <v>10249.836488621277</v>
      </c>
      <c r="AJ98" s="2">
        <f t="shared" si="76"/>
        <v>10344.84249968603</v>
      </c>
    </row>
    <row r="99" spans="1:36" x14ac:dyDescent="0.3">
      <c r="A99" s="5" t="s">
        <v>54</v>
      </c>
      <c r="B99" s="2">
        <v>378.17199957309236</v>
      </c>
      <c r="C99" s="2">
        <v>376.04032737397625</v>
      </c>
      <c r="D99" s="2">
        <v>377.35346013670664</v>
      </c>
      <c r="E99" s="2">
        <v>375.74442391712415</v>
      </c>
      <c r="F99" s="2">
        <v>371.55918133463774</v>
      </c>
      <c r="G99" s="2">
        <v>371.13174848121361</v>
      </c>
      <c r="H99" s="2">
        <v>371.5069571770278</v>
      </c>
      <c r="I99" s="2">
        <v>375.27188910330267</v>
      </c>
      <c r="J99" s="2">
        <v>375.91780305538407</v>
      </c>
      <c r="K99" s="2">
        <v>379.35447531601943</v>
      </c>
      <c r="M99" s="5" t="str">
        <f t="shared" si="77"/>
        <v>RECO</v>
      </c>
      <c r="N99" s="2">
        <f t="shared" si="57"/>
        <v>378.17199957309236</v>
      </c>
      <c r="O99" s="2">
        <f t="shared" si="58"/>
        <v>376.04032737397625</v>
      </c>
      <c r="P99" s="2">
        <f t="shared" si="59"/>
        <v>377.35346013670664</v>
      </c>
      <c r="Q99" s="2">
        <f t="shared" si="60"/>
        <v>375.74442391712415</v>
      </c>
      <c r="R99" s="2">
        <f t="shared" si="61"/>
        <v>371.55918133463774</v>
      </c>
      <c r="S99" s="2">
        <f t="shared" si="62"/>
        <v>371.13174848121361</v>
      </c>
      <c r="T99" s="2">
        <f t="shared" si="63"/>
        <v>371.5069571770278</v>
      </c>
      <c r="U99" s="2">
        <f t="shared" si="64"/>
        <v>375.27188910330267</v>
      </c>
      <c r="V99" s="2">
        <f t="shared" si="65"/>
        <v>375.91780305538407</v>
      </c>
      <c r="W99" s="2">
        <f t="shared" si="66"/>
        <v>379.35447531601943</v>
      </c>
      <c r="X99" s="4"/>
      <c r="Z99" s="5" t="str">
        <f>VLOOKUP(M99,mappings!$I$2:$J$21,2,FALSE)</f>
        <v>PJM_RocklandElec</v>
      </c>
      <c r="AA99" s="2">
        <f t="shared" si="67"/>
        <v>378.17199957309236</v>
      </c>
      <c r="AB99" s="2">
        <f t="shared" si="68"/>
        <v>376.04032737397625</v>
      </c>
      <c r="AC99" s="2">
        <f t="shared" si="69"/>
        <v>377.35346013670664</v>
      </c>
      <c r="AD99" s="2">
        <f t="shared" si="70"/>
        <v>375.74442391712415</v>
      </c>
      <c r="AE99" s="2">
        <f t="shared" si="71"/>
        <v>371.55918133463774</v>
      </c>
      <c r="AF99" s="2">
        <f t="shared" si="72"/>
        <v>371.13174848121361</v>
      </c>
      <c r="AG99" s="2">
        <f t="shared" si="73"/>
        <v>371.5069571770278</v>
      </c>
      <c r="AH99" s="2">
        <f t="shared" si="74"/>
        <v>375.27188910330267</v>
      </c>
      <c r="AI99" s="2">
        <f t="shared" si="75"/>
        <v>375.91780305538407</v>
      </c>
      <c r="AJ99" s="2">
        <f t="shared" si="76"/>
        <v>379.35447531601943</v>
      </c>
    </row>
    <row r="100" spans="1:36" x14ac:dyDescent="0.3">
      <c r="A100" s="5" t="s">
        <v>55</v>
      </c>
      <c r="B100" s="2">
        <v>190.29774119397206</v>
      </c>
      <c r="C100" s="2">
        <v>189.43841536169253</v>
      </c>
      <c r="D100" s="2">
        <v>190.75291299292599</v>
      </c>
      <c r="E100" s="2">
        <v>190.02659431119926</v>
      </c>
      <c r="F100" s="2">
        <v>187.30705536663416</v>
      </c>
      <c r="G100" s="2">
        <v>186.88685666873309</v>
      </c>
      <c r="H100" s="2">
        <v>186.98033915596366</v>
      </c>
      <c r="I100" s="2">
        <v>186.65085867109499</v>
      </c>
      <c r="J100" s="2">
        <v>188.73665746145824</v>
      </c>
      <c r="K100" s="2">
        <v>188.78698615716809</v>
      </c>
      <c r="M100" s="5" t="str">
        <f t="shared" ref="M100:M107" si="79">A101</f>
        <v>AEP</v>
      </c>
      <c r="N100" s="2">
        <f>B101+B109</f>
        <v>23224.152372706088</v>
      </c>
      <c r="O100" s="2">
        <f t="shared" ref="O100:W100" si="80">C101+C109</f>
        <v>23094.104203568444</v>
      </c>
      <c r="P100" s="2">
        <f t="shared" si="80"/>
        <v>23323.837863983121</v>
      </c>
      <c r="Q100" s="2">
        <f t="shared" si="80"/>
        <v>23365.576218317652</v>
      </c>
      <c r="R100" s="2">
        <f t="shared" si="80"/>
        <v>23373.743452014194</v>
      </c>
      <c r="S100" s="2">
        <f t="shared" si="80"/>
        <v>23408.346223554941</v>
      </c>
      <c r="T100" s="2">
        <f t="shared" si="80"/>
        <v>23270.626329406172</v>
      </c>
      <c r="U100" s="2">
        <f t="shared" si="80"/>
        <v>23232.081045507908</v>
      </c>
      <c r="V100" s="2">
        <f t="shared" si="80"/>
        <v>23513.310613406058</v>
      </c>
      <c r="W100" s="2">
        <f t="shared" si="80"/>
        <v>23584.426555368893</v>
      </c>
      <c r="X100" s="2"/>
      <c r="Z100" s="5" t="str">
        <f>VLOOKUP(M100,mappings!$I$2:$J$21,2,FALSE)</f>
        <v>PJM_AEP</v>
      </c>
      <c r="AA100" s="2">
        <f t="shared" si="67"/>
        <v>23224.152372706088</v>
      </c>
      <c r="AB100" s="2">
        <f t="shared" si="68"/>
        <v>23094.104203568444</v>
      </c>
      <c r="AC100" s="2">
        <f t="shared" si="69"/>
        <v>23323.837863983121</v>
      </c>
      <c r="AD100" s="2">
        <f t="shared" si="70"/>
        <v>23365.576218317652</v>
      </c>
      <c r="AE100" s="2">
        <f t="shared" si="71"/>
        <v>23373.743452014194</v>
      </c>
      <c r="AF100" s="2">
        <f t="shared" si="72"/>
        <v>23408.346223554941</v>
      </c>
      <c r="AG100" s="2">
        <f t="shared" si="73"/>
        <v>23270.626329406172</v>
      </c>
      <c r="AH100" s="2">
        <f t="shared" si="74"/>
        <v>23232.081045507908</v>
      </c>
      <c r="AI100" s="2">
        <f t="shared" si="75"/>
        <v>23513.310613406058</v>
      </c>
      <c r="AJ100" s="2">
        <f t="shared" si="76"/>
        <v>23584.426555368893</v>
      </c>
    </row>
    <row r="101" spans="1:36" x14ac:dyDescent="0.3">
      <c r="A101" s="5" t="s">
        <v>56</v>
      </c>
      <c r="B101" s="2">
        <v>23109.152372706088</v>
      </c>
      <c r="C101" s="2">
        <v>22979.104203568444</v>
      </c>
      <c r="D101" s="2">
        <v>23208.837863983121</v>
      </c>
      <c r="E101" s="2">
        <v>23250.576218317652</v>
      </c>
      <c r="F101" s="2">
        <v>23258.743452014194</v>
      </c>
      <c r="G101" s="2">
        <v>23293.346223554941</v>
      </c>
      <c r="H101" s="2">
        <v>23155.626329406172</v>
      </c>
      <c r="I101" s="2">
        <v>23117.081045507908</v>
      </c>
      <c r="J101" s="2">
        <v>23398.310613406058</v>
      </c>
      <c r="K101" s="2">
        <v>23469.426555368893</v>
      </c>
      <c r="M101" s="5" t="str">
        <f t="shared" si="79"/>
        <v>APS</v>
      </c>
      <c r="N101" s="2">
        <f t="shared" ref="N101:W107" si="81">B102</f>
        <v>9142.4701173250305</v>
      </c>
      <c r="O101" s="2">
        <f t="shared" si="81"/>
        <v>9190.116655355796</v>
      </c>
      <c r="P101" s="2">
        <f t="shared" si="81"/>
        <v>9324.5441171024795</v>
      </c>
      <c r="Q101" s="2">
        <f t="shared" si="81"/>
        <v>9283.7454519027415</v>
      </c>
      <c r="R101" s="2">
        <f t="shared" si="81"/>
        <v>9304.747283935505</v>
      </c>
      <c r="S101" s="2">
        <f t="shared" si="81"/>
        <v>9326.3943565324316</v>
      </c>
      <c r="T101" s="2">
        <f t="shared" si="81"/>
        <v>9352.4059006785137</v>
      </c>
      <c r="U101" s="2">
        <f t="shared" si="81"/>
        <v>9286.3526496244249</v>
      </c>
      <c r="V101" s="2">
        <f t="shared" si="81"/>
        <v>9471.4047174257539</v>
      </c>
      <c r="W101" s="2">
        <f t="shared" si="81"/>
        <v>9434.6670634737548</v>
      </c>
      <c r="X101" s="4"/>
      <c r="Z101" s="5" t="str">
        <f>VLOOKUP(M101,mappings!$I$2:$J$21,2,FALSE)</f>
        <v>PJM_AlleghenyPower</v>
      </c>
      <c r="AA101" s="2">
        <f t="shared" si="67"/>
        <v>9142.4701173250305</v>
      </c>
      <c r="AB101" s="2">
        <f t="shared" si="68"/>
        <v>9190.116655355796</v>
      </c>
      <c r="AC101" s="2">
        <f t="shared" si="69"/>
        <v>9324.5441171024795</v>
      </c>
      <c r="AD101" s="2">
        <f t="shared" si="70"/>
        <v>9283.7454519027415</v>
      </c>
      <c r="AE101" s="2">
        <f t="shared" si="71"/>
        <v>9304.747283935505</v>
      </c>
      <c r="AF101" s="2">
        <f t="shared" si="72"/>
        <v>9326.3943565324316</v>
      </c>
      <c r="AG101" s="2">
        <f t="shared" si="73"/>
        <v>9352.4059006785137</v>
      </c>
      <c r="AH101" s="2">
        <f t="shared" si="74"/>
        <v>9286.3526496244249</v>
      </c>
      <c r="AI101" s="2">
        <f t="shared" si="75"/>
        <v>9471.4047174257539</v>
      </c>
      <c r="AJ101" s="2">
        <f t="shared" si="76"/>
        <v>9434.6670634737548</v>
      </c>
    </row>
    <row r="102" spans="1:36" x14ac:dyDescent="0.3">
      <c r="A102" s="5" t="s">
        <v>57</v>
      </c>
      <c r="B102" s="2">
        <v>9142.4701173250305</v>
      </c>
      <c r="C102" s="2">
        <v>9190.116655355796</v>
      </c>
      <c r="D102" s="2">
        <v>9324.5441171024795</v>
      </c>
      <c r="E102" s="2">
        <v>9283.7454519027415</v>
      </c>
      <c r="F102" s="2">
        <v>9304.747283935505</v>
      </c>
      <c r="G102" s="2">
        <v>9326.3943565324316</v>
      </c>
      <c r="H102" s="2">
        <v>9352.4059006785137</v>
      </c>
      <c r="I102" s="2">
        <v>9286.3526496244249</v>
      </c>
      <c r="J102" s="2">
        <v>9471.4047174257539</v>
      </c>
      <c r="K102" s="2">
        <v>9434.6670634737548</v>
      </c>
      <c r="M102" s="5" t="str">
        <f t="shared" si="79"/>
        <v>ATSI</v>
      </c>
      <c r="N102" s="2">
        <f t="shared" si="81"/>
        <v>13555.680606722413</v>
      </c>
      <c r="O102" s="2">
        <f t="shared" si="81"/>
        <v>13500.410258856993</v>
      </c>
      <c r="P102" s="2">
        <f t="shared" si="81"/>
        <v>13670.145822623634</v>
      </c>
      <c r="Q102" s="2">
        <f t="shared" si="81"/>
        <v>13705.531800034825</v>
      </c>
      <c r="R102" s="2">
        <f t="shared" si="81"/>
        <v>13742.469264995456</v>
      </c>
      <c r="S102" s="2">
        <f t="shared" si="81"/>
        <v>13775.446458235021</v>
      </c>
      <c r="T102" s="2">
        <f t="shared" si="81"/>
        <v>13669.618768863054</v>
      </c>
      <c r="U102" s="2">
        <f t="shared" si="81"/>
        <v>13657.077782805894</v>
      </c>
      <c r="V102" s="2">
        <f t="shared" si="81"/>
        <v>13832.018594415662</v>
      </c>
      <c r="W102" s="2">
        <f t="shared" si="81"/>
        <v>13848.022493642491</v>
      </c>
      <c r="X102" s="10"/>
      <c r="Z102" s="5" t="str">
        <f>VLOOKUP(M102,mappings!$I$2:$J$21,2,FALSE)</f>
        <v>PJM_FirstEnergy_ATSI</v>
      </c>
      <c r="AA102" s="2">
        <f t="shared" si="67"/>
        <v>13555.680606722413</v>
      </c>
      <c r="AB102" s="2">
        <f t="shared" si="68"/>
        <v>13500.410258856993</v>
      </c>
      <c r="AC102" s="2">
        <f t="shared" si="69"/>
        <v>13670.145822623634</v>
      </c>
      <c r="AD102" s="2">
        <f t="shared" si="70"/>
        <v>13705.531800034825</v>
      </c>
      <c r="AE102" s="2">
        <f t="shared" si="71"/>
        <v>13742.469264995456</v>
      </c>
      <c r="AF102" s="2">
        <f t="shared" si="72"/>
        <v>13775.446458235021</v>
      </c>
      <c r="AG102" s="2">
        <f t="shared" si="73"/>
        <v>13669.618768863054</v>
      </c>
      <c r="AH102" s="2">
        <f t="shared" si="74"/>
        <v>13657.077782805894</v>
      </c>
      <c r="AI102" s="2">
        <f t="shared" si="75"/>
        <v>13832.018594415662</v>
      </c>
      <c r="AJ102" s="2">
        <f t="shared" si="76"/>
        <v>13848.022493642491</v>
      </c>
    </row>
    <row r="103" spans="1:36" x14ac:dyDescent="0.3">
      <c r="A103" s="5" t="s">
        <v>58</v>
      </c>
      <c r="B103" s="2">
        <v>13555.680606722413</v>
      </c>
      <c r="C103" s="2">
        <v>13500.410258856993</v>
      </c>
      <c r="D103" s="2">
        <v>13670.145822623634</v>
      </c>
      <c r="E103" s="2">
        <v>13705.531800034825</v>
      </c>
      <c r="F103" s="2">
        <v>13742.469264995456</v>
      </c>
      <c r="G103" s="2">
        <v>13775.446458235021</v>
      </c>
      <c r="H103" s="2">
        <v>13669.618768863054</v>
      </c>
      <c r="I103" s="2">
        <v>13657.077782805894</v>
      </c>
      <c r="J103" s="2">
        <v>13832.018594415662</v>
      </c>
      <c r="K103" s="2">
        <v>13848.022493642491</v>
      </c>
      <c r="M103" s="5" t="str">
        <f t="shared" si="79"/>
        <v>COMED</v>
      </c>
      <c r="N103" s="2">
        <f t="shared" si="81"/>
        <v>22124.931173204266</v>
      </c>
      <c r="O103" s="2">
        <f t="shared" si="81"/>
        <v>21318.150945740654</v>
      </c>
      <c r="P103" s="2">
        <f t="shared" si="81"/>
        <v>22118.200538303474</v>
      </c>
      <c r="Q103" s="2">
        <f t="shared" si="81"/>
        <v>22019.020705085859</v>
      </c>
      <c r="R103" s="2">
        <f t="shared" si="81"/>
        <v>21734.108822382786</v>
      </c>
      <c r="S103" s="2">
        <f t="shared" si="81"/>
        <v>21777.08191098932</v>
      </c>
      <c r="T103" s="2">
        <f t="shared" si="81"/>
        <v>21303.974187677704</v>
      </c>
      <c r="U103" s="2">
        <f t="shared" si="81"/>
        <v>21850.283243687045</v>
      </c>
      <c r="V103" s="2">
        <f t="shared" si="81"/>
        <v>22389.155787704622</v>
      </c>
      <c r="W103" s="2">
        <f t="shared" si="81"/>
        <v>22499.31534472062</v>
      </c>
      <c r="X103" s="10"/>
      <c r="Z103" s="5" t="str">
        <f>VLOOKUP(M103,mappings!$I$2:$J$21,2,FALSE)</f>
        <v>PJM_ComEd</v>
      </c>
      <c r="AA103" s="2">
        <f t="shared" si="67"/>
        <v>22124.931173204266</v>
      </c>
      <c r="AB103" s="2">
        <f t="shared" si="68"/>
        <v>21318.150945740654</v>
      </c>
      <c r="AC103" s="2">
        <f t="shared" si="69"/>
        <v>22118.200538303474</v>
      </c>
      <c r="AD103" s="2">
        <f t="shared" si="70"/>
        <v>22019.020705085859</v>
      </c>
      <c r="AE103" s="2">
        <f t="shared" si="71"/>
        <v>21734.108822382786</v>
      </c>
      <c r="AF103" s="2">
        <f t="shared" si="72"/>
        <v>21777.08191098932</v>
      </c>
      <c r="AG103" s="2">
        <f t="shared" si="73"/>
        <v>21303.974187677704</v>
      </c>
      <c r="AH103" s="2">
        <f t="shared" si="74"/>
        <v>21850.283243687045</v>
      </c>
      <c r="AI103" s="2">
        <f t="shared" si="75"/>
        <v>22389.155787704622</v>
      </c>
      <c r="AJ103" s="2">
        <f t="shared" si="76"/>
        <v>22499.31534472062</v>
      </c>
    </row>
    <row r="104" spans="1:36" x14ac:dyDescent="0.3">
      <c r="A104" s="5" t="s">
        <v>59</v>
      </c>
      <c r="B104" s="2">
        <v>22124.931173204266</v>
      </c>
      <c r="C104" s="2">
        <v>21318.150945740654</v>
      </c>
      <c r="D104" s="2">
        <v>22118.200538303474</v>
      </c>
      <c r="E104" s="2">
        <v>22019.020705085859</v>
      </c>
      <c r="F104" s="2">
        <v>21734.108822382786</v>
      </c>
      <c r="G104" s="2">
        <v>21777.08191098932</v>
      </c>
      <c r="H104" s="2">
        <v>21303.974187677704</v>
      </c>
      <c r="I104" s="2">
        <v>21850.283243687045</v>
      </c>
      <c r="J104" s="2">
        <v>22389.155787704622</v>
      </c>
      <c r="K104" s="2">
        <v>22499.31534472062</v>
      </c>
      <c r="M104" s="5" t="str">
        <f t="shared" si="79"/>
        <v>DAY</v>
      </c>
      <c r="N104" s="2">
        <f t="shared" si="81"/>
        <v>3426.1256859352088</v>
      </c>
      <c r="O104" s="2">
        <f t="shared" si="81"/>
        <v>3422.7350564420458</v>
      </c>
      <c r="P104" s="2">
        <f t="shared" si="81"/>
        <v>3430.8870184708039</v>
      </c>
      <c r="Q104" s="2">
        <f t="shared" si="81"/>
        <v>3436.3536133221633</v>
      </c>
      <c r="R104" s="2">
        <f t="shared" si="81"/>
        <v>3442.4137130179233</v>
      </c>
      <c r="S104" s="2">
        <f t="shared" si="81"/>
        <v>3449.0500812830533</v>
      </c>
      <c r="T104" s="2">
        <f t="shared" si="81"/>
        <v>3452.2495331728792</v>
      </c>
      <c r="U104" s="2">
        <f t="shared" si="81"/>
        <v>3409.6427352530063</v>
      </c>
      <c r="V104" s="2">
        <f t="shared" si="81"/>
        <v>3461.162192351263</v>
      </c>
      <c r="W104" s="2">
        <f t="shared" si="81"/>
        <v>3465.7993633800056</v>
      </c>
      <c r="X104" s="10"/>
      <c r="Z104" s="5" t="str">
        <f>VLOOKUP(M104,mappings!$I$2:$J$21,2,FALSE)</f>
        <v>PJM_DaytonPL</v>
      </c>
      <c r="AA104" s="2">
        <f t="shared" si="67"/>
        <v>3426.1256859352088</v>
      </c>
      <c r="AB104" s="2">
        <f t="shared" si="68"/>
        <v>3422.7350564420458</v>
      </c>
      <c r="AC104" s="2">
        <f t="shared" si="69"/>
        <v>3430.8870184708039</v>
      </c>
      <c r="AD104" s="2">
        <f t="shared" si="70"/>
        <v>3436.3536133221633</v>
      </c>
      <c r="AE104" s="2">
        <f t="shared" si="71"/>
        <v>3442.4137130179233</v>
      </c>
      <c r="AF104" s="2">
        <f t="shared" si="72"/>
        <v>3449.0500812830533</v>
      </c>
      <c r="AG104" s="2">
        <f t="shared" si="73"/>
        <v>3452.2495331728792</v>
      </c>
      <c r="AH104" s="2">
        <f t="shared" si="74"/>
        <v>3409.6427352530063</v>
      </c>
      <c r="AI104" s="2">
        <f t="shared" si="75"/>
        <v>3461.162192351263</v>
      </c>
      <c r="AJ104" s="2">
        <f t="shared" si="76"/>
        <v>3465.7993633800056</v>
      </c>
    </row>
    <row r="105" spans="1:36" x14ac:dyDescent="0.3">
      <c r="A105" s="5" t="s">
        <v>60</v>
      </c>
      <c r="B105" s="2">
        <v>3426.1256859352088</v>
      </c>
      <c r="C105" s="2">
        <v>3422.7350564420458</v>
      </c>
      <c r="D105" s="2">
        <v>3430.8870184708039</v>
      </c>
      <c r="E105" s="2">
        <v>3436.3536133221633</v>
      </c>
      <c r="F105" s="2">
        <v>3442.4137130179233</v>
      </c>
      <c r="G105" s="2">
        <v>3449.0500812830533</v>
      </c>
      <c r="H105" s="2">
        <v>3452.2495331728792</v>
      </c>
      <c r="I105" s="2">
        <v>3409.6427352530063</v>
      </c>
      <c r="J105" s="2">
        <v>3461.162192351263</v>
      </c>
      <c r="K105" s="2">
        <v>3465.7993633800056</v>
      </c>
      <c r="M105" s="38" t="str">
        <f t="shared" si="79"/>
        <v>DEOK</v>
      </c>
      <c r="N105" s="2">
        <f t="shared" si="81"/>
        <v>5470.212473718273</v>
      </c>
      <c r="O105" s="2">
        <f t="shared" si="81"/>
        <v>5501.2507236782249</v>
      </c>
      <c r="P105" s="2">
        <f t="shared" si="81"/>
        <v>5513.6967156455785</v>
      </c>
      <c r="Q105" s="2">
        <f t="shared" si="81"/>
        <v>5595.7114502027598</v>
      </c>
      <c r="R105" s="2">
        <f t="shared" si="81"/>
        <v>5620.8944247919781</v>
      </c>
      <c r="S105" s="2">
        <f t="shared" si="81"/>
        <v>5618.6327467527444</v>
      </c>
      <c r="T105" s="2">
        <f t="shared" si="81"/>
        <v>5626.0514203114144</v>
      </c>
      <c r="U105" s="2">
        <f t="shared" si="81"/>
        <v>5591.9309689517786</v>
      </c>
      <c r="V105" s="2">
        <f t="shared" si="81"/>
        <v>5628.1190593606743</v>
      </c>
      <c r="W105" s="2">
        <f t="shared" si="81"/>
        <v>5696.6689468038967</v>
      </c>
      <c r="X105" s="10"/>
      <c r="Z105" s="5" t="str">
        <f>VLOOKUP(M105,mappings!$I$2:$J$21,2,FALSE)</f>
        <v>PJM_DukeOhioKentucky</v>
      </c>
      <c r="AA105" s="2">
        <f t="shared" si="67"/>
        <v>5470.212473718273</v>
      </c>
      <c r="AB105" s="2">
        <f t="shared" si="68"/>
        <v>5501.2507236782249</v>
      </c>
      <c r="AC105" s="2">
        <f t="shared" si="69"/>
        <v>5513.6967156455785</v>
      </c>
      <c r="AD105" s="2">
        <f t="shared" si="70"/>
        <v>5595.7114502027598</v>
      </c>
      <c r="AE105" s="2">
        <f t="shared" si="71"/>
        <v>5620.8944247919781</v>
      </c>
      <c r="AF105" s="2">
        <f t="shared" si="72"/>
        <v>5618.6327467527444</v>
      </c>
      <c r="AG105" s="2">
        <f t="shared" si="73"/>
        <v>5626.0514203114144</v>
      </c>
      <c r="AH105" s="2">
        <f t="shared" si="74"/>
        <v>5591.9309689517786</v>
      </c>
      <c r="AI105" s="2">
        <f t="shared" si="75"/>
        <v>5628.1190593606743</v>
      </c>
      <c r="AJ105" s="2">
        <f t="shared" si="76"/>
        <v>5696.6689468038967</v>
      </c>
    </row>
    <row r="106" spans="1:36" x14ac:dyDescent="0.3">
      <c r="A106" s="38" t="s">
        <v>61</v>
      </c>
      <c r="B106" s="2">
        <v>5470.212473718273</v>
      </c>
      <c r="C106" s="2">
        <v>5501.2507236782249</v>
      </c>
      <c r="D106" s="2">
        <v>5513.6967156455785</v>
      </c>
      <c r="E106" s="2">
        <v>5595.7114502027598</v>
      </c>
      <c r="F106" s="2">
        <v>5620.8944247919781</v>
      </c>
      <c r="G106" s="2">
        <v>5618.6327467527444</v>
      </c>
      <c r="H106" s="2">
        <v>5626.0514203114144</v>
      </c>
      <c r="I106" s="2">
        <v>5591.9309689517786</v>
      </c>
      <c r="J106" s="2">
        <v>5628.1190593606743</v>
      </c>
      <c r="K106" s="2">
        <v>5696.6689468038967</v>
      </c>
      <c r="M106" s="5" t="str">
        <f t="shared" si="79"/>
        <v>DLCO</v>
      </c>
      <c r="N106" s="2">
        <f t="shared" si="81"/>
        <v>2919.5256353325553</v>
      </c>
      <c r="O106" s="2">
        <f t="shared" si="81"/>
        <v>2941.7017363792647</v>
      </c>
      <c r="P106" s="2">
        <f t="shared" si="81"/>
        <v>2973.9966683803673</v>
      </c>
      <c r="Q106" s="2">
        <f t="shared" si="81"/>
        <v>2974.2298578966866</v>
      </c>
      <c r="R106" s="2">
        <f t="shared" si="81"/>
        <v>2989.5769257336556</v>
      </c>
      <c r="S106" s="2">
        <f t="shared" si="81"/>
        <v>2999.9755368566948</v>
      </c>
      <c r="T106" s="2">
        <f t="shared" si="81"/>
        <v>3006.2255266166367</v>
      </c>
      <c r="U106" s="2">
        <f t="shared" si="81"/>
        <v>2994.116713665223</v>
      </c>
      <c r="V106" s="2">
        <f t="shared" si="81"/>
        <v>3033.1956606760873</v>
      </c>
      <c r="W106" s="2">
        <f t="shared" si="81"/>
        <v>3022.7766771857882</v>
      </c>
      <c r="Z106" s="5" t="str">
        <f>VLOOKUP(M106,mappings!$I$2:$J$21,2,FALSE)</f>
        <v>PJM_DuqLight</v>
      </c>
      <c r="AA106" s="2">
        <f t="shared" si="67"/>
        <v>2919.5256353325553</v>
      </c>
      <c r="AB106" s="2">
        <f t="shared" si="68"/>
        <v>2941.7017363792647</v>
      </c>
      <c r="AC106" s="2">
        <f t="shared" si="69"/>
        <v>2973.9966683803673</v>
      </c>
      <c r="AD106" s="2">
        <f t="shared" si="70"/>
        <v>2974.2298578966866</v>
      </c>
      <c r="AE106" s="2">
        <f t="shared" si="71"/>
        <v>2989.5769257336556</v>
      </c>
      <c r="AF106" s="2">
        <f t="shared" si="72"/>
        <v>2999.9755368566948</v>
      </c>
      <c r="AG106" s="2">
        <f t="shared" si="73"/>
        <v>3006.2255266166367</v>
      </c>
      <c r="AH106" s="2">
        <f t="shared" si="74"/>
        <v>2994.116713665223</v>
      </c>
      <c r="AI106" s="2">
        <f t="shared" si="75"/>
        <v>3033.1956606760873</v>
      </c>
      <c r="AJ106" s="2">
        <f t="shared" si="76"/>
        <v>3022.7766771857882</v>
      </c>
    </row>
    <row r="107" spans="1:36" x14ac:dyDescent="0.3">
      <c r="A107" s="5" t="s">
        <v>62</v>
      </c>
      <c r="B107" s="2">
        <v>2919.5256353325553</v>
      </c>
      <c r="C107" s="2">
        <v>2941.7017363792647</v>
      </c>
      <c r="D107" s="2">
        <v>2973.9966683803673</v>
      </c>
      <c r="E107" s="2">
        <v>2974.2298578966866</v>
      </c>
      <c r="F107" s="2">
        <v>2989.5769257336556</v>
      </c>
      <c r="G107" s="2">
        <v>2999.9755368566948</v>
      </c>
      <c r="H107" s="2">
        <v>3006.2255266166367</v>
      </c>
      <c r="I107" s="2">
        <v>2994.116713665223</v>
      </c>
      <c r="J107" s="2">
        <v>3033.1956606760873</v>
      </c>
      <c r="K107" s="2">
        <v>3022.7766771857882</v>
      </c>
      <c r="M107" s="5" t="str">
        <f t="shared" si="79"/>
        <v>EKPC</v>
      </c>
      <c r="N107" s="2">
        <f t="shared" si="81"/>
        <v>2184.7654956135939</v>
      </c>
      <c r="O107" s="2">
        <f t="shared" si="81"/>
        <v>2215.5154130874375</v>
      </c>
      <c r="P107" s="2">
        <f t="shared" si="81"/>
        <v>2245.5153867708377</v>
      </c>
      <c r="Q107" s="2">
        <f t="shared" si="81"/>
        <v>2271.1203827959903</v>
      </c>
      <c r="R107" s="2">
        <f t="shared" si="81"/>
        <v>2296.7138733801503</v>
      </c>
      <c r="S107" s="2">
        <f t="shared" si="81"/>
        <v>2308.3098022301397</v>
      </c>
      <c r="T107" s="2">
        <f t="shared" si="81"/>
        <v>2313.2214204379925</v>
      </c>
      <c r="U107" s="2">
        <f t="shared" si="81"/>
        <v>2318.1403170601611</v>
      </c>
      <c r="V107" s="2">
        <f t="shared" si="81"/>
        <v>2325.6958620283581</v>
      </c>
      <c r="W107" s="2">
        <f t="shared" si="81"/>
        <v>2331.5503297217501</v>
      </c>
      <c r="X107" s="11"/>
      <c r="Z107" s="5" t="str">
        <f>VLOOKUP(M107,mappings!$I$2:$J$21,2,FALSE)</f>
        <v>PJM_EKPC</v>
      </c>
      <c r="AA107" s="2">
        <f t="shared" si="67"/>
        <v>2184.7654956135939</v>
      </c>
      <c r="AB107" s="2">
        <f t="shared" si="68"/>
        <v>2215.5154130874375</v>
      </c>
      <c r="AC107" s="2">
        <f t="shared" si="69"/>
        <v>2245.5153867708377</v>
      </c>
      <c r="AD107" s="2">
        <f t="shared" si="70"/>
        <v>2271.1203827959903</v>
      </c>
      <c r="AE107" s="2">
        <f t="shared" si="71"/>
        <v>2296.7138733801503</v>
      </c>
      <c r="AF107" s="2">
        <f t="shared" si="72"/>
        <v>2308.3098022301397</v>
      </c>
      <c r="AG107" s="2">
        <f t="shared" si="73"/>
        <v>2313.2214204379925</v>
      </c>
      <c r="AH107" s="2">
        <f t="shared" si="74"/>
        <v>2318.1403170601611</v>
      </c>
      <c r="AI107" s="2">
        <f t="shared" si="75"/>
        <v>2325.6958620283581</v>
      </c>
      <c r="AJ107" s="2">
        <f t="shared" si="76"/>
        <v>2331.5503297217501</v>
      </c>
    </row>
    <row r="108" spans="1:36" x14ac:dyDescent="0.3">
      <c r="A108" s="5" t="s">
        <v>63</v>
      </c>
      <c r="B108" s="2">
        <v>2184.7654956135939</v>
      </c>
      <c r="C108" s="2">
        <v>2215.5154130874375</v>
      </c>
      <c r="D108" s="2">
        <v>2245.5153867708377</v>
      </c>
      <c r="E108" s="2">
        <v>2271.1203827959903</v>
      </c>
      <c r="F108" s="2">
        <v>2296.7138733801503</v>
      </c>
      <c r="G108" s="2">
        <v>2308.3098022301397</v>
      </c>
      <c r="H108" s="2">
        <v>2313.2214204379925</v>
      </c>
      <c r="I108" s="2">
        <v>2318.1403170601611</v>
      </c>
      <c r="J108" s="2">
        <v>2325.6958620283581</v>
      </c>
      <c r="K108" s="2">
        <v>2331.5503297217501</v>
      </c>
      <c r="M108" s="5" t="str">
        <f t="shared" ref="M108:W109" si="82">A110</f>
        <v>DOM</v>
      </c>
      <c r="N108" s="2">
        <f t="shared" si="82"/>
        <v>16030.940930714276</v>
      </c>
      <c r="O108" s="2">
        <f t="shared" si="82"/>
        <v>17386.160105716146</v>
      </c>
      <c r="P108" s="2">
        <f t="shared" si="82"/>
        <v>18896.416128241777</v>
      </c>
      <c r="Q108" s="2">
        <f t="shared" si="82"/>
        <v>20581.260506890172</v>
      </c>
      <c r="R108" s="2">
        <f t="shared" si="82"/>
        <v>22423.479558594066</v>
      </c>
      <c r="S108" s="2">
        <f t="shared" si="82"/>
        <v>23092.370749095244</v>
      </c>
      <c r="T108" s="2">
        <f t="shared" si="82"/>
        <v>23841.826410631431</v>
      </c>
      <c r="U108" s="2">
        <f t="shared" si="82"/>
        <v>24519.096109156155</v>
      </c>
      <c r="V108" s="2">
        <f t="shared" si="82"/>
        <v>25339.360259968838</v>
      </c>
      <c r="W108" s="2">
        <f t="shared" si="82"/>
        <v>26115.13782928975</v>
      </c>
      <c r="X108" s="10"/>
      <c r="Z108" s="5" t="str">
        <f>VLOOKUP(M108,mappings!$I$2:$J$21,2,FALSE)</f>
        <v>PJM_Dominion_VP</v>
      </c>
      <c r="AA108" s="2">
        <f t="shared" si="67"/>
        <v>16030.940930714276</v>
      </c>
      <c r="AB108" s="2">
        <f t="shared" si="68"/>
        <v>17386.160105716146</v>
      </c>
      <c r="AC108" s="2">
        <f t="shared" si="69"/>
        <v>18896.416128241777</v>
      </c>
      <c r="AD108" s="2">
        <f t="shared" si="70"/>
        <v>20581.260506890172</v>
      </c>
      <c r="AE108" s="2">
        <f t="shared" si="71"/>
        <v>22423.479558594066</v>
      </c>
      <c r="AF108" s="2">
        <f t="shared" si="72"/>
        <v>23092.370749095244</v>
      </c>
      <c r="AG108" s="2">
        <f t="shared" si="73"/>
        <v>23841.826410631431</v>
      </c>
      <c r="AH108" s="2">
        <f t="shared" si="74"/>
        <v>24519.096109156155</v>
      </c>
      <c r="AI108" s="2">
        <f t="shared" si="75"/>
        <v>25339.360259968838</v>
      </c>
      <c r="AJ108" s="2">
        <f t="shared" si="76"/>
        <v>26115.13782928975</v>
      </c>
    </row>
    <row r="109" spans="1:36" x14ac:dyDescent="0.3">
      <c r="A109" s="5" t="s">
        <v>64</v>
      </c>
      <c r="B109" s="2">
        <v>115</v>
      </c>
      <c r="C109" s="2">
        <v>115</v>
      </c>
      <c r="D109" s="2">
        <v>115</v>
      </c>
      <c r="E109" s="2">
        <v>115</v>
      </c>
      <c r="F109" s="2">
        <v>115</v>
      </c>
      <c r="G109" s="2">
        <v>115</v>
      </c>
      <c r="H109" s="2">
        <v>115</v>
      </c>
      <c r="I109" s="2">
        <v>115</v>
      </c>
      <c r="J109" s="2">
        <v>115</v>
      </c>
      <c r="K109" s="2">
        <v>115</v>
      </c>
      <c r="M109" s="5" t="str">
        <f t="shared" si="82"/>
        <v>RTO</v>
      </c>
      <c r="N109" s="2">
        <f t="shared" si="82"/>
        <v>151205.85147584195</v>
      </c>
      <c r="O109" s="2">
        <f t="shared" si="82"/>
        <v>151767.06793700639</v>
      </c>
      <c r="P109" s="2">
        <f t="shared" si="82"/>
        <v>154790.67734970991</v>
      </c>
      <c r="Q109" s="2">
        <f t="shared" si="82"/>
        <v>156799.05687705582</v>
      </c>
      <c r="R109" s="2">
        <f t="shared" si="82"/>
        <v>158788.50865098811</v>
      </c>
      <c r="S109" s="2">
        <f t="shared" si="82"/>
        <v>159987.36652079961</v>
      </c>
      <c r="T109" s="2">
        <f t="shared" si="82"/>
        <v>160480.76073975084</v>
      </c>
      <c r="U109" s="2">
        <f t="shared" si="82"/>
        <v>161928.51492201904</v>
      </c>
      <c r="V109" s="2">
        <f t="shared" si="82"/>
        <v>164631.68362914861</v>
      </c>
      <c r="W109" s="2">
        <f t="shared" si="82"/>
        <v>166206.19608385564</v>
      </c>
      <c r="Z109" s="5" t="s">
        <v>0</v>
      </c>
      <c r="AA109" s="2">
        <f t="shared" si="67"/>
        <v>151205.85147584195</v>
      </c>
      <c r="AB109" s="2">
        <f t="shared" si="68"/>
        <v>151767.06793700639</v>
      </c>
      <c r="AC109" s="2">
        <f t="shared" si="69"/>
        <v>154790.67734970991</v>
      </c>
      <c r="AD109" s="2">
        <f t="shared" si="70"/>
        <v>156799.05687705582</v>
      </c>
      <c r="AE109" s="2">
        <f t="shared" si="71"/>
        <v>158788.50865098811</v>
      </c>
      <c r="AF109" s="2">
        <f t="shared" si="72"/>
        <v>159987.36652079961</v>
      </c>
      <c r="AG109" s="2">
        <f t="shared" si="73"/>
        <v>160480.76073975084</v>
      </c>
      <c r="AH109" s="2">
        <f t="shared" si="74"/>
        <v>161928.51492201904</v>
      </c>
      <c r="AI109" s="2">
        <f t="shared" si="75"/>
        <v>164631.68362914861</v>
      </c>
      <c r="AJ109" s="2">
        <f t="shared" si="76"/>
        <v>166206.19608385564</v>
      </c>
    </row>
    <row r="110" spans="1:36" x14ac:dyDescent="0.3">
      <c r="A110" s="5" t="s">
        <v>65</v>
      </c>
      <c r="B110" s="2">
        <v>16030.940930714276</v>
      </c>
      <c r="C110" s="2">
        <v>17386.160105716146</v>
      </c>
      <c r="D110" s="2">
        <v>18896.416128241777</v>
      </c>
      <c r="E110" s="2">
        <v>20581.260506890172</v>
      </c>
      <c r="F110" s="2">
        <v>22423.479558594066</v>
      </c>
      <c r="G110" s="2">
        <v>23092.370749095244</v>
      </c>
      <c r="H110" s="2">
        <v>23841.826410631431</v>
      </c>
      <c r="I110" s="2">
        <v>24519.096109156155</v>
      </c>
      <c r="J110" s="2">
        <v>25339.360259968838</v>
      </c>
      <c r="K110" s="2">
        <v>26115.13782928975</v>
      </c>
    </row>
    <row r="111" spans="1:36" x14ac:dyDescent="0.3">
      <c r="A111" s="5" t="s">
        <v>0</v>
      </c>
      <c r="B111" s="2">
        <v>151205.85147584195</v>
      </c>
      <c r="C111" s="2">
        <v>151767.06793700639</v>
      </c>
      <c r="D111" s="2">
        <v>154790.67734970991</v>
      </c>
      <c r="E111" s="2">
        <v>156799.05687705582</v>
      </c>
      <c r="F111" s="2">
        <v>158788.50865098811</v>
      </c>
      <c r="G111" s="2">
        <v>159987.36652079961</v>
      </c>
      <c r="H111" s="2">
        <v>160480.76073975084</v>
      </c>
      <c r="I111" s="2">
        <v>161928.51492201904</v>
      </c>
      <c r="J111" s="2">
        <v>164631.68362914861</v>
      </c>
      <c r="K111" s="2">
        <v>166206.19608385564</v>
      </c>
    </row>
    <row r="125" spans="18:43" ht="15.5" x14ac:dyDescent="0.35">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row>
    <row r="126" spans="18:43" x14ac:dyDescent="0.3">
      <c r="S126" s="4"/>
      <c r="T126" s="4"/>
      <c r="U126" s="4"/>
      <c r="V126" s="4"/>
      <c r="W126" s="4"/>
      <c r="X126" s="4"/>
      <c r="Z126" s="4"/>
      <c r="AA126" s="4"/>
      <c r="AB126" s="4"/>
      <c r="AC126" s="4"/>
      <c r="AD126" s="4"/>
    </row>
    <row r="127" spans="18:43" x14ac:dyDescent="0.3">
      <c r="S127" s="4"/>
      <c r="T127" s="2"/>
      <c r="U127" s="2"/>
      <c r="V127" s="2"/>
      <c r="W127" s="2"/>
      <c r="X127" s="2"/>
      <c r="Y127" s="2"/>
      <c r="Z127" s="2"/>
      <c r="AA127" s="2"/>
      <c r="AB127" s="2"/>
      <c r="AC127" s="2"/>
      <c r="AD127" s="2"/>
    </row>
    <row r="128" spans="18:43" x14ac:dyDescent="0.3">
      <c r="R128" s="4"/>
      <c r="S128" s="4"/>
      <c r="T128" s="2"/>
      <c r="U128" s="2"/>
      <c r="V128" s="2"/>
      <c r="W128" s="2"/>
      <c r="X128" s="2"/>
      <c r="Y128" s="2"/>
      <c r="Z128" s="2"/>
      <c r="AA128" s="2"/>
      <c r="AB128" s="2"/>
      <c r="AC128" s="2"/>
      <c r="AD128" s="2"/>
    </row>
    <row r="129" spans="18:30" x14ac:dyDescent="0.3">
      <c r="R129" s="4"/>
      <c r="S129" s="4"/>
      <c r="T129" s="2"/>
      <c r="U129" s="2"/>
      <c r="V129" s="2"/>
      <c r="W129" s="2"/>
      <c r="X129" s="2"/>
      <c r="Y129" s="2"/>
      <c r="Z129" s="2"/>
      <c r="AA129" s="2"/>
      <c r="AB129" s="2"/>
      <c r="AC129" s="2"/>
      <c r="AD129" s="2"/>
    </row>
    <row r="130" spans="18:30" x14ac:dyDescent="0.3">
      <c r="R130" s="4"/>
      <c r="S130" s="4"/>
      <c r="T130" s="2"/>
      <c r="U130" s="2"/>
      <c r="V130" s="2"/>
      <c r="W130" s="2"/>
      <c r="X130" s="2"/>
      <c r="Y130" s="2"/>
      <c r="Z130" s="2"/>
      <c r="AA130" s="2"/>
      <c r="AB130" s="2"/>
      <c r="AC130" s="2"/>
      <c r="AD130" s="2"/>
    </row>
    <row r="131" spans="18:30" x14ac:dyDescent="0.3">
      <c r="R131" s="4"/>
      <c r="S131" s="4"/>
      <c r="T131" s="2"/>
      <c r="U131" s="2"/>
      <c r="V131" s="2"/>
      <c r="W131" s="2"/>
      <c r="X131" s="2"/>
      <c r="Y131" s="2"/>
      <c r="Z131" s="2"/>
      <c r="AA131" s="2"/>
      <c r="AB131" s="2"/>
      <c r="AC131" s="2"/>
      <c r="AD131" s="2"/>
    </row>
    <row r="132" spans="18:30" x14ac:dyDescent="0.3">
      <c r="R132" s="4"/>
      <c r="S132" s="4"/>
      <c r="T132" s="2"/>
      <c r="U132" s="2"/>
      <c r="V132" s="2"/>
      <c r="W132" s="2"/>
      <c r="X132" s="2"/>
      <c r="Y132" s="2"/>
      <c r="Z132" s="2"/>
      <c r="AA132" s="2"/>
      <c r="AB132" s="2"/>
      <c r="AC132" s="2"/>
      <c r="AD132" s="2"/>
    </row>
    <row r="133" spans="18:30" x14ac:dyDescent="0.3">
      <c r="R133" s="4"/>
      <c r="S133" s="4"/>
      <c r="T133" s="2"/>
      <c r="U133" s="2"/>
      <c r="V133" s="2"/>
      <c r="W133" s="2"/>
      <c r="X133" s="2"/>
      <c r="Y133" s="2"/>
      <c r="Z133" s="2"/>
      <c r="AA133" s="2"/>
      <c r="AB133" s="2"/>
      <c r="AC133" s="2"/>
      <c r="AD133" s="2"/>
    </row>
    <row r="134" spans="18:30" x14ac:dyDescent="0.3">
      <c r="R134" s="4"/>
      <c r="S134" s="4"/>
      <c r="T134" s="2"/>
      <c r="U134" s="2"/>
      <c r="V134" s="2"/>
      <c r="W134" s="2"/>
      <c r="X134" s="2"/>
      <c r="Y134" s="2"/>
      <c r="Z134" s="2"/>
      <c r="AA134" s="2"/>
      <c r="AB134" s="2"/>
      <c r="AC134" s="2"/>
      <c r="AD134" s="2"/>
    </row>
    <row r="135" spans="18:30" x14ac:dyDescent="0.3">
      <c r="R135" s="4"/>
      <c r="S135" s="4"/>
      <c r="T135" s="2"/>
      <c r="U135" s="2"/>
      <c r="V135" s="2"/>
      <c r="W135" s="2"/>
      <c r="X135" s="2"/>
      <c r="Y135" s="2"/>
      <c r="Z135" s="2"/>
      <c r="AA135" s="2"/>
      <c r="AB135" s="2"/>
      <c r="AC135" s="2"/>
      <c r="AD135" s="2"/>
    </row>
    <row r="136" spans="18:30" x14ac:dyDescent="0.3">
      <c r="R136" s="4"/>
      <c r="S136" s="4"/>
      <c r="T136" s="2"/>
      <c r="U136" s="2"/>
      <c r="V136" s="2"/>
      <c r="W136" s="2"/>
      <c r="X136" s="2"/>
      <c r="Y136" s="2"/>
      <c r="Z136" s="2"/>
      <c r="AA136" s="2"/>
      <c r="AB136" s="2"/>
      <c r="AC136" s="2"/>
      <c r="AD136" s="2"/>
    </row>
    <row r="137" spans="18:30" x14ac:dyDescent="0.3">
      <c r="R137" s="4"/>
      <c r="S137" s="4"/>
      <c r="T137" s="2"/>
      <c r="U137" s="2"/>
      <c r="V137" s="2"/>
      <c r="W137" s="2"/>
      <c r="X137" s="2"/>
      <c r="Y137" s="2"/>
      <c r="Z137" s="2"/>
      <c r="AA137" s="2"/>
      <c r="AB137" s="2"/>
      <c r="AC137" s="2"/>
      <c r="AD137" s="2"/>
    </row>
    <row r="138" spans="18:30" x14ac:dyDescent="0.3">
      <c r="R138" s="4"/>
      <c r="S138" s="4"/>
      <c r="T138" s="2"/>
      <c r="U138" s="2"/>
      <c r="V138" s="2"/>
      <c r="W138" s="2"/>
      <c r="X138" s="2"/>
      <c r="Y138" s="2"/>
      <c r="Z138" s="2"/>
      <c r="AA138" s="2"/>
      <c r="AB138" s="2"/>
      <c r="AC138" s="2"/>
      <c r="AD138" s="2"/>
    </row>
    <row r="139" spans="18:30" x14ac:dyDescent="0.3">
      <c r="R139" s="4"/>
      <c r="S139" s="4"/>
      <c r="T139" s="2"/>
      <c r="U139" s="2"/>
      <c r="V139" s="2"/>
      <c r="W139" s="2"/>
      <c r="X139" s="2"/>
      <c r="Y139" s="2"/>
      <c r="Z139" s="2"/>
      <c r="AA139" s="2"/>
      <c r="AB139" s="2"/>
      <c r="AC139" s="2"/>
      <c r="AD139" s="2"/>
    </row>
    <row r="140" spans="18:30" x14ac:dyDescent="0.3">
      <c r="R140" s="4"/>
      <c r="S140" s="4"/>
      <c r="T140" s="2"/>
      <c r="U140" s="2"/>
      <c r="V140" s="2"/>
      <c r="W140" s="2"/>
      <c r="X140" s="2"/>
      <c r="Y140" s="2"/>
      <c r="Z140" s="2"/>
      <c r="AA140" s="2"/>
      <c r="AB140" s="2"/>
      <c r="AC140" s="2"/>
      <c r="AD140" s="2"/>
    </row>
    <row r="141" spans="18:30" x14ac:dyDescent="0.3">
      <c r="R141" s="4"/>
      <c r="S141" s="4"/>
      <c r="T141" s="2"/>
      <c r="U141" s="2"/>
      <c r="V141" s="2"/>
      <c r="W141" s="2"/>
      <c r="X141" s="2"/>
      <c r="Y141" s="2"/>
      <c r="Z141" s="2"/>
      <c r="AA141" s="2"/>
      <c r="AB141" s="2"/>
      <c r="AC141" s="2"/>
      <c r="AD141" s="2"/>
    </row>
    <row r="142" spans="18:30" x14ac:dyDescent="0.3">
      <c r="R142" s="4"/>
      <c r="S142" s="4"/>
      <c r="T142" s="2"/>
      <c r="U142" s="2"/>
      <c r="V142" s="2"/>
      <c r="W142" s="2"/>
      <c r="X142" s="2"/>
      <c r="Y142" s="2"/>
      <c r="Z142" s="2"/>
      <c r="AA142" s="2"/>
      <c r="AB142" s="2"/>
      <c r="AC142" s="2"/>
      <c r="AD142" s="2"/>
    </row>
    <row r="143" spans="18:30" x14ac:dyDescent="0.3">
      <c r="R143" s="4"/>
      <c r="S143" s="4"/>
      <c r="T143" s="2"/>
      <c r="U143" s="2"/>
      <c r="V143" s="2"/>
      <c r="W143" s="2"/>
      <c r="X143" s="2"/>
      <c r="Y143" s="2"/>
      <c r="Z143" s="2"/>
      <c r="AA143" s="2"/>
      <c r="AB143" s="2"/>
      <c r="AC143" s="2"/>
      <c r="AD143" s="2"/>
    </row>
    <row r="144" spans="18:30" x14ac:dyDescent="0.3">
      <c r="R144" s="4"/>
      <c r="S144" s="4"/>
      <c r="T144" s="2"/>
      <c r="U144" s="2"/>
      <c r="V144" s="2"/>
      <c r="W144" s="2"/>
      <c r="X144" s="2"/>
      <c r="Y144" s="2"/>
      <c r="Z144" s="2"/>
      <c r="AA144" s="2"/>
      <c r="AB144" s="2"/>
      <c r="AC144" s="2"/>
      <c r="AD144" s="2"/>
    </row>
    <row r="145" spans="10:33" x14ac:dyDescent="0.3">
      <c r="R145" s="4"/>
      <c r="S145" s="4"/>
      <c r="T145" s="2"/>
      <c r="U145" s="2"/>
      <c r="V145" s="2"/>
      <c r="W145" s="2"/>
      <c r="X145" s="2"/>
      <c r="Y145" s="2"/>
      <c r="Z145" s="2"/>
      <c r="AA145" s="2"/>
      <c r="AB145" s="2"/>
      <c r="AC145" s="2"/>
      <c r="AD145" s="2"/>
    </row>
    <row r="146" spans="10:33" x14ac:dyDescent="0.3">
      <c r="R146" s="4"/>
      <c r="S146" s="4"/>
      <c r="T146" s="2"/>
      <c r="U146" s="2"/>
      <c r="V146" s="2"/>
      <c r="W146" s="2"/>
      <c r="X146" s="2"/>
      <c r="Y146" s="2"/>
      <c r="Z146" s="2"/>
      <c r="AA146" s="2"/>
      <c r="AB146" s="2"/>
      <c r="AC146" s="2"/>
      <c r="AD146" s="2"/>
    </row>
    <row r="147" spans="10:33" x14ac:dyDescent="0.3">
      <c r="R147" s="4"/>
      <c r="S147" s="4"/>
      <c r="T147" s="2"/>
      <c r="U147" s="2"/>
      <c r="V147" s="2"/>
      <c r="W147" s="2"/>
      <c r="X147" s="2"/>
      <c r="Y147" s="2"/>
      <c r="Z147" s="2"/>
      <c r="AA147" s="2"/>
      <c r="AB147" s="2"/>
      <c r="AC147" s="2"/>
      <c r="AD147" s="2"/>
    </row>
    <row r="148" spans="10:33" x14ac:dyDescent="0.3">
      <c r="R148" s="4"/>
      <c r="S148" s="4"/>
      <c r="T148" s="2"/>
      <c r="U148" s="2"/>
      <c r="V148" s="2"/>
      <c r="W148" s="2"/>
      <c r="X148" s="2"/>
      <c r="Y148" s="2"/>
      <c r="Z148" s="2"/>
      <c r="AA148" s="2"/>
      <c r="AB148" s="2"/>
      <c r="AC148" s="2"/>
      <c r="AD148" s="2"/>
    </row>
    <row r="149" spans="10:33" x14ac:dyDescent="0.3">
      <c r="R149" s="4"/>
      <c r="S149" s="4"/>
      <c r="T149" s="2"/>
      <c r="U149" s="2"/>
      <c r="V149" s="2"/>
      <c r="W149" s="2"/>
      <c r="X149" s="2"/>
      <c r="Y149" s="2"/>
      <c r="Z149" s="2"/>
      <c r="AA149" s="2"/>
      <c r="AB149" s="2"/>
      <c r="AC149" s="2"/>
      <c r="AD149" s="2"/>
    </row>
    <row r="160" spans="10:33" x14ac:dyDescent="0.3">
      <c r="J160" t="s">
        <v>45</v>
      </c>
      <c r="K160" t="s">
        <v>6</v>
      </c>
      <c r="L160" t="s">
        <v>46</v>
      </c>
      <c r="M160" t="s">
        <v>47</v>
      </c>
      <c r="N160" t="s">
        <v>48</v>
      </c>
      <c r="O160" t="s">
        <v>49</v>
      </c>
      <c r="P160" t="s">
        <v>50</v>
      </c>
      <c r="Q160" t="s">
        <v>51</v>
      </c>
      <c r="R160" t="s">
        <v>52</v>
      </c>
      <c r="S160" t="s">
        <v>53</v>
      </c>
      <c r="T160" t="s">
        <v>54</v>
      </c>
      <c r="U160" t="s">
        <v>55</v>
      </c>
      <c r="V160" t="s">
        <v>56</v>
      </c>
      <c r="W160" t="s">
        <v>57</v>
      </c>
      <c r="X160" t="s">
        <v>58</v>
      </c>
      <c r="Z160" t="s">
        <v>59</v>
      </c>
      <c r="AA160" t="s">
        <v>373</v>
      </c>
      <c r="AB160" t="s">
        <v>374</v>
      </c>
      <c r="AC160" t="s">
        <v>375</v>
      </c>
      <c r="AD160" t="s">
        <v>63</v>
      </c>
      <c r="AE160" t="s">
        <v>64</v>
      </c>
      <c r="AF160" t="s">
        <v>376</v>
      </c>
      <c r="AG160" t="s">
        <v>0</v>
      </c>
    </row>
    <row r="161" spans="9:33" x14ac:dyDescent="0.3">
      <c r="I161">
        <v>2022</v>
      </c>
      <c r="J161" s="2">
        <v>10297.16644503454</v>
      </c>
      <c r="K161" s="2">
        <v>31071.735613708646</v>
      </c>
      <c r="L161" s="2">
        <v>18810.929982946327</v>
      </c>
      <c r="M161" s="2">
        <v>22260.160513078459</v>
      </c>
      <c r="N161" s="2">
        <v>15115.614258722835</v>
      </c>
      <c r="O161" s="2">
        <v>39084.519203905234</v>
      </c>
      <c r="P161" s="2">
        <v>16709.59576190016</v>
      </c>
      <c r="Q161" s="2">
        <v>28502.289107612105</v>
      </c>
      <c r="R161" s="2">
        <v>38890.655764538569</v>
      </c>
      <c r="S161" s="2">
        <v>43675.909744466138</v>
      </c>
      <c r="T161" s="2">
        <v>1429.0370937120765</v>
      </c>
      <c r="U161" s="2">
        <v>991.99883702159639</v>
      </c>
      <c r="V161" s="2">
        <v>127097.41291530215</v>
      </c>
      <c r="W161" s="2">
        <v>49100.785171768635</v>
      </c>
      <c r="X161" s="2">
        <v>64055.548249707645</v>
      </c>
      <c r="Y161" s="2"/>
      <c r="Z161" s="2">
        <v>97682.830028055861</v>
      </c>
      <c r="AA161" s="2">
        <v>17148.342385279306</v>
      </c>
      <c r="AB161" s="2">
        <v>27247.739417485063</v>
      </c>
      <c r="AC161" s="2">
        <v>13687.337835150001</v>
      </c>
      <c r="AD161" s="2">
        <v>10759.082139583525</v>
      </c>
      <c r="AE161" s="2">
        <v>466.74272019236088</v>
      </c>
      <c r="AF161" s="2">
        <v>81413.250435905909</v>
      </c>
      <c r="AG161" s="2">
        <v>755498.68362508074</v>
      </c>
    </row>
    <row r="162" spans="9:33" x14ac:dyDescent="0.3">
      <c r="I162">
        <v>2023</v>
      </c>
      <c r="J162" s="2">
        <v>10343.821286586943</v>
      </c>
      <c r="K162" s="2">
        <v>31329.608595180151</v>
      </c>
      <c r="L162" s="2">
        <v>18903.201608079053</v>
      </c>
      <c r="M162" s="2">
        <v>22316.422589259018</v>
      </c>
      <c r="N162" s="2">
        <v>15115.96313397288</v>
      </c>
      <c r="O162" s="2">
        <v>39149.755714214007</v>
      </c>
      <c r="P162" s="2">
        <v>16672.236978371468</v>
      </c>
      <c r="Q162" s="2">
        <v>28728.023909952193</v>
      </c>
      <c r="R162" s="2">
        <v>38852.295526509683</v>
      </c>
      <c r="S162" s="2">
        <v>43959.917109320522</v>
      </c>
      <c r="T162" s="2">
        <v>1428.778184545441</v>
      </c>
      <c r="U162" s="2">
        <v>986.10001129204238</v>
      </c>
      <c r="V162" s="2">
        <v>127296.61290601686</v>
      </c>
      <c r="W162" s="2">
        <v>49243.146034700738</v>
      </c>
      <c r="X162" s="2">
        <v>64606.789069781968</v>
      </c>
      <c r="Y162" s="2"/>
      <c r="Z162" s="2">
        <v>97321.012448783775</v>
      </c>
      <c r="AA162" s="2">
        <v>17147.902146539269</v>
      </c>
      <c r="AB162" s="2">
        <v>27458.03432571411</v>
      </c>
      <c r="AC162" s="2">
        <v>13793.758775660903</v>
      </c>
      <c r="AD162" s="2">
        <v>10878.023374283788</v>
      </c>
      <c r="AE162" s="2">
        <v>466.74272019236088</v>
      </c>
      <c r="AF162" s="2">
        <v>91275.881655308069</v>
      </c>
      <c r="AG162" s="2">
        <v>767274.02810426231</v>
      </c>
    </row>
    <row r="163" spans="9:33" x14ac:dyDescent="0.3">
      <c r="I163">
        <v>2024</v>
      </c>
      <c r="J163" s="2">
        <v>10410.035765316512</v>
      </c>
      <c r="K163" s="2">
        <v>31492.973184232193</v>
      </c>
      <c r="L163" s="2">
        <v>19004.969190944776</v>
      </c>
      <c r="M163" s="2">
        <v>22383.811533373202</v>
      </c>
      <c r="N163" s="2">
        <v>15085.375883390259</v>
      </c>
      <c r="O163" s="2">
        <v>39138.312510281597</v>
      </c>
      <c r="P163" s="2">
        <v>16610.307014704078</v>
      </c>
      <c r="Q163" s="2">
        <v>28871.22511675227</v>
      </c>
      <c r="R163" s="2">
        <v>38880.081577738674</v>
      </c>
      <c r="S163" s="2">
        <v>44161.678352456984</v>
      </c>
      <c r="T163" s="2">
        <v>1428.0272773147385</v>
      </c>
      <c r="U163" s="2">
        <v>981.30968803637347</v>
      </c>
      <c r="V163" s="2">
        <v>127333.61777792926</v>
      </c>
      <c r="W163" s="2">
        <v>49402.716939353282</v>
      </c>
      <c r="X163" s="2">
        <v>64936.939315395321</v>
      </c>
      <c r="Y163" s="2"/>
      <c r="Z163" s="2">
        <v>97122.222263529897</v>
      </c>
      <c r="AA163" s="2">
        <v>17072.34282759167</v>
      </c>
      <c r="AB163" s="2">
        <v>27531.257128171226</v>
      </c>
      <c r="AC163" s="2">
        <v>13824.851952889097</v>
      </c>
      <c r="AD163" s="2">
        <v>10951.215207264808</v>
      </c>
      <c r="AE163" s="2">
        <v>466.74272019236088</v>
      </c>
      <c r="AF163" s="2">
        <v>102308.00628353901</v>
      </c>
      <c r="AG163" s="2">
        <v>779398.01951039513</v>
      </c>
    </row>
    <row r="164" spans="9:33" x14ac:dyDescent="0.3">
      <c r="I164">
        <v>2025</v>
      </c>
      <c r="J164" s="2">
        <v>10424.60313051419</v>
      </c>
      <c r="K164" s="2">
        <v>31648.94765049325</v>
      </c>
      <c r="L164" s="2">
        <v>19073.82168205969</v>
      </c>
      <c r="M164" s="2">
        <v>22391.897896560484</v>
      </c>
      <c r="N164" s="2">
        <v>15092.210116960965</v>
      </c>
      <c r="O164" s="2">
        <v>39057.423571923166</v>
      </c>
      <c r="P164" s="2">
        <v>16541.973304255727</v>
      </c>
      <c r="Q164" s="2">
        <v>28983.441958826355</v>
      </c>
      <c r="R164" s="2">
        <v>38901.611516412675</v>
      </c>
      <c r="S164" s="2">
        <v>44388.304815957359</v>
      </c>
      <c r="T164" s="2">
        <v>1423.3195003770095</v>
      </c>
      <c r="U164" s="2">
        <v>977.79066570480074</v>
      </c>
      <c r="V164" s="2">
        <v>127887.88304980521</v>
      </c>
      <c r="W164" s="2">
        <v>49566.937999009424</v>
      </c>
      <c r="X164" s="2">
        <v>64833.717152842946</v>
      </c>
      <c r="Y164" s="2"/>
      <c r="Z164" s="2">
        <v>97473.472946576236</v>
      </c>
      <c r="AA164" s="2">
        <v>17092.212082019159</v>
      </c>
      <c r="AB164" s="2">
        <v>27643.893381906055</v>
      </c>
      <c r="AC164" s="2">
        <v>13889.57754435913</v>
      </c>
      <c r="AD164" s="2">
        <v>11022.963732078548</v>
      </c>
      <c r="AE164" s="2">
        <v>466.74272019236088</v>
      </c>
      <c r="AF164" s="2">
        <v>114207.31401280749</v>
      </c>
      <c r="AG164" s="2">
        <v>792990.0604316406</v>
      </c>
    </row>
    <row r="165" spans="9:33" x14ac:dyDescent="0.3">
      <c r="I165">
        <v>2026</v>
      </c>
      <c r="J165" s="2">
        <v>10476.346003944087</v>
      </c>
      <c r="K165" s="2">
        <v>31745.355333614651</v>
      </c>
      <c r="L165" s="2">
        <v>19131.285048796279</v>
      </c>
      <c r="M165" s="2">
        <v>22540.360855758714</v>
      </c>
      <c r="N165" s="2">
        <v>15097.625940762109</v>
      </c>
      <c r="O165" s="2">
        <v>39014.965279772878</v>
      </c>
      <c r="P165" s="2">
        <v>16502.741389625175</v>
      </c>
      <c r="Q165" s="2">
        <v>28855.269424637398</v>
      </c>
      <c r="R165" s="2">
        <v>38875.931082342657</v>
      </c>
      <c r="S165" s="2">
        <v>44675.517430292144</v>
      </c>
      <c r="T165" s="2">
        <v>1426.2783285960684</v>
      </c>
      <c r="U165" s="2">
        <v>973.271924024952</v>
      </c>
      <c r="V165" s="2">
        <v>127889.77812910812</v>
      </c>
      <c r="W165" s="2">
        <v>49583.508631881952</v>
      </c>
      <c r="X165" s="2">
        <v>64849.718050829681</v>
      </c>
      <c r="Y165" s="2"/>
      <c r="Z165" s="2">
        <v>97405.146151893088</v>
      </c>
      <c r="AA165" s="2">
        <v>17056.592771339489</v>
      </c>
      <c r="AB165" s="2">
        <v>27668.734085848344</v>
      </c>
      <c r="AC165" s="2">
        <v>13917.192008688275</v>
      </c>
      <c r="AD165" s="2">
        <v>11102.363680450235</v>
      </c>
      <c r="AE165" s="2">
        <v>466.74272019236088</v>
      </c>
      <c r="AF165" s="2">
        <v>125934.08937738993</v>
      </c>
      <c r="AG165" s="2">
        <v>805188.81364979025</v>
      </c>
    </row>
    <row r="166" spans="9:33" x14ac:dyDescent="0.3">
      <c r="I166">
        <v>2027</v>
      </c>
      <c r="J166" s="2">
        <v>10549.713536387442</v>
      </c>
      <c r="K166" s="2">
        <v>32003.186096441652</v>
      </c>
      <c r="L166" s="2">
        <v>19212.451526829554</v>
      </c>
      <c r="M166" s="2">
        <v>22741.698025345195</v>
      </c>
      <c r="N166" s="2">
        <v>15195.164026528159</v>
      </c>
      <c r="O166" s="2">
        <v>39107.41851981193</v>
      </c>
      <c r="P166" s="2">
        <v>16546.49510514746</v>
      </c>
      <c r="Q166" s="2">
        <v>28903.089410140587</v>
      </c>
      <c r="R166" s="2">
        <v>39075.564400265735</v>
      </c>
      <c r="S166" s="2">
        <v>45181.282435983077</v>
      </c>
      <c r="T166" s="2">
        <v>1436.980339710271</v>
      </c>
      <c r="U166" s="2">
        <v>971.75965614975962</v>
      </c>
      <c r="V166" s="2">
        <v>128256.56417120121</v>
      </c>
      <c r="W166" s="2">
        <v>49925.026083801291</v>
      </c>
      <c r="X166" s="2">
        <v>65151.842932985572</v>
      </c>
      <c r="Y166" s="2"/>
      <c r="Z166" s="2">
        <v>97695.573240795915</v>
      </c>
      <c r="AA166" s="2">
        <v>17100.238493892408</v>
      </c>
      <c r="AB166" s="2">
        <v>27822.32278521355</v>
      </c>
      <c r="AC166" s="2">
        <v>14011.769207507788</v>
      </c>
      <c r="AD166" s="2">
        <v>11152.495881523486</v>
      </c>
      <c r="AE166" s="2">
        <v>466.74272019236088</v>
      </c>
      <c r="AF166" s="2">
        <v>131297.76947050632</v>
      </c>
      <c r="AG166" s="2">
        <v>813805.14806635794</v>
      </c>
    </row>
    <row r="167" spans="9:33" x14ac:dyDescent="0.3">
      <c r="I167">
        <v>2028</v>
      </c>
      <c r="J167" s="2">
        <v>10658.138246267657</v>
      </c>
      <c r="K167" s="2">
        <v>32424.419118452348</v>
      </c>
      <c r="L167" s="2">
        <v>19376.8433669613</v>
      </c>
      <c r="M167" s="2">
        <v>23027.85638737537</v>
      </c>
      <c r="N167" s="2">
        <v>15320.784516580052</v>
      </c>
      <c r="O167" s="2">
        <v>39160.272993661609</v>
      </c>
      <c r="P167" s="2">
        <v>16616.15426131813</v>
      </c>
      <c r="Q167" s="2">
        <v>29193.650416508259</v>
      </c>
      <c r="R167" s="2">
        <v>39305.969609128617</v>
      </c>
      <c r="S167" s="2">
        <v>45792.913664287036</v>
      </c>
      <c r="T167" s="2">
        <v>1451.8769884284843</v>
      </c>
      <c r="U167" s="2">
        <v>972.47674025330957</v>
      </c>
      <c r="V167" s="2">
        <v>129154.14220167167</v>
      </c>
      <c r="W167" s="2">
        <v>50246.167832064079</v>
      </c>
      <c r="X167" s="2">
        <v>65423.871565026457</v>
      </c>
      <c r="Y167" s="2"/>
      <c r="Z167" s="2">
        <v>97849.631809771221</v>
      </c>
      <c r="AA167" s="2">
        <v>17186.976151942628</v>
      </c>
      <c r="AB167" s="2">
        <v>28013.195558461339</v>
      </c>
      <c r="AC167" s="2">
        <v>14090.897300282833</v>
      </c>
      <c r="AD167" s="2">
        <v>11204.819637141014</v>
      </c>
      <c r="AE167" s="2">
        <v>466.74272019236088</v>
      </c>
      <c r="AF167" s="2">
        <v>135963.16419091559</v>
      </c>
      <c r="AG167" s="2">
        <v>822900.96527669346</v>
      </c>
    </row>
    <row r="168" spans="9:33" x14ac:dyDescent="0.3">
      <c r="I168">
        <v>2029</v>
      </c>
      <c r="J168" s="2">
        <v>10796.763989946947</v>
      </c>
      <c r="K168" s="2">
        <v>32846.342507171757</v>
      </c>
      <c r="L168" s="2">
        <v>19579.450557352531</v>
      </c>
      <c r="M168" s="2">
        <v>23307.470887706953</v>
      </c>
      <c r="N168" s="2">
        <v>15389.466247573657</v>
      </c>
      <c r="O168" s="2">
        <v>39209.368209530287</v>
      </c>
      <c r="P168" s="2">
        <v>16639.236568181161</v>
      </c>
      <c r="Q168" s="2">
        <v>29407.695667104192</v>
      </c>
      <c r="R168" s="2">
        <v>39457.539079146743</v>
      </c>
      <c r="S168" s="2">
        <v>46345.659045317108</v>
      </c>
      <c r="T168" s="2">
        <v>1465.6508585812117</v>
      </c>
      <c r="U168" s="2">
        <v>970.75423416071669</v>
      </c>
      <c r="V168" s="2">
        <v>129660.74894350796</v>
      </c>
      <c r="W168" s="2">
        <v>50460.697111380927</v>
      </c>
      <c r="X168" s="2">
        <v>65402.442947748845</v>
      </c>
      <c r="Y168" s="2"/>
      <c r="Z168" s="2">
        <v>98489.072601256295</v>
      </c>
      <c r="AA168" s="2">
        <v>17228.332852627966</v>
      </c>
      <c r="AB168" s="2">
        <v>28162.76198846706</v>
      </c>
      <c r="AC168" s="2">
        <v>14130.302521625403</v>
      </c>
      <c r="AD168" s="2">
        <v>11255.652608773069</v>
      </c>
      <c r="AE168" s="2">
        <v>466.74272019236088</v>
      </c>
      <c r="AF168" s="2">
        <v>141002.38337944169</v>
      </c>
      <c r="AG168" s="2">
        <v>831674.53552679624</v>
      </c>
    </row>
    <row r="169" spans="9:33" x14ac:dyDescent="0.3">
      <c r="I169">
        <v>2030</v>
      </c>
      <c r="J169" s="2">
        <v>10917.456907967568</v>
      </c>
      <c r="K169" s="2">
        <v>33127.932496078887</v>
      </c>
      <c r="L169" s="2">
        <v>19707.03574756323</v>
      </c>
      <c r="M169" s="2">
        <v>23567.664538110872</v>
      </c>
      <c r="N169" s="2">
        <v>15421.033974151958</v>
      </c>
      <c r="O169" s="2">
        <v>39326.139208818378</v>
      </c>
      <c r="P169" s="2">
        <v>16660.556898504743</v>
      </c>
      <c r="Q169" s="2">
        <v>29408.457687476832</v>
      </c>
      <c r="R169" s="2">
        <v>39512.263685662409</v>
      </c>
      <c r="S169" s="2">
        <v>46807.89714178953</v>
      </c>
      <c r="T169" s="2">
        <v>1477.7423870295245</v>
      </c>
      <c r="U169" s="2">
        <v>970.11877788825268</v>
      </c>
      <c r="V169" s="2">
        <v>129519.57378920786</v>
      </c>
      <c r="W169" s="2">
        <v>50558.823805645945</v>
      </c>
      <c r="X169" s="2">
        <v>65682.925856169386</v>
      </c>
      <c r="Y169" s="2"/>
      <c r="Z169" s="2">
        <v>98826.907351609436</v>
      </c>
      <c r="AA169" s="2">
        <v>17177.564245302594</v>
      </c>
      <c r="AB169" s="2">
        <v>28119.94377719879</v>
      </c>
      <c r="AC169" s="2">
        <v>14124.211518146401</v>
      </c>
      <c r="AD169" s="2">
        <v>11258.523792344966</v>
      </c>
      <c r="AE169" s="2">
        <v>466.74272019236088</v>
      </c>
      <c r="AF169" s="2">
        <v>145412.86956852779</v>
      </c>
      <c r="AG169" s="2">
        <v>838052.38587539084</v>
      </c>
    </row>
    <row r="170" spans="9:33" x14ac:dyDescent="0.3">
      <c r="I170">
        <v>2031</v>
      </c>
      <c r="J170" s="2">
        <v>11038.213654872838</v>
      </c>
      <c r="K170" s="2">
        <v>33521.332413568132</v>
      </c>
      <c r="L170" s="2">
        <v>19861.485860634886</v>
      </c>
      <c r="M170" s="2">
        <v>23866.395439422991</v>
      </c>
      <c r="N170" s="2">
        <v>15488.761958646563</v>
      </c>
      <c r="O170" s="2">
        <v>39421.469526181085</v>
      </c>
      <c r="P170" s="2">
        <v>16668.918135242326</v>
      </c>
      <c r="Q170" s="2">
        <v>29636.521323512356</v>
      </c>
      <c r="R170" s="2">
        <v>39715.982820303951</v>
      </c>
      <c r="S170" s="2">
        <v>47487.219343687655</v>
      </c>
      <c r="T170" s="2">
        <v>1491.2519564126485</v>
      </c>
      <c r="U170" s="2">
        <v>969.94341236690195</v>
      </c>
      <c r="V170" s="2">
        <v>130238.50101558685</v>
      </c>
      <c r="W170" s="2">
        <v>50813.095089921044</v>
      </c>
      <c r="X170" s="2">
        <v>65507.863494894249</v>
      </c>
      <c r="Y170" s="2"/>
      <c r="Z170" s="2">
        <v>99869.775195746319</v>
      </c>
      <c r="AA170" s="2">
        <v>17210.438049681848</v>
      </c>
      <c r="AB170" s="2">
        <v>28201.671502369107</v>
      </c>
      <c r="AC170" s="2">
        <v>14163.867457809851</v>
      </c>
      <c r="AD170" s="2">
        <v>11278.988826507191</v>
      </c>
      <c r="AE170" s="2">
        <v>466.74272019236088</v>
      </c>
      <c r="AF170" s="2">
        <v>150245.90975177637</v>
      </c>
      <c r="AG170" s="2">
        <v>847164.34894933237</v>
      </c>
    </row>
  </sheetData>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145"/>
  <sheetViews>
    <sheetView zoomScale="90" zoomScaleNormal="90" workbookViewId="0"/>
  </sheetViews>
  <sheetFormatPr defaultRowHeight="14" x14ac:dyDescent="0.3"/>
  <cols>
    <col min="1" max="1" width="8.1640625" bestFit="1" customWidth="1"/>
    <col min="2" max="2" width="4.75" bestFit="1" customWidth="1"/>
    <col min="3" max="3" width="24.6640625" bestFit="1" customWidth="1"/>
    <col min="4" max="4" width="16.1640625" style="4" bestFit="1" customWidth="1"/>
    <col min="5" max="5" width="29.33203125" style="4" bestFit="1" customWidth="1"/>
    <col min="6" max="6" width="7.58203125" bestFit="1" customWidth="1"/>
    <col min="7" max="7" width="23.08203125" style="4" bestFit="1" customWidth="1"/>
    <col min="8" max="8" width="13.9140625" bestFit="1" customWidth="1"/>
    <col min="9" max="9" width="15.33203125" bestFit="1" customWidth="1"/>
    <col min="10" max="10" width="17.5" bestFit="1" customWidth="1"/>
    <col min="11" max="11" width="14.1640625" bestFit="1" customWidth="1"/>
    <col min="12" max="12" width="19" bestFit="1" customWidth="1"/>
    <col min="13" max="13" width="16.6640625" bestFit="1" customWidth="1"/>
    <col min="17" max="17" width="9" style="4"/>
    <col min="18" max="18" width="4.75" bestFit="1" customWidth="1"/>
    <col min="19" max="19" width="32.33203125" bestFit="1" customWidth="1"/>
    <col min="21" max="21" width="16.5" bestFit="1" customWidth="1"/>
    <col min="22" max="22" width="7.25" bestFit="1" customWidth="1"/>
    <col min="23" max="23" width="7.6640625" bestFit="1" customWidth="1"/>
    <col min="24" max="24" width="7.4140625" bestFit="1" customWidth="1"/>
    <col min="25" max="25" width="7.58203125" bestFit="1" customWidth="1"/>
    <col min="26" max="26" width="7.4140625" bestFit="1" customWidth="1"/>
    <col min="27" max="27" width="6.4140625" bestFit="1" customWidth="1"/>
    <col min="28" max="28" width="6.75" bestFit="1" customWidth="1"/>
    <col min="29" max="29" width="6.6640625" bestFit="1" customWidth="1"/>
    <col min="30" max="31" width="7.5" bestFit="1" customWidth="1"/>
    <col min="32" max="32" width="7.6640625" bestFit="1" customWidth="1"/>
    <col min="33" max="33" width="7.9140625" bestFit="1" customWidth="1"/>
    <col min="34" max="34" width="9.25" bestFit="1" customWidth="1"/>
    <col min="35" max="35" width="14.75" bestFit="1" customWidth="1"/>
  </cols>
  <sheetData>
    <row r="1" spans="1:19" x14ac:dyDescent="0.3">
      <c r="A1" t="s">
        <v>24</v>
      </c>
      <c r="B1" t="s">
        <v>1</v>
      </c>
      <c r="C1" t="s">
        <v>392</v>
      </c>
      <c r="D1" s="4" t="s">
        <v>73</v>
      </c>
      <c r="E1" s="4" t="s">
        <v>418</v>
      </c>
      <c r="F1" t="s">
        <v>35</v>
      </c>
      <c r="G1" s="4" t="s">
        <v>387</v>
      </c>
      <c r="H1" t="s">
        <v>388</v>
      </c>
      <c r="I1" t="s">
        <v>36</v>
      </c>
      <c r="J1" t="s">
        <v>37</v>
      </c>
      <c r="K1" t="s">
        <v>42</v>
      </c>
      <c r="L1" s="37" t="s">
        <v>43</v>
      </c>
      <c r="M1" s="37" t="s">
        <v>44</v>
      </c>
      <c r="R1" t="s">
        <v>1</v>
      </c>
      <c r="S1" s="37" t="s">
        <v>391</v>
      </c>
    </row>
    <row r="2" spans="1:19" x14ac:dyDescent="0.3">
      <c r="A2" t="s">
        <v>21</v>
      </c>
      <c r="B2">
        <v>2022</v>
      </c>
      <c r="C2" t="s">
        <v>71</v>
      </c>
      <c r="D2" s="4" t="s">
        <v>0</v>
      </c>
      <c r="E2" s="10">
        <v>0.22</v>
      </c>
      <c r="G2" s="7">
        <v>1</v>
      </c>
      <c r="H2" s="10">
        <f t="shared" ref="H2:H19" si="0">E2*G2</f>
        <v>0.22</v>
      </c>
      <c r="I2" s="9">
        <f>VLOOKUP(states_RPS!A2,load!$AM$46:$AW$61,B2-2020, FALSE)</f>
        <v>11243.396061597745</v>
      </c>
      <c r="J2" s="9">
        <f>VLOOKUP(states_RPS!A2,load!$AM$3:$AW$18,B2-2020, FALSE)</f>
        <v>11243.396061597745</v>
      </c>
      <c r="K2" s="2">
        <f>J2-I2</f>
        <v>0</v>
      </c>
      <c r="L2" s="2">
        <f t="shared" ref="L2:L33" si="1">H2*J2-K2</f>
        <v>2473.547133551504</v>
      </c>
      <c r="M2" s="10">
        <f t="shared" ref="M2:M33" si="2">L2/I2</f>
        <v>0.22</v>
      </c>
      <c r="R2" s="4">
        <v>2022</v>
      </c>
      <c r="S2" s="2">
        <f t="shared" ref="S2:S10" si="3">SUMIF(B$2:B$73,R2,L$2:L$73)</f>
        <v>83497.734316532864</v>
      </c>
    </row>
    <row r="3" spans="1:19" x14ac:dyDescent="0.3">
      <c r="A3" t="s">
        <v>21</v>
      </c>
      <c r="B3">
        <v>2023</v>
      </c>
      <c r="C3" s="4" t="s">
        <v>71</v>
      </c>
      <c r="D3" s="4" t="s">
        <v>0</v>
      </c>
      <c r="E3" s="10">
        <v>0.23</v>
      </c>
      <c r="G3" s="7">
        <v>1</v>
      </c>
      <c r="H3" s="10">
        <f t="shared" si="0"/>
        <v>0.23</v>
      </c>
      <c r="I3" s="9">
        <f>VLOOKUP(states_RPS!A3,load!$AM$46:$AW$61,B3-2020, FALSE)</f>
        <v>11281.674911814713</v>
      </c>
      <c r="J3" s="9">
        <f>VLOOKUP(states_RPS!A3,load!$AM$3:$AW$18,B3-2020, FALSE)</f>
        <v>11281.674911814713</v>
      </c>
      <c r="K3" s="2">
        <f t="shared" ref="K3:K75" si="4">J3-I3</f>
        <v>0</v>
      </c>
      <c r="L3" s="2">
        <f t="shared" si="1"/>
        <v>2594.785229717384</v>
      </c>
      <c r="M3" s="10">
        <f t="shared" si="2"/>
        <v>0.23</v>
      </c>
      <c r="R3" s="4">
        <v>2023</v>
      </c>
      <c r="S3" s="2">
        <f t="shared" si="3"/>
        <v>91632.45905148676</v>
      </c>
    </row>
    <row r="4" spans="1:19" x14ac:dyDescent="0.3">
      <c r="A4" t="s">
        <v>21</v>
      </c>
      <c r="B4">
        <v>2024</v>
      </c>
      <c r="C4" s="4" t="s">
        <v>71</v>
      </c>
      <c r="D4" s="4" t="s">
        <v>0</v>
      </c>
      <c r="E4" s="10">
        <v>0.24</v>
      </c>
      <c r="G4" s="7">
        <v>1</v>
      </c>
      <c r="H4" s="10">
        <f t="shared" si="0"/>
        <v>0.24</v>
      </c>
      <c r="I4" s="9">
        <f>VLOOKUP(states_RPS!A4,load!$AM$46:$AW$61,B4-2020, FALSE)</f>
        <v>11326.2038419211</v>
      </c>
      <c r="J4" s="9">
        <f>VLOOKUP(states_RPS!A4,load!$AM$3:$AW$18,B4-2020, FALSE)</f>
        <v>11326.2038419211</v>
      </c>
      <c r="K4" s="2">
        <f t="shared" si="4"/>
        <v>0</v>
      </c>
      <c r="L4" s="2">
        <f t="shared" si="1"/>
        <v>2718.2889220610641</v>
      </c>
      <c r="M4" s="10">
        <f t="shared" si="2"/>
        <v>0.24</v>
      </c>
      <c r="R4" s="4">
        <v>2024</v>
      </c>
      <c r="S4" s="2">
        <f t="shared" si="3"/>
        <v>103733.40398658111</v>
      </c>
    </row>
    <row r="5" spans="1:19" x14ac:dyDescent="0.3">
      <c r="A5" t="s">
        <v>21</v>
      </c>
      <c r="B5">
        <v>2025</v>
      </c>
      <c r="C5" s="4" t="s">
        <v>71</v>
      </c>
      <c r="D5" s="4" t="s">
        <v>0</v>
      </c>
      <c r="E5" s="10">
        <v>0.25</v>
      </c>
      <c r="G5" s="7">
        <v>1</v>
      </c>
      <c r="H5" s="10">
        <f t="shared" si="0"/>
        <v>0.25</v>
      </c>
      <c r="I5" s="9">
        <f>VLOOKUP(states_RPS!A5,load!$AM$46:$AW$61,B5-2020, FALSE)</f>
        <v>11356.392976271469</v>
      </c>
      <c r="J5" s="9">
        <f>VLOOKUP(states_RPS!A5,load!$AM$3:$AW$18,B5-2020, FALSE)</f>
        <v>11356.392976271469</v>
      </c>
      <c r="K5" s="2">
        <f t="shared" si="4"/>
        <v>0</v>
      </c>
      <c r="L5" s="2">
        <f t="shared" si="1"/>
        <v>2839.0982440678672</v>
      </c>
      <c r="M5" s="10">
        <f t="shared" si="2"/>
        <v>0.25</v>
      </c>
      <c r="R5" s="4">
        <v>2025</v>
      </c>
      <c r="S5" s="2">
        <f t="shared" si="3"/>
        <v>119495.53267565575</v>
      </c>
    </row>
    <row r="6" spans="1:19" x14ac:dyDescent="0.3">
      <c r="A6" t="s">
        <v>21</v>
      </c>
      <c r="B6">
        <v>2026</v>
      </c>
      <c r="C6" s="4" t="s">
        <v>71</v>
      </c>
      <c r="D6" s="4" t="s">
        <v>0</v>
      </c>
      <c r="E6" s="10">
        <v>0.255</v>
      </c>
      <c r="G6" s="7">
        <v>1</v>
      </c>
      <c r="H6" s="10">
        <f t="shared" si="0"/>
        <v>0.255</v>
      </c>
      <c r="I6" s="9">
        <f>VLOOKUP(states_RPS!A6,load!$AM$46:$AW$61,B6-2020, FALSE)</f>
        <v>11379.490436080934</v>
      </c>
      <c r="J6" s="9">
        <f>VLOOKUP(states_RPS!A6,load!$AM$3:$AW$18,B6-2020, FALSE)</f>
        <v>11379.490436080934</v>
      </c>
      <c r="K6" s="2">
        <f t="shared" si="4"/>
        <v>0</v>
      </c>
      <c r="L6" s="2">
        <f t="shared" si="1"/>
        <v>2901.7700612006383</v>
      </c>
      <c r="M6" s="10">
        <f t="shared" si="2"/>
        <v>0.255</v>
      </c>
      <c r="R6" s="4">
        <v>2026</v>
      </c>
      <c r="S6" s="2">
        <f t="shared" si="3"/>
        <v>133454.5144085646</v>
      </c>
    </row>
    <row r="7" spans="1:19" x14ac:dyDescent="0.3">
      <c r="A7" t="s">
        <v>21</v>
      </c>
      <c r="B7">
        <v>2027</v>
      </c>
      <c r="C7" s="4" t="s">
        <v>71</v>
      </c>
      <c r="D7" s="4" t="s">
        <v>0</v>
      </c>
      <c r="E7" s="10">
        <v>0.26</v>
      </c>
      <c r="G7" s="7">
        <v>1</v>
      </c>
      <c r="H7" s="10">
        <f t="shared" si="0"/>
        <v>0.26</v>
      </c>
      <c r="I7" s="9">
        <f>VLOOKUP(states_RPS!A7,load!$AM$46:$AW$61,B7-2020, FALSE)</f>
        <v>11414.204911405746</v>
      </c>
      <c r="J7" s="9">
        <f>VLOOKUP(states_RPS!A7,load!$AM$3:$AW$18,B7-2020, FALSE)</f>
        <v>11414.204911405746</v>
      </c>
      <c r="K7" s="2">
        <f t="shared" si="4"/>
        <v>0</v>
      </c>
      <c r="L7" s="2">
        <f t="shared" si="1"/>
        <v>2967.6932769654941</v>
      </c>
      <c r="M7" s="10">
        <f t="shared" si="2"/>
        <v>0.26</v>
      </c>
      <c r="R7" s="4">
        <v>2027</v>
      </c>
      <c r="S7" s="2">
        <f t="shared" si="3"/>
        <v>147252.32223357743</v>
      </c>
    </row>
    <row r="8" spans="1:19" x14ac:dyDescent="0.3">
      <c r="A8" t="s">
        <v>21</v>
      </c>
      <c r="B8">
        <v>2028</v>
      </c>
      <c r="C8" s="4" t="s">
        <v>71</v>
      </c>
      <c r="D8" s="4" t="s">
        <v>0</v>
      </c>
      <c r="E8" s="10">
        <v>0.26500000000000001</v>
      </c>
      <c r="G8" s="7">
        <v>1</v>
      </c>
      <c r="H8" s="10">
        <f t="shared" si="0"/>
        <v>0.26500000000000001</v>
      </c>
      <c r="I8" s="9">
        <f>VLOOKUP(states_RPS!A8,load!$AM$46:$AW$61,B8-2020, FALSE)</f>
        <v>11496.68727617647</v>
      </c>
      <c r="J8" s="9">
        <f>VLOOKUP(states_RPS!A8,load!$AM$3:$AW$18,B8-2020, FALSE)</f>
        <v>11496.68727617647</v>
      </c>
      <c r="K8" s="2">
        <f t="shared" si="4"/>
        <v>0</v>
      </c>
      <c r="L8" s="2">
        <f t="shared" si="1"/>
        <v>3046.6221281867647</v>
      </c>
      <c r="M8" s="10">
        <f t="shared" si="2"/>
        <v>0.26500000000000001</v>
      </c>
      <c r="R8" s="4">
        <v>2028</v>
      </c>
      <c r="S8" s="2">
        <f t="shared" si="3"/>
        <v>160339.55006165092</v>
      </c>
    </row>
    <row r="9" spans="1:19" x14ac:dyDescent="0.3">
      <c r="A9" t="s">
        <v>21</v>
      </c>
      <c r="B9">
        <v>2029</v>
      </c>
      <c r="C9" s="4" t="s">
        <v>71</v>
      </c>
      <c r="D9" s="4" t="s">
        <v>0</v>
      </c>
      <c r="E9" s="10">
        <v>0.27</v>
      </c>
      <c r="G9" s="7">
        <v>1</v>
      </c>
      <c r="H9" s="10">
        <f t="shared" si="0"/>
        <v>0.27</v>
      </c>
      <c r="I9" s="9">
        <f>VLOOKUP(states_RPS!A9,load!$AM$46:$AW$61,B9-2020, FALSE)</f>
        <v>11595.495817734878</v>
      </c>
      <c r="J9" s="9">
        <f>VLOOKUP(states_RPS!A9,load!$AM$3:$AW$18,B9-2020, FALSE)</f>
        <v>11595.495817734878</v>
      </c>
      <c r="K9" s="2">
        <f t="shared" si="4"/>
        <v>0</v>
      </c>
      <c r="L9" s="2">
        <f t="shared" si="1"/>
        <v>3130.7838707884171</v>
      </c>
      <c r="M9" s="10">
        <f t="shared" si="2"/>
        <v>0.27</v>
      </c>
      <c r="R9" s="4">
        <v>2029</v>
      </c>
      <c r="S9" s="2">
        <f t="shared" si="3"/>
        <v>175742.79679126351</v>
      </c>
    </row>
    <row r="10" spans="1:19" x14ac:dyDescent="0.3">
      <c r="A10" t="s">
        <v>21</v>
      </c>
      <c r="B10">
        <v>2030</v>
      </c>
      <c r="C10" s="4" t="s">
        <v>71</v>
      </c>
      <c r="D10" s="4" t="s">
        <v>0</v>
      </c>
      <c r="E10" s="10">
        <v>0.28000000000000003</v>
      </c>
      <c r="G10" s="7">
        <v>1</v>
      </c>
      <c r="H10" s="10">
        <f t="shared" si="0"/>
        <v>0.28000000000000003</v>
      </c>
      <c r="I10" s="9">
        <f>VLOOKUP(states_RPS!A10,load!$AM$46:$AW$61,B10-2020, FALSE)</f>
        <v>11625.892562739073</v>
      </c>
      <c r="J10" s="9">
        <f>VLOOKUP(states_RPS!A10,load!$AM$3:$AW$18,B10-2020, FALSE)</f>
        <v>11625.892562739073</v>
      </c>
      <c r="K10" s="2">
        <f t="shared" si="4"/>
        <v>0</v>
      </c>
      <c r="L10" s="2">
        <f t="shared" si="1"/>
        <v>3255.2499175669404</v>
      </c>
      <c r="M10" s="10">
        <f t="shared" si="2"/>
        <v>0.28000000000000003</v>
      </c>
      <c r="R10" s="4">
        <v>2030</v>
      </c>
      <c r="S10" s="2">
        <f t="shared" si="3"/>
        <v>189541.84569202078</v>
      </c>
    </row>
    <row r="11" spans="1:19" x14ac:dyDescent="0.3">
      <c r="A11" t="s">
        <v>22</v>
      </c>
      <c r="B11">
        <v>2022</v>
      </c>
      <c r="C11" t="s">
        <v>25</v>
      </c>
      <c r="D11" s="4" t="s">
        <v>0</v>
      </c>
      <c r="E11" s="10">
        <v>0.32500000000000001</v>
      </c>
      <c r="G11" s="7">
        <v>1</v>
      </c>
      <c r="H11" s="10">
        <f t="shared" si="0"/>
        <v>0.32500000000000001</v>
      </c>
      <c r="I11" s="9">
        <f>VLOOKUP(states_RPS!A11,load!$AM$46:$AW$61,B11-2020, FALSE)</f>
        <v>8354.9446690787772</v>
      </c>
      <c r="J11" s="9">
        <f>VLOOKUP(states_RPS!A11,load!$AM$3:$AW$18,B11-2020, FALSE)</f>
        <v>8354.9446690787772</v>
      </c>
      <c r="K11" s="2">
        <f t="shared" si="4"/>
        <v>0</v>
      </c>
      <c r="L11" s="2">
        <f t="shared" si="1"/>
        <v>2715.3570174506026</v>
      </c>
      <c r="M11" s="10">
        <f t="shared" si="2"/>
        <v>0.32500000000000001</v>
      </c>
    </row>
    <row r="12" spans="1:19" x14ac:dyDescent="0.3">
      <c r="A12" t="s">
        <v>22</v>
      </c>
      <c r="B12">
        <v>2023</v>
      </c>
      <c r="C12" t="s">
        <v>25</v>
      </c>
      <c r="D12" s="4" t="s">
        <v>0</v>
      </c>
      <c r="E12" s="10">
        <v>0.38750000000000001</v>
      </c>
      <c r="G12" s="7">
        <v>1</v>
      </c>
      <c r="H12" s="10">
        <f t="shared" si="0"/>
        <v>0.38750000000000001</v>
      </c>
      <c r="I12" s="9">
        <f>VLOOKUP(states_RPS!A12,load!$AM$46:$AW$61,B12-2020, FALSE)</f>
        <v>8397.0941172444836</v>
      </c>
      <c r="J12" s="9">
        <f>VLOOKUP(states_RPS!A12,load!$AM$3:$AW$18,B12-2020, FALSE)</f>
        <v>8397.0941172444836</v>
      </c>
      <c r="K12" s="2">
        <f t="shared" si="4"/>
        <v>0</v>
      </c>
      <c r="L12" s="2">
        <f t="shared" si="1"/>
        <v>3253.8739704322375</v>
      </c>
      <c r="M12" s="10">
        <f t="shared" si="2"/>
        <v>0.38750000000000001</v>
      </c>
    </row>
    <row r="13" spans="1:19" x14ac:dyDescent="0.3">
      <c r="A13" t="s">
        <v>22</v>
      </c>
      <c r="B13">
        <v>2024</v>
      </c>
      <c r="C13" t="s">
        <v>25</v>
      </c>
      <c r="D13" s="4" t="s">
        <v>0</v>
      </c>
      <c r="E13" s="10">
        <v>0.45</v>
      </c>
      <c r="G13" s="7">
        <v>1</v>
      </c>
      <c r="H13" s="10">
        <f t="shared" si="0"/>
        <v>0.45</v>
      </c>
      <c r="I13" s="9">
        <f>VLOOKUP(states_RPS!A13,load!$AM$46:$AW$61,B13-2020, FALSE)</f>
        <v>8417.1640429218205</v>
      </c>
      <c r="J13" s="9">
        <f>VLOOKUP(states_RPS!A13,load!$AM$3:$AW$18,B13-2020, FALSE)</f>
        <v>8417.1640429218205</v>
      </c>
      <c r="K13" s="2">
        <f t="shared" si="4"/>
        <v>0</v>
      </c>
      <c r="L13" s="2">
        <f t="shared" si="1"/>
        <v>3787.7238193148191</v>
      </c>
      <c r="M13" s="10">
        <f t="shared" si="2"/>
        <v>0.45</v>
      </c>
    </row>
    <row r="14" spans="1:19" x14ac:dyDescent="0.3">
      <c r="A14" t="s">
        <v>22</v>
      </c>
      <c r="B14">
        <v>2025</v>
      </c>
      <c r="C14" t="s">
        <v>25</v>
      </c>
      <c r="D14" s="4" t="s">
        <v>0</v>
      </c>
      <c r="E14" s="10">
        <v>0.52</v>
      </c>
      <c r="G14" s="7">
        <v>1</v>
      </c>
      <c r="H14" s="10">
        <f t="shared" si="0"/>
        <v>0.52</v>
      </c>
      <c r="I14" s="9">
        <f>VLOOKUP(states_RPS!A14,load!$AM$46:$AW$61,B14-2020, FALSE)</f>
        <v>8435.0765203131959</v>
      </c>
      <c r="J14" s="9">
        <f>VLOOKUP(states_RPS!A14,load!$AM$3:$AW$18,B14-2020, FALSE)</f>
        <v>8435.0765203131959</v>
      </c>
      <c r="K14" s="2">
        <f t="shared" si="4"/>
        <v>0</v>
      </c>
      <c r="L14" s="2">
        <f t="shared" si="1"/>
        <v>4386.2397905628623</v>
      </c>
      <c r="M14" s="10">
        <f t="shared" si="2"/>
        <v>0.52</v>
      </c>
    </row>
    <row r="15" spans="1:19" x14ac:dyDescent="0.3">
      <c r="A15" t="s">
        <v>22</v>
      </c>
      <c r="B15">
        <v>2026</v>
      </c>
      <c r="C15" t="s">
        <v>25</v>
      </c>
      <c r="D15" s="4" t="s">
        <v>0</v>
      </c>
      <c r="E15" s="10">
        <v>0.59</v>
      </c>
      <c r="G15" s="7">
        <v>1</v>
      </c>
      <c r="H15" s="10">
        <f t="shared" si="0"/>
        <v>0.59</v>
      </c>
      <c r="I15" s="9">
        <f>VLOOKUP(states_RPS!A15,load!$AM$46:$AW$61,B15-2020, FALSE)</f>
        <v>8385.9743903553153</v>
      </c>
      <c r="J15" s="9">
        <f>VLOOKUP(states_RPS!A15,load!$AM$3:$AW$18,B15-2020, FALSE)</f>
        <v>8385.9743903553153</v>
      </c>
      <c r="K15" s="2">
        <f t="shared" si="4"/>
        <v>0</v>
      </c>
      <c r="L15" s="2">
        <f t="shared" si="1"/>
        <v>4947.7248903096361</v>
      </c>
      <c r="M15" s="10">
        <f t="shared" si="2"/>
        <v>0.59</v>
      </c>
    </row>
    <row r="16" spans="1:19" x14ac:dyDescent="0.3">
      <c r="A16" t="s">
        <v>22</v>
      </c>
      <c r="B16">
        <v>2027</v>
      </c>
      <c r="C16" t="s">
        <v>25</v>
      </c>
      <c r="D16" s="4" t="s">
        <v>0</v>
      </c>
      <c r="E16" s="10">
        <v>0.66</v>
      </c>
      <c r="G16" s="7">
        <v>1</v>
      </c>
      <c r="H16" s="10">
        <f t="shared" si="0"/>
        <v>0.66</v>
      </c>
      <c r="I16" s="9">
        <f>VLOOKUP(states_RPS!A16,load!$AM$46:$AW$61,B16-2020, FALSE)</f>
        <v>8387.7609716290262</v>
      </c>
      <c r="J16" s="9">
        <f>VLOOKUP(states_RPS!A16,load!$AM$3:$AW$18,B16-2020, FALSE)</f>
        <v>8387.7609716290262</v>
      </c>
      <c r="K16" s="2">
        <f t="shared" si="4"/>
        <v>0</v>
      </c>
      <c r="L16" s="2">
        <f t="shared" si="1"/>
        <v>5535.9222412751578</v>
      </c>
      <c r="M16" s="10">
        <f t="shared" si="2"/>
        <v>0.66</v>
      </c>
    </row>
    <row r="17" spans="1:13" x14ac:dyDescent="0.3">
      <c r="A17" t="s">
        <v>22</v>
      </c>
      <c r="B17">
        <v>2028</v>
      </c>
      <c r="C17" t="s">
        <v>25</v>
      </c>
      <c r="D17" s="4" t="s">
        <v>0</v>
      </c>
      <c r="E17" s="10">
        <v>0.73</v>
      </c>
      <c r="G17" s="7">
        <v>1</v>
      </c>
      <c r="H17" s="10">
        <f t="shared" si="0"/>
        <v>0.73</v>
      </c>
      <c r="I17" s="9">
        <f>VLOOKUP(states_RPS!A17,load!$AM$46:$AW$61,B17-2020, FALSE)</f>
        <v>8457.7455649468357</v>
      </c>
      <c r="J17" s="9">
        <f>VLOOKUP(states_RPS!A17,load!$AM$3:$AW$18,B17-2020, FALSE)</f>
        <v>8457.7455649468357</v>
      </c>
      <c r="K17" s="2">
        <f t="shared" si="4"/>
        <v>0</v>
      </c>
      <c r="L17" s="2">
        <f t="shared" si="1"/>
        <v>6174.1542624111898</v>
      </c>
      <c r="M17" s="10">
        <f t="shared" si="2"/>
        <v>0.73</v>
      </c>
    </row>
    <row r="18" spans="1:13" x14ac:dyDescent="0.3">
      <c r="A18" t="s">
        <v>22</v>
      </c>
      <c r="B18">
        <v>2029</v>
      </c>
      <c r="C18" t="s">
        <v>25</v>
      </c>
      <c r="D18" s="4" t="s">
        <v>0</v>
      </c>
      <c r="E18" s="10">
        <v>0.8</v>
      </c>
      <c r="G18" s="7">
        <v>1</v>
      </c>
      <c r="H18" s="10">
        <f t="shared" si="0"/>
        <v>0.8</v>
      </c>
      <c r="I18" s="9">
        <f>VLOOKUP(states_RPS!A18,load!$AM$46:$AW$61,B18-2020, FALSE)</f>
        <v>8498.5137380882079</v>
      </c>
      <c r="J18" s="9">
        <f>VLOOKUP(states_RPS!A18,load!$AM$3:$AW$18,B18-2020, FALSE)</f>
        <v>8498.5137380882079</v>
      </c>
      <c r="K18" s="2">
        <f t="shared" si="4"/>
        <v>0</v>
      </c>
      <c r="L18" s="2">
        <f t="shared" si="1"/>
        <v>6798.810990470567</v>
      </c>
      <c r="M18" s="10">
        <f t="shared" si="2"/>
        <v>0.8</v>
      </c>
    </row>
    <row r="19" spans="1:13" x14ac:dyDescent="0.3">
      <c r="A19" t="s">
        <v>22</v>
      </c>
      <c r="B19">
        <v>2030</v>
      </c>
      <c r="C19" t="s">
        <v>25</v>
      </c>
      <c r="D19" s="4" t="s">
        <v>0</v>
      </c>
      <c r="E19" s="10">
        <v>0.87</v>
      </c>
      <c r="G19" s="7">
        <v>1</v>
      </c>
      <c r="H19" s="10">
        <f t="shared" si="0"/>
        <v>0.87</v>
      </c>
      <c r="I19" s="9">
        <f>VLOOKUP(states_RPS!A19,load!$AM$46:$AW$61,B19-2020, FALSE)</f>
        <v>8474.4304348361311</v>
      </c>
      <c r="J19" s="9">
        <f>VLOOKUP(states_RPS!A19,load!$AM$3:$AW$18,B19-2020, FALSE)</f>
        <v>8474.4304348361311</v>
      </c>
      <c r="K19" s="2">
        <f t="shared" si="4"/>
        <v>0</v>
      </c>
      <c r="L19" s="2">
        <f t="shared" si="1"/>
        <v>7372.7544783074336</v>
      </c>
      <c r="M19" s="10">
        <f t="shared" si="2"/>
        <v>0.87</v>
      </c>
    </row>
    <row r="20" spans="1:13" x14ac:dyDescent="0.3">
      <c r="A20" t="s">
        <v>5</v>
      </c>
      <c r="B20">
        <v>2022</v>
      </c>
      <c r="C20" s="4" t="s">
        <v>71</v>
      </c>
      <c r="D20" s="4" t="s">
        <v>74</v>
      </c>
      <c r="E20" s="10">
        <v>0.20499999999999999</v>
      </c>
      <c r="G20" s="7">
        <v>0.85</v>
      </c>
      <c r="H20" s="10">
        <f>E20*G20</f>
        <v>0.17424999999999999</v>
      </c>
      <c r="I20" s="9">
        <f>VLOOKUP(states_RPS!A20,load!$AM$46:$AW$61,B20-2020, FALSE)</f>
        <v>96861.931876985938</v>
      </c>
      <c r="J20" s="9">
        <f>VLOOKUP(states_RPS!A20,load!$AM$3:$AW$18,B20-2020, FALSE)</f>
        <v>96861.931876985938</v>
      </c>
      <c r="K20" s="2">
        <f t="shared" si="4"/>
        <v>0</v>
      </c>
      <c r="L20" s="2">
        <f t="shared" si="1"/>
        <v>16878.191629564797</v>
      </c>
      <c r="M20" s="10">
        <f t="shared" si="2"/>
        <v>0.17424999999999996</v>
      </c>
    </row>
    <row r="21" spans="1:13" x14ac:dyDescent="0.3">
      <c r="A21" t="s">
        <v>5</v>
      </c>
      <c r="B21">
        <v>2023</v>
      </c>
      <c r="C21" s="4" t="s">
        <v>71</v>
      </c>
      <c r="D21" s="4" t="s">
        <v>74</v>
      </c>
      <c r="E21" s="10">
        <v>0.22</v>
      </c>
      <c r="G21" s="7">
        <v>0.85</v>
      </c>
      <c r="H21" s="10">
        <f t="shared" ref="H21:H91" si="5">E21*G21</f>
        <v>0.187</v>
      </c>
      <c r="I21" s="9">
        <f>VLOOKUP(states_RPS!A21,load!$AM$46:$AW$61,B21-2020, FALSE)</f>
        <v>96240.864744709033</v>
      </c>
      <c r="J21" s="9">
        <f>VLOOKUP(states_RPS!A21,load!$AM$3:$AW$18,B21-2020, FALSE)</f>
        <v>96240.864744709033</v>
      </c>
      <c r="K21" s="2">
        <f t="shared" si="4"/>
        <v>0</v>
      </c>
      <c r="L21" s="2">
        <f t="shared" si="1"/>
        <v>17997.041707260589</v>
      </c>
      <c r="M21" s="10">
        <f t="shared" si="2"/>
        <v>0.187</v>
      </c>
    </row>
    <row r="22" spans="1:13" x14ac:dyDescent="0.3">
      <c r="A22" t="s">
        <v>5</v>
      </c>
      <c r="B22">
        <v>2024</v>
      </c>
      <c r="C22" s="4" t="s">
        <v>71</v>
      </c>
      <c r="D22" s="4" t="s">
        <v>74</v>
      </c>
      <c r="E22" s="10">
        <v>0.23499999999999999</v>
      </c>
      <c r="G22" s="7">
        <v>0.85</v>
      </c>
      <c r="H22" s="10">
        <f t="shared" si="5"/>
        <v>0.19974999999999998</v>
      </c>
      <c r="I22" s="9">
        <f>VLOOKUP(states_RPS!A22,load!$AM$46:$AW$61,B22-2020, FALSE)</f>
        <v>95809.653184469935</v>
      </c>
      <c r="J22" s="9">
        <f>VLOOKUP(states_RPS!A22,load!$AM$3:$AW$18,B22-2020, FALSE)</f>
        <v>95809.653184469935</v>
      </c>
      <c r="K22" s="2">
        <f t="shared" si="4"/>
        <v>0</v>
      </c>
      <c r="L22" s="2">
        <f t="shared" si="1"/>
        <v>19137.978223597867</v>
      </c>
      <c r="M22" s="10">
        <f t="shared" si="2"/>
        <v>0.19974999999999998</v>
      </c>
    </row>
    <row r="23" spans="1:13" x14ac:dyDescent="0.3">
      <c r="A23" t="s">
        <v>5</v>
      </c>
      <c r="B23">
        <v>2025</v>
      </c>
      <c r="C23" s="4" t="s">
        <v>71</v>
      </c>
      <c r="D23" s="4" t="s">
        <v>74</v>
      </c>
      <c r="E23" s="10">
        <v>0.25</v>
      </c>
      <c r="G23" s="7">
        <v>0.85</v>
      </c>
      <c r="H23" s="10">
        <f t="shared" si="5"/>
        <v>0.21249999999999999</v>
      </c>
      <c r="I23" s="9">
        <f>VLOOKUP(states_RPS!A23,load!$AM$46:$AW$61,B23-2020, FALSE)</f>
        <v>95987.120429766146</v>
      </c>
      <c r="J23" s="9">
        <f>VLOOKUP(states_RPS!A23,load!$AM$3:$AW$18,B23-2020, FALSE)</f>
        <v>95987.120429766146</v>
      </c>
      <c r="K23" s="2">
        <f t="shared" si="4"/>
        <v>0</v>
      </c>
      <c r="L23" s="2">
        <f t="shared" si="1"/>
        <v>20397.263091325305</v>
      </c>
      <c r="M23" s="10">
        <f t="shared" si="2"/>
        <v>0.21249999999999999</v>
      </c>
    </row>
    <row r="24" spans="1:13" x14ac:dyDescent="0.3">
      <c r="A24" t="s">
        <v>5</v>
      </c>
      <c r="B24">
        <v>2026</v>
      </c>
      <c r="C24" s="4" t="s">
        <v>71</v>
      </c>
      <c r="D24" s="4" t="s">
        <v>74</v>
      </c>
      <c r="E24" s="10">
        <v>0.28000000000000003</v>
      </c>
      <c r="G24" s="7">
        <v>0.85</v>
      </c>
      <c r="H24" s="10">
        <f t="shared" si="5"/>
        <v>0.23800000000000002</v>
      </c>
      <c r="I24" s="9">
        <f>VLOOKUP(states_RPS!A24,load!$AM$46:$AW$61,B24-2020, FALSE)</f>
        <v>95779.954662897784</v>
      </c>
      <c r="J24" s="9">
        <f>VLOOKUP(states_RPS!A24,load!$AM$3:$AW$18,B24-2020, FALSE)</f>
        <v>95779.954662897784</v>
      </c>
      <c r="K24" s="2">
        <f t="shared" si="4"/>
        <v>0</v>
      </c>
      <c r="L24" s="2">
        <f t="shared" si="1"/>
        <v>22795.629209769675</v>
      </c>
      <c r="M24" s="10">
        <f t="shared" si="2"/>
        <v>0.23800000000000002</v>
      </c>
    </row>
    <row r="25" spans="1:13" x14ac:dyDescent="0.3">
      <c r="A25" t="s">
        <v>5</v>
      </c>
      <c r="B25">
        <v>2027</v>
      </c>
      <c r="C25" s="4" t="s">
        <v>71</v>
      </c>
      <c r="D25" s="4" t="s">
        <v>74</v>
      </c>
      <c r="E25" s="10">
        <v>0.31</v>
      </c>
      <c r="G25" s="7">
        <v>0.85</v>
      </c>
      <c r="H25" s="10">
        <f t="shared" si="5"/>
        <v>0.26350000000000001</v>
      </c>
      <c r="I25" s="9">
        <f>VLOOKUP(states_RPS!A25,load!$AM$46:$AW$61,B25-2020, FALSE)</f>
        <v>95916.921134375079</v>
      </c>
      <c r="J25" s="9">
        <f>VLOOKUP(states_RPS!A25,load!$AM$3:$AW$18,B25-2020, FALSE)</f>
        <v>95916.921134375079</v>
      </c>
      <c r="K25" s="2">
        <f t="shared" si="4"/>
        <v>0</v>
      </c>
      <c r="L25" s="2">
        <f t="shared" si="1"/>
        <v>25274.108718907835</v>
      </c>
      <c r="M25" s="10">
        <f t="shared" si="2"/>
        <v>0.26350000000000001</v>
      </c>
    </row>
    <row r="26" spans="1:13" x14ac:dyDescent="0.3">
      <c r="A26" t="s">
        <v>5</v>
      </c>
      <c r="B26">
        <v>2028</v>
      </c>
      <c r="C26" s="4" t="s">
        <v>71</v>
      </c>
      <c r="D26" s="4" t="s">
        <v>74</v>
      </c>
      <c r="E26" s="10">
        <v>0.34</v>
      </c>
      <c r="G26" s="7">
        <v>0.85</v>
      </c>
      <c r="H26" s="10">
        <f t="shared" si="5"/>
        <v>0.28900000000000003</v>
      </c>
      <c r="I26" s="9">
        <f>VLOOKUP(states_RPS!A26,load!$AM$46:$AW$61,B26-2020, FALSE)</f>
        <v>95905.064735472464</v>
      </c>
      <c r="J26" s="9">
        <f>VLOOKUP(states_RPS!A26,load!$AM$3:$AW$18,B26-2020, FALSE)</f>
        <v>95905.064735472464</v>
      </c>
      <c r="K26" s="2">
        <f t="shared" si="4"/>
        <v>0</v>
      </c>
      <c r="L26" s="2">
        <f t="shared" si="1"/>
        <v>27716.563708551545</v>
      </c>
      <c r="M26" s="10">
        <f t="shared" si="2"/>
        <v>0.28900000000000003</v>
      </c>
    </row>
    <row r="27" spans="1:13" x14ac:dyDescent="0.3">
      <c r="A27" t="s">
        <v>5</v>
      </c>
      <c r="B27">
        <v>2029</v>
      </c>
      <c r="C27" s="4" t="s">
        <v>71</v>
      </c>
      <c r="D27" s="4" t="s">
        <v>74</v>
      </c>
      <c r="E27" s="10">
        <v>0.37</v>
      </c>
      <c r="G27" s="7">
        <v>0.85</v>
      </c>
      <c r="H27" s="10">
        <f t="shared" si="5"/>
        <v>0.3145</v>
      </c>
      <c r="I27" s="9">
        <f>VLOOKUP(states_RPS!A27,load!$AM$46:$AW$61,B27-2020, FALSE)</f>
        <v>96379.85591029482</v>
      </c>
      <c r="J27" s="9">
        <f>VLOOKUP(states_RPS!A27,load!$AM$3:$AW$18,B27-2020, FALSE)</f>
        <v>96379.85591029482</v>
      </c>
      <c r="K27" s="2">
        <f t="shared" si="4"/>
        <v>0</v>
      </c>
      <c r="L27" s="2">
        <f t="shared" si="1"/>
        <v>30311.464683787723</v>
      </c>
      <c r="M27" s="10">
        <f t="shared" si="2"/>
        <v>0.3145</v>
      </c>
    </row>
    <row r="28" spans="1:13" x14ac:dyDescent="0.3">
      <c r="A28" t="s">
        <v>5</v>
      </c>
      <c r="B28">
        <v>2030</v>
      </c>
      <c r="C28" s="4" t="s">
        <v>71</v>
      </c>
      <c r="D28" s="4" t="s">
        <v>74</v>
      </c>
      <c r="E28" s="10">
        <v>0.4</v>
      </c>
      <c r="G28" s="7">
        <v>0.85</v>
      </c>
      <c r="H28" s="10">
        <f t="shared" si="5"/>
        <v>0.34</v>
      </c>
      <c r="I28" s="9">
        <f>VLOOKUP(states_RPS!A28,load!$AM$46:$AW$61,B28-2020, FALSE)</f>
        <v>96535.774873805683</v>
      </c>
      <c r="J28" s="9">
        <f>VLOOKUP(states_RPS!A28,load!$AM$3:$AW$18,B28-2020, FALSE)</f>
        <v>96535.774873805683</v>
      </c>
      <c r="K28" s="2">
        <f t="shared" si="4"/>
        <v>0</v>
      </c>
      <c r="L28" s="2">
        <f t="shared" si="1"/>
        <v>32822.163457093935</v>
      </c>
      <c r="M28" s="10">
        <f t="shared" si="2"/>
        <v>0.34</v>
      </c>
    </row>
    <row r="29" spans="1:13" x14ac:dyDescent="0.3">
      <c r="A29" t="s">
        <v>4</v>
      </c>
      <c r="B29">
        <v>2022</v>
      </c>
      <c r="C29" s="4" t="s">
        <v>71</v>
      </c>
      <c r="D29" s="4" t="s">
        <v>0</v>
      </c>
      <c r="E29" s="10">
        <v>0.30099999999999999</v>
      </c>
      <c r="G29" s="7">
        <v>1</v>
      </c>
      <c r="H29" s="10">
        <f t="shared" si="5"/>
        <v>0.30099999999999999</v>
      </c>
      <c r="I29" s="9">
        <f>VLOOKUP(states_RPS!A29,load!$AM$46:$AW$61,B29-2020, FALSE)</f>
        <v>64887.738138485714</v>
      </c>
      <c r="J29" s="9">
        <f>VLOOKUP(states_RPS!A29,load!$AM$3:$AW$18,B29-2020, FALSE)</f>
        <v>64887.738138485714</v>
      </c>
      <c r="K29" s="2">
        <f t="shared" si="4"/>
        <v>0</v>
      </c>
      <c r="L29" s="2">
        <f t="shared" si="1"/>
        <v>19531.2091796842</v>
      </c>
      <c r="M29" s="10">
        <f t="shared" si="2"/>
        <v>0.30099999999999999</v>
      </c>
    </row>
    <row r="30" spans="1:13" x14ac:dyDescent="0.3">
      <c r="A30" t="str">
        <f>A29</f>
        <v>MD</v>
      </c>
      <c r="B30">
        <v>2023</v>
      </c>
      <c r="C30" s="4" t="s">
        <v>71</v>
      </c>
      <c r="D30" s="4" t="s">
        <v>0</v>
      </c>
      <c r="E30" s="10">
        <v>0.31900000000000001</v>
      </c>
      <c r="G30" s="7">
        <v>1</v>
      </c>
      <c r="H30" s="10">
        <f t="shared" si="5"/>
        <v>0.31900000000000001</v>
      </c>
      <c r="I30" s="9">
        <f>VLOOKUP(states_RPS!A30,load!$AM$46:$AW$61,B30-2020, FALSE)</f>
        <v>65200.081946244165</v>
      </c>
      <c r="J30" s="9">
        <f>VLOOKUP(states_RPS!A30,load!$AM$3:$AW$18,B30-2020, FALSE)</f>
        <v>65200.081946244165</v>
      </c>
      <c r="K30" s="2">
        <f t="shared" si="4"/>
        <v>0</v>
      </c>
      <c r="L30" s="2">
        <f t="shared" si="1"/>
        <v>20798.826140851888</v>
      </c>
      <c r="M30" s="10">
        <f t="shared" si="2"/>
        <v>0.31900000000000001</v>
      </c>
    </row>
    <row r="31" spans="1:13" x14ac:dyDescent="0.3">
      <c r="A31" t="str">
        <f t="shared" ref="A31:A37" si="6">A30</f>
        <v>MD</v>
      </c>
      <c r="B31">
        <v>2024</v>
      </c>
      <c r="C31" s="4" t="s">
        <v>71</v>
      </c>
      <c r="D31" s="4" t="s">
        <v>0</v>
      </c>
      <c r="E31" s="10">
        <v>0.33700000000000002</v>
      </c>
      <c r="G31" s="7">
        <v>1</v>
      </c>
      <c r="H31" s="10">
        <f t="shared" si="5"/>
        <v>0.33700000000000002</v>
      </c>
      <c r="I31" s="9">
        <f>VLOOKUP(states_RPS!A31,load!$AM$46:$AW$61,B31-2020, FALSE)</f>
        <v>65389.116975071476</v>
      </c>
      <c r="J31" s="9">
        <f>VLOOKUP(states_RPS!A31,load!$AM$3:$AW$18,B31-2020, FALSE)</f>
        <v>65389.116975071476</v>
      </c>
      <c r="K31" s="2">
        <f t="shared" si="4"/>
        <v>0</v>
      </c>
      <c r="L31" s="2">
        <f t="shared" si="1"/>
        <v>22036.13242059909</v>
      </c>
      <c r="M31" s="10">
        <f t="shared" si="2"/>
        <v>0.33700000000000002</v>
      </c>
    </row>
    <row r="32" spans="1:13" x14ac:dyDescent="0.3">
      <c r="A32" t="str">
        <f t="shared" si="6"/>
        <v>MD</v>
      </c>
      <c r="B32">
        <v>2025</v>
      </c>
      <c r="C32" s="4" t="s">
        <v>71</v>
      </c>
      <c r="D32" s="4" t="s">
        <v>0</v>
      </c>
      <c r="E32" s="10">
        <v>0.35499999999999998</v>
      </c>
      <c r="G32" s="7">
        <v>1</v>
      </c>
      <c r="H32" s="10">
        <f t="shared" si="5"/>
        <v>0.35499999999999998</v>
      </c>
      <c r="I32" s="9">
        <f>VLOOKUP(states_RPS!A32,load!$AM$46:$AW$61,B32-2020, FALSE)</f>
        <v>65586.241948249371</v>
      </c>
      <c r="J32" s="9">
        <f>VLOOKUP(states_RPS!A32,load!$AM$3:$AW$18,B32-2020, FALSE)</f>
        <v>65586.241948249371</v>
      </c>
      <c r="K32" s="2">
        <f t="shared" si="4"/>
        <v>0</v>
      </c>
      <c r="L32" s="2">
        <f t="shared" si="1"/>
        <v>23283.115891628524</v>
      </c>
      <c r="M32" s="10">
        <f t="shared" si="2"/>
        <v>0.35499999999999998</v>
      </c>
    </row>
    <row r="33" spans="1:13" x14ac:dyDescent="0.3">
      <c r="A33" t="str">
        <f t="shared" si="6"/>
        <v>MD</v>
      </c>
      <c r="B33">
        <v>2026</v>
      </c>
      <c r="C33" s="4" t="s">
        <v>71</v>
      </c>
      <c r="D33" s="4" t="s">
        <v>0</v>
      </c>
      <c r="E33" s="10">
        <v>0.38</v>
      </c>
      <c r="G33" s="7">
        <v>1</v>
      </c>
      <c r="H33" s="10">
        <f t="shared" si="5"/>
        <v>0.38</v>
      </c>
      <c r="I33" s="9">
        <f>VLOOKUP(states_RPS!A33,load!$AM$46:$AW$61,B33-2020, FALSE)</f>
        <v>65536.515548013762</v>
      </c>
      <c r="J33" s="9">
        <f>VLOOKUP(states_RPS!A33,load!$AM$3:$AW$18,B33-2020, FALSE)</f>
        <v>65536.515548013762</v>
      </c>
      <c r="K33" s="2">
        <f t="shared" si="4"/>
        <v>0</v>
      </c>
      <c r="L33" s="2">
        <f t="shared" si="1"/>
        <v>24903.875908245231</v>
      </c>
      <c r="M33" s="10">
        <f t="shared" si="2"/>
        <v>0.38</v>
      </c>
    </row>
    <row r="34" spans="1:13" x14ac:dyDescent="0.3">
      <c r="A34" t="str">
        <f t="shared" si="6"/>
        <v>MD</v>
      </c>
      <c r="B34">
        <v>2027</v>
      </c>
      <c r="C34" s="4" t="s">
        <v>71</v>
      </c>
      <c r="D34" s="4" t="s">
        <v>0</v>
      </c>
      <c r="E34" s="10">
        <v>0.41499999999999998</v>
      </c>
      <c r="G34" s="7">
        <v>1</v>
      </c>
      <c r="H34" s="10">
        <f t="shared" si="5"/>
        <v>0.41499999999999998</v>
      </c>
      <c r="I34" s="9">
        <f>VLOOKUP(states_RPS!A34,load!$AM$46:$AW$61,B34-2020, FALSE)</f>
        <v>65806.010779352378</v>
      </c>
      <c r="J34" s="9">
        <f>VLOOKUP(states_RPS!A34,load!$AM$3:$AW$18,B34-2020, FALSE)</f>
        <v>65806.010779352378</v>
      </c>
      <c r="K34" s="2">
        <f t="shared" si="4"/>
        <v>0</v>
      </c>
      <c r="L34" s="2">
        <f t="shared" ref="L34:L74" si="7">H34*J34-K34</f>
        <v>27309.494473431234</v>
      </c>
      <c r="M34" s="10">
        <f t="shared" ref="M34:M101" si="8">L34/I34</f>
        <v>0.41499999999999998</v>
      </c>
    </row>
    <row r="35" spans="1:13" x14ac:dyDescent="0.3">
      <c r="A35" t="str">
        <f t="shared" si="6"/>
        <v>MD</v>
      </c>
      <c r="B35">
        <v>2028</v>
      </c>
      <c r="C35" s="4" t="s">
        <v>71</v>
      </c>
      <c r="D35" s="4" t="s">
        <v>0</v>
      </c>
      <c r="E35" s="10">
        <v>0.43</v>
      </c>
      <c r="G35" s="7">
        <v>1</v>
      </c>
      <c r="H35" s="10">
        <f t="shared" si="5"/>
        <v>0.43</v>
      </c>
      <c r="I35" s="9">
        <f>VLOOKUP(states_RPS!A35,load!$AM$46:$AW$61,B35-2020, FALSE)</f>
        <v>66393.964251012047</v>
      </c>
      <c r="J35" s="9">
        <f>VLOOKUP(states_RPS!A35,load!$AM$3:$AW$18,B35-2020, FALSE)</f>
        <v>66393.964251012047</v>
      </c>
      <c r="K35" s="2">
        <f t="shared" si="4"/>
        <v>0</v>
      </c>
      <c r="L35" s="2">
        <f t="shared" si="7"/>
        <v>28549.404627935179</v>
      </c>
      <c r="M35" s="10">
        <f t="shared" si="8"/>
        <v>0.43</v>
      </c>
    </row>
    <row r="36" spans="1:13" x14ac:dyDescent="0.3">
      <c r="A36" t="str">
        <f t="shared" si="6"/>
        <v>MD</v>
      </c>
      <c r="B36">
        <v>2029</v>
      </c>
      <c r="C36" s="4" t="s">
        <v>71</v>
      </c>
      <c r="D36" s="4" t="s">
        <v>0</v>
      </c>
      <c r="E36" s="10">
        <v>0.47499999999999998</v>
      </c>
      <c r="G36" s="7">
        <v>1</v>
      </c>
      <c r="H36" s="10">
        <f t="shared" si="5"/>
        <v>0.47499999999999998</v>
      </c>
      <c r="I36" s="9">
        <f>VLOOKUP(states_RPS!A36,load!$AM$46:$AW$61,B36-2020, FALSE)</f>
        <v>66868.421947967538</v>
      </c>
      <c r="J36" s="9">
        <f>VLOOKUP(states_RPS!A36,load!$AM$3:$AW$18,B36-2020, FALSE)</f>
        <v>66868.421947967538</v>
      </c>
      <c r="K36" s="2">
        <f t="shared" si="4"/>
        <v>0</v>
      </c>
      <c r="L36" s="2">
        <f t="shared" si="7"/>
        <v>31762.500425284579</v>
      </c>
      <c r="M36" s="10">
        <f t="shared" si="8"/>
        <v>0.47499999999999998</v>
      </c>
    </row>
    <row r="37" spans="1:13" x14ac:dyDescent="0.3">
      <c r="A37" t="str">
        <f t="shared" si="6"/>
        <v>MD</v>
      </c>
      <c r="B37">
        <v>2030</v>
      </c>
      <c r="C37" s="4" t="s">
        <v>71</v>
      </c>
      <c r="D37" s="4" t="s">
        <v>0</v>
      </c>
      <c r="E37" s="10">
        <v>0.5</v>
      </c>
      <c r="G37" s="7">
        <v>1</v>
      </c>
      <c r="H37" s="10">
        <f t="shared" si="5"/>
        <v>0.5</v>
      </c>
      <c r="I37" s="9">
        <f>VLOOKUP(states_RPS!A37,load!$AM$46:$AW$61,B37-2020, FALSE)</f>
        <v>66987.094837885699</v>
      </c>
      <c r="J37" s="9">
        <f>VLOOKUP(states_RPS!A37,load!$AM$3:$AW$18,B37-2020, FALSE)</f>
        <v>66987.094837885699</v>
      </c>
      <c r="K37" s="2">
        <f t="shared" si="4"/>
        <v>0</v>
      </c>
      <c r="L37" s="2">
        <f t="shared" si="7"/>
        <v>33493.54741894285</v>
      </c>
      <c r="M37" s="10">
        <f t="shared" si="8"/>
        <v>0.5</v>
      </c>
    </row>
    <row r="38" spans="1:13" x14ac:dyDescent="0.3">
      <c r="A38" t="s">
        <v>23</v>
      </c>
      <c r="B38">
        <v>2022</v>
      </c>
      <c r="C38" t="s">
        <v>25</v>
      </c>
      <c r="D38" s="4" t="s">
        <v>0</v>
      </c>
      <c r="E38" s="10">
        <v>0.21</v>
      </c>
      <c r="G38" s="7">
        <v>1</v>
      </c>
      <c r="H38" s="10">
        <f t="shared" si="5"/>
        <v>0.21</v>
      </c>
      <c r="I38" s="9">
        <f>VLOOKUP(states_RPS!A38,load!$AM$46:$AW$61,B38-2020, FALSE)</f>
        <v>74454.740506309958</v>
      </c>
      <c r="J38" s="9">
        <f>VLOOKUP(states_RPS!A38,load!$AM$3:$AW$18,B38-2020, FALSE)</f>
        <v>74454.740506309958</v>
      </c>
      <c r="K38" s="2">
        <f t="shared" si="4"/>
        <v>0</v>
      </c>
      <c r="L38" s="2">
        <f t="shared" si="7"/>
        <v>15635.495506325091</v>
      </c>
      <c r="M38" s="10">
        <f t="shared" si="8"/>
        <v>0.21</v>
      </c>
    </row>
    <row r="39" spans="1:13" x14ac:dyDescent="0.3">
      <c r="A39" t="str">
        <f>A38</f>
        <v>NJ</v>
      </c>
      <c r="B39">
        <v>2023</v>
      </c>
      <c r="C39" t="s">
        <v>25</v>
      </c>
      <c r="D39" s="4" t="s">
        <v>0</v>
      </c>
      <c r="E39" s="10">
        <v>0.22</v>
      </c>
      <c r="G39" s="7">
        <v>1</v>
      </c>
      <c r="H39" s="10">
        <f t="shared" si="5"/>
        <v>0.22</v>
      </c>
      <c r="I39" s="9">
        <f>VLOOKUP(states_RPS!A39,load!$AM$46:$AW$61,B39-2020, FALSE)</f>
        <v>74569.253889102838</v>
      </c>
      <c r="J39" s="9">
        <f>VLOOKUP(states_RPS!A39,load!$AM$3:$AW$18,B39-2020, FALSE)</f>
        <v>74569.253889102838</v>
      </c>
      <c r="K39" s="2">
        <f t="shared" si="4"/>
        <v>0</v>
      </c>
      <c r="L39" s="2">
        <f t="shared" si="7"/>
        <v>16405.235855602623</v>
      </c>
      <c r="M39" s="10">
        <f t="shared" si="8"/>
        <v>0.21999999999999997</v>
      </c>
    </row>
    <row r="40" spans="1:13" x14ac:dyDescent="0.3">
      <c r="A40" t="str">
        <f t="shared" ref="A40:A46" si="9">A39</f>
        <v>NJ</v>
      </c>
      <c r="B40">
        <v>2024</v>
      </c>
      <c r="C40" t="s">
        <v>25</v>
      </c>
      <c r="D40" s="4" t="s">
        <v>0</v>
      </c>
      <c r="E40" s="10">
        <v>0.27</v>
      </c>
      <c r="G40" s="7">
        <v>1</v>
      </c>
      <c r="H40" s="10">
        <f t="shared" si="5"/>
        <v>0.27</v>
      </c>
      <c r="I40" s="9">
        <f>VLOOKUP(states_RPS!A40,load!$AM$46:$AW$61,B40-2020, FALSE)</f>
        <v>74643.284436378191</v>
      </c>
      <c r="J40" s="9">
        <f>VLOOKUP(states_RPS!A40,load!$AM$3:$AW$18,B40-2020, FALSE)</f>
        <v>74643.284436378191</v>
      </c>
      <c r="K40" s="2">
        <f t="shared" si="4"/>
        <v>0</v>
      </c>
      <c r="L40" s="2">
        <f t="shared" si="7"/>
        <v>20153.686797822113</v>
      </c>
      <c r="M40" s="10">
        <f t="shared" si="8"/>
        <v>0.27</v>
      </c>
    </row>
    <row r="41" spans="1:13" x14ac:dyDescent="0.3">
      <c r="A41" t="str">
        <f t="shared" si="9"/>
        <v>NJ</v>
      </c>
      <c r="B41">
        <v>2025</v>
      </c>
      <c r="C41" t="s">
        <v>25</v>
      </c>
      <c r="D41" s="4" t="s">
        <v>0</v>
      </c>
      <c r="E41" s="10">
        <v>0.35</v>
      </c>
      <c r="G41" s="7">
        <v>1</v>
      </c>
      <c r="H41" s="10">
        <f t="shared" si="5"/>
        <v>0.35</v>
      </c>
      <c r="I41" s="9">
        <f>VLOOKUP(states_RPS!A41,load!$AM$46:$AW$61,B41-2020, FALSE)</f>
        <v>74666.68932936441</v>
      </c>
      <c r="J41" s="9">
        <f>VLOOKUP(states_RPS!A41,load!$AM$3:$AW$18,B41-2020, FALSE)</f>
        <v>74666.68932936441</v>
      </c>
      <c r="K41" s="2">
        <f t="shared" si="4"/>
        <v>0</v>
      </c>
      <c r="L41" s="2">
        <f t="shared" si="7"/>
        <v>26133.341265277541</v>
      </c>
      <c r="M41" s="10">
        <f t="shared" si="8"/>
        <v>0.35</v>
      </c>
    </row>
    <row r="42" spans="1:13" x14ac:dyDescent="0.3">
      <c r="A42" t="str">
        <f t="shared" si="9"/>
        <v>NJ</v>
      </c>
      <c r="B42">
        <v>2026</v>
      </c>
      <c r="C42" t="s">
        <v>25</v>
      </c>
      <c r="D42" s="4" t="s">
        <v>0</v>
      </c>
      <c r="E42" s="10">
        <v>0.38</v>
      </c>
      <c r="G42" s="7">
        <v>1</v>
      </c>
      <c r="H42" s="10">
        <f t="shared" si="5"/>
        <v>0.38</v>
      </c>
      <c r="I42" s="9">
        <f>VLOOKUP(states_RPS!A42,load!$AM$46:$AW$61,B42-2020, FALSE)</f>
        <v>74979.407879822436</v>
      </c>
      <c r="J42" s="9">
        <f>VLOOKUP(states_RPS!A42,load!$AM$3:$AW$18,B42-2020, FALSE)</f>
        <v>74979.407879822436</v>
      </c>
      <c r="K42" s="2">
        <f t="shared" si="4"/>
        <v>0</v>
      </c>
      <c r="L42" s="2">
        <f t="shared" si="7"/>
        <v>28492.174994332527</v>
      </c>
      <c r="M42" s="10">
        <f t="shared" si="8"/>
        <v>0.38</v>
      </c>
    </row>
    <row r="43" spans="1:13" x14ac:dyDescent="0.3">
      <c r="A43" t="str">
        <f t="shared" si="9"/>
        <v>NJ</v>
      </c>
      <c r="B43">
        <v>2027</v>
      </c>
      <c r="C43" t="s">
        <v>25</v>
      </c>
      <c r="D43" s="4" t="s">
        <v>0</v>
      </c>
      <c r="E43" s="10">
        <v>0.41</v>
      </c>
      <c r="G43" s="7">
        <v>1</v>
      </c>
      <c r="H43" s="10">
        <f t="shared" si="5"/>
        <v>0.41</v>
      </c>
      <c r="I43" s="9">
        <f>VLOOKUP(states_RPS!A43,load!$AM$46:$AW$61,B43-2020, FALSE)</f>
        <v>75621.493773665774</v>
      </c>
      <c r="J43" s="9">
        <f>VLOOKUP(states_RPS!A43,load!$AM$3:$AW$18,B43-2020, FALSE)</f>
        <v>75621.493773665774</v>
      </c>
      <c r="K43" s="2">
        <f t="shared" si="4"/>
        <v>0</v>
      </c>
      <c r="L43" s="2">
        <f t="shared" si="7"/>
        <v>31004.812447202967</v>
      </c>
      <c r="M43" s="10">
        <f t="shared" si="8"/>
        <v>0.41</v>
      </c>
    </row>
    <row r="44" spans="1:13" x14ac:dyDescent="0.3">
      <c r="A44" t="str">
        <f t="shared" si="9"/>
        <v>NJ</v>
      </c>
      <c r="B44">
        <v>2028</v>
      </c>
      <c r="C44" t="s">
        <v>25</v>
      </c>
      <c r="D44" s="4" t="s">
        <v>0</v>
      </c>
      <c r="E44" s="10">
        <v>0.44</v>
      </c>
      <c r="G44" s="7">
        <v>1</v>
      </c>
      <c r="H44" s="10">
        <f t="shared" si="5"/>
        <v>0.44</v>
      </c>
      <c r="I44" s="9">
        <f>VLOOKUP(states_RPS!A44,load!$AM$46:$AW$61,B44-2020, FALSE)</f>
        <v>76517.029811519809</v>
      </c>
      <c r="J44" s="9">
        <f>VLOOKUP(states_RPS!A44,load!$AM$3:$AW$18,B44-2020, FALSE)</f>
        <v>76517.029811519809</v>
      </c>
      <c r="K44" s="2">
        <f t="shared" si="4"/>
        <v>0</v>
      </c>
      <c r="L44" s="2">
        <f t="shared" si="7"/>
        <v>33667.49311706872</v>
      </c>
      <c r="M44" s="10">
        <f t="shared" si="8"/>
        <v>0.44000000000000006</v>
      </c>
    </row>
    <row r="45" spans="1:13" x14ac:dyDescent="0.3">
      <c r="A45" t="str">
        <f t="shared" si="9"/>
        <v>NJ</v>
      </c>
      <c r="B45">
        <v>2029</v>
      </c>
      <c r="C45" t="s">
        <v>25</v>
      </c>
      <c r="D45" s="4" t="s">
        <v>0</v>
      </c>
      <c r="E45" s="10">
        <v>0.47</v>
      </c>
      <c r="G45" s="7">
        <v>1</v>
      </c>
      <c r="H45" s="10">
        <f t="shared" si="5"/>
        <v>0.47</v>
      </c>
      <c r="I45" s="9">
        <f>VLOOKUP(states_RPS!A45,load!$AM$46:$AW$61,B45-2020, FALSE)</f>
        <v>77391.936713125004</v>
      </c>
      <c r="J45" s="9">
        <f>VLOOKUP(states_RPS!A45,load!$AM$3:$AW$18,B45-2020, FALSE)</f>
        <v>77391.936713125004</v>
      </c>
      <c r="K45" s="2">
        <f t="shared" si="4"/>
        <v>0</v>
      </c>
      <c r="L45" s="2">
        <f t="shared" si="7"/>
        <v>36374.210255168749</v>
      </c>
      <c r="M45" s="10">
        <f t="shared" si="8"/>
        <v>0.47</v>
      </c>
    </row>
    <row r="46" spans="1:13" x14ac:dyDescent="0.3">
      <c r="A46" t="str">
        <f t="shared" si="9"/>
        <v>NJ</v>
      </c>
      <c r="B46">
        <v>2030</v>
      </c>
      <c r="C46" t="s">
        <v>25</v>
      </c>
      <c r="D46" s="4" t="s">
        <v>0</v>
      </c>
      <c r="E46" s="10">
        <v>0.5</v>
      </c>
      <c r="G46" s="7">
        <v>1</v>
      </c>
      <c r="H46" s="10">
        <f t="shared" si="5"/>
        <v>0.5</v>
      </c>
      <c r="I46" s="9">
        <f>VLOOKUP(states_RPS!A46,load!$AM$46:$AW$61,B46-2020, FALSE)</f>
        <v>78098.114173307375</v>
      </c>
      <c r="J46" s="9">
        <f>VLOOKUP(states_RPS!A46,load!$AM$3:$AW$18,B46-2020, FALSE)</f>
        <v>78098.114173307375</v>
      </c>
      <c r="K46" s="2">
        <f t="shared" si="4"/>
        <v>0</v>
      </c>
      <c r="L46" s="2">
        <f t="shared" si="7"/>
        <v>39049.057086653687</v>
      </c>
      <c r="M46" s="10">
        <f t="shared" si="8"/>
        <v>0.5</v>
      </c>
    </row>
    <row r="47" spans="1:13" s="4" customFormat="1" x14ac:dyDescent="0.3">
      <c r="A47" s="4" t="s">
        <v>31</v>
      </c>
      <c r="B47" s="4">
        <v>2022</v>
      </c>
      <c r="C47" s="4" t="s">
        <v>25</v>
      </c>
      <c r="D47" s="4" t="s">
        <v>31</v>
      </c>
      <c r="E47" s="10">
        <v>0.08</v>
      </c>
      <c r="G47" s="7">
        <v>1</v>
      </c>
      <c r="H47" s="10">
        <f t="shared" si="5"/>
        <v>0.08</v>
      </c>
      <c r="I47" s="9">
        <f>VLOOKUP(states_RPS!A47,load!$AM$46:$AW$61,B47-2020, FALSE)</f>
        <v>150500.02382499762</v>
      </c>
      <c r="J47" s="9">
        <f>VLOOKUP(states_RPS!A47,load!$AM$3:$AW$18,B47-2020, FALSE)</f>
        <v>150500.02382499762</v>
      </c>
      <c r="K47" s="2">
        <f t="shared" si="4"/>
        <v>0</v>
      </c>
      <c r="L47" s="2">
        <f t="shared" ref="L47:L55" si="10">H47*J47-K47</f>
        <v>12040.00190599981</v>
      </c>
      <c r="M47" s="10">
        <f t="shared" ref="M47:M55" si="11">L47/I47</f>
        <v>0.08</v>
      </c>
    </row>
    <row r="48" spans="1:13" s="4" customFormat="1" x14ac:dyDescent="0.3">
      <c r="A48" s="4" t="s">
        <v>31</v>
      </c>
      <c r="B48" s="4">
        <v>2023</v>
      </c>
      <c r="C48" s="4" t="s">
        <v>25</v>
      </c>
      <c r="D48" s="4" t="s">
        <v>31</v>
      </c>
      <c r="E48" s="10">
        <v>0.08</v>
      </c>
      <c r="G48" s="7">
        <v>1</v>
      </c>
      <c r="H48" s="10">
        <f t="shared" si="5"/>
        <v>0.08</v>
      </c>
      <c r="I48" s="9">
        <f>VLOOKUP(states_RPS!A48,load!$AM$46:$AW$61,B48-2020, FALSE)</f>
        <v>150589.4628542159</v>
      </c>
      <c r="J48" s="9">
        <f>VLOOKUP(states_RPS!A48,load!$AM$3:$AW$18,B48-2020, FALSE)</f>
        <v>150589.4628542159</v>
      </c>
      <c r="K48" s="2">
        <f t="shared" si="4"/>
        <v>0</v>
      </c>
      <c r="L48" s="2">
        <f t="shared" si="10"/>
        <v>12047.157028337273</v>
      </c>
      <c r="M48" s="10">
        <f t="shared" si="11"/>
        <v>0.08</v>
      </c>
    </row>
    <row r="49" spans="1:13" s="4" customFormat="1" x14ac:dyDescent="0.3">
      <c r="A49" s="4" t="s">
        <v>31</v>
      </c>
      <c r="B49" s="4">
        <v>2024</v>
      </c>
      <c r="C49" s="4" t="s">
        <v>25</v>
      </c>
      <c r="D49" s="4" t="s">
        <v>31</v>
      </c>
      <c r="E49" s="10">
        <v>0.08</v>
      </c>
      <c r="G49" s="7">
        <v>1</v>
      </c>
      <c r="H49" s="10">
        <f t="shared" si="5"/>
        <v>0.08</v>
      </c>
      <c r="I49" s="9">
        <f>VLOOKUP(states_RPS!A49,load!$AM$46:$AW$61,B49-2020, FALSE)</f>
        <v>150544.42956030738</v>
      </c>
      <c r="J49" s="9">
        <f>VLOOKUP(states_RPS!A49,load!$AM$3:$AW$18,B49-2020, FALSE)</f>
        <v>150544.42956030738</v>
      </c>
      <c r="K49" s="2">
        <f t="shared" si="4"/>
        <v>0</v>
      </c>
      <c r="L49" s="2">
        <f t="shared" si="10"/>
        <v>12043.554364824591</v>
      </c>
      <c r="M49" s="10">
        <f t="shared" si="11"/>
        <v>0.08</v>
      </c>
    </row>
    <row r="50" spans="1:13" s="4" customFormat="1" x14ac:dyDescent="0.3">
      <c r="A50" s="4" t="s">
        <v>31</v>
      </c>
      <c r="B50" s="4">
        <v>2025</v>
      </c>
      <c r="C50" s="4" t="s">
        <v>25</v>
      </c>
      <c r="D50" s="4" t="s">
        <v>31</v>
      </c>
      <c r="E50" s="10">
        <v>0.08</v>
      </c>
      <c r="G50" s="7">
        <v>1</v>
      </c>
      <c r="H50" s="10">
        <f t="shared" si="5"/>
        <v>0.08</v>
      </c>
      <c r="I50" s="9">
        <f>VLOOKUP(states_RPS!A50,load!$AM$46:$AW$61,B50-2020, FALSE)</f>
        <v>150482.2355614604</v>
      </c>
      <c r="J50" s="9">
        <f>VLOOKUP(states_RPS!A50,load!$AM$3:$AW$18,B50-2020, FALSE)</f>
        <v>150482.2355614604</v>
      </c>
      <c r="K50" s="2">
        <f t="shared" si="4"/>
        <v>0</v>
      </c>
      <c r="L50" s="2">
        <f t="shared" si="10"/>
        <v>12038.578844916832</v>
      </c>
      <c r="M50" s="10">
        <f t="shared" si="11"/>
        <v>0.08</v>
      </c>
    </row>
    <row r="51" spans="1:13" s="4" customFormat="1" x14ac:dyDescent="0.3">
      <c r="A51" s="4" t="s">
        <v>31</v>
      </c>
      <c r="B51" s="4">
        <v>2026</v>
      </c>
      <c r="C51" s="4" t="s">
        <v>25</v>
      </c>
      <c r="D51" s="4" t="s">
        <v>31</v>
      </c>
      <c r="E51" s="10">
        <v>0.08</v>
      </c>
      <c r="G51" s="7">
        <v>1</v>
      </c>
      <c r="H51" s="10">
        <f t="shared" si="5"/>
        <v>0.08</v>
      </c>
      <c r="I51" s="9">
        <f>VLOOKUP(states_RPS!A51,load!$AM$46:$AW$61,B51-2020, FALSE)</f>
        <v>150332.21755963867</v>
      </c>
      <c r="J51" s="9">
        <f>VLOOKUP(states_RPS!A51,load!$AM$3:$AW$18,B51-2020, FALSE)</f>
        <v>150332.21755963867</v>
      </c>
      <c r="K51" s="2">
        <f t="shared" si="4"/>
        <v>0</v>
      </c>
      <c r="L51" s="2">
        <f t="shared" si="10"/>
        <v>12026.577404771093</v>
      </c>
      <c r="M51" s="10">
        <f t="shared" si="11"/>
        <v>0.08</v>
      </c>
    </row>
    <row r="52" spans="1:13" s="4" customFormat="1" x14ac:dyDescent="0.3">
      <c r="A52" s="4" t="s">
        <v>31</v>
      </c>
      <c r="B52" s="4">
        <v>2027</v>
      </c>
      <c r="C52" s="4" t="s">
        <v>25</v>
      </c>
      <c r="D52" s="4" t="s">
        <v>31</v>
      </c>
      <c r="E52" s="10">
        <v>0.08</v>
      </c>
      <c r="G52" s="7">
        <v>1</v>
      </c>
      <c r="H52" s="10">
        <f t="shared" si="5"/>
        <v>0.08</v>
      </c>
      <c r="I52" s="9">
        <f>VLOOKUP(states_RPS!A52,load!$AM$46:$AW$61,B52-2020, FALSE)</f>
        <v>150940.59153901078</v>
      </c>
      <c r="J52" s="9">
        <f>VLOOKUP(states_RPS!A52,load!$AM$3:$AW$18,B52-2020, FALSE)</f>
        <v>150940.59153901078</v>
      </c>
      <c r="K52" s="2">
        <f t="shared" si="4"/>
        <v>0</v>
      </c>
      <c r="L52" s="2">
        <f t="shared" si="10"/>
        <v>12075.247323120862</v>
      </c>
      <c r="M52" s="10">
        <f t="shared" si="11"/>
        <v>0.08</v>
      </c>
    </row>
    <row r="53" spans="1:13" s="4" customFormat="1" x14ac:dyDescent="0.3">
      <c r="A53" s="4" t="s">
        <v>31</v>
      </c>
      <c r="B53" s="4">
        <v>2028</v>
      </c>
      <c r="C53" s="4" t="s">
        <v>25</v>
      </c>
      <c r="D53" s="4" t="s">
        <v>31</v>
      </c>
      <c r="E53" s="10">
        <v>0.08</v>
      </c>
      <c r="G53" s="7">
        <v>1</v>
      </c>
      <c r="H53" s="10">
        <f t="shared" si="5"/>
        <v>0.08</v>
      </c>
      <c r="I53" s="9">
        <f>VLOOKUP(states_RPS!A53,load!$AM$46:$AW$61,B53-2020, FALSE)</f>
        <v>151559.61107295801</v>
      </c>
      <c r="J53" s="9">
        <f>VLOOKUP(states_RPS!A53,load!$AM$3:$AW$18,B53-2020, FALSE)</f>
        <v>151559.61107295801</v>
      </c>
      <c r="K53" s="2">
        <f t="shared" si="4"/>
        <v>0</v>
      </c>
      <c r="L53" s="2">
        <f t="shared" si="10"/>
        <v>12124.768885836642</v>
      </c>
      <c r="M53" s="10">
        <f t="shared" si="11"/>
        <v>0.08</v>
      </c>
    </row>
    <row r="54" spans="1:13" s="4" customFormat="1" x14ac:dyDescent="0.3">
      <c r="A54" s="4" t="s">
        <v>31</v>
      </c>
      <c r="B54" s="4">
        <v>2029</v>
      </c>
      <c r="C54" s="4" t="s">
        <v>25</v>
      </c>
      <c r="D54" s="4" t="s">
        <v>31</v>
      </c>
      <c r="E54" s="10">
        <v>0.08</v>
      </c>
      <c r="G54" s="7">
        <v>1</v>
      </c>
      <c r="H54" s="10">
        <f t="shared" si="5"/>
        <v>0.08</v>
      </c>
      <c r="I54" s="9">
        <f>VLOOKUP(states_RPS!A54,load!$AM$46:$AW$61,B54-2020, FALSE)</f>
        <v>151864.63863602921</v>
      </c>
      <c r="J54" s="9">
        <f>VLOOKUP(states_RPS!A54,load!$AM$3:$AW$18,B54-2020, FALSE)</f>
        <v>151864.63863602921</v>
      </c>
      <c r="K54" s="2">
        <f t="shared" si="4"/>
        <v>0</v>
      </c>
      <c r="L54" s="2">
        <f t="shared" si="10"/>
        <v>12149.171090882337</v>
      </c>
      <c r="M54" s="10">
        <f t="shared" si="11"/>
        <v>0.08</v>
      </c>
    </row>
    <row r="55" spans="1:13" s="4" customFormat="1" x14ac:dyDescent="0.3">
      <c r="A55" s="4" t="s">
        <v>31</v>
      </c>
      <c r="B55" s="4">
        <v>2030</v>
      </c>
      <c r="C55" s="4" t="s">
        <v>25</v>
      </c>
      <c r="D55" s="4" t="s">
        <v>31</v>
      </c>
      <c r="E55" s="10">
        <v>0.08</v>
      </c>
      <c r="G55" s="7">
        <v>1</v>
      </c>
      <c r="H55" s="10">
        <f t="shared" si="5"/>
        <v>0.08</v>
      </c>
      <c r="I55" s="9">
        <f>VLOOKUP(states_RPS!A55,load!$AM$46:$AW$61,B55-2020, FALSE)</f>
        <v>152022.74756168414</v>
      </c>
      <c r="J55" s="9">
        <f>VLOOKUP(states_RPS!A55,load!$AM$3:$AW$18,B55-2020, FALSE)</f>
        <v>152022.74756168414</v>
      </c>
      <c r="K55" s="2">
        <f t="shared" si="4"/>
        <v>0</v>
      </c>
      <c r="L55" s="2">
        <f t="shared" si="10"/>
        <v>12161.819804934732</v>
      </c>
      <c r="M55" s="10">
        <f t="shared" si="11"/>
        <v>0.08</v>
      </c>
    </row>
    <row r="56" spans="1:13" x14ac:dyDescent="0.3">
      <c r="A56" t="s">
        <v>75</v>
      </c>
      <c r="B56">
        <v>2022</v>
      </c>
      <c r="C56" s="4" t="s">
        <v>71</v>
      </c>
      <c r="D56" s="4" t="s">
        <v>0</v>
      </c>
      <c r="E56" s="10">
        <v>0.17</v>
      </c>
      <c r="G56" s="7">
        <v>1</v>
      </c>
      <c r="H56" s="10">
        <f t="shared" si="5"/>
        <v>0.17</v>
      </c>
      <c r="I56" s="9">
        <f>VLOOKUP(states_RPS!A56,load!$AM$46:$AW$61,B56-2020, FALSE)</f>
        <v>75837.684468208972</v>
      </c>
      <c r="J56" s="9">
        <f>VLOOKUP(states_RPS!A56,load!$AM$3:$AW$18,B56-2020, FALSE)</f>
        <v>75837.684468208972</v>
      </c>
      <c r="K56" s="2">
        <f t="shared" si="4"/>
        <v>0</v>
      </c>
      <c r="L56" s="2">
        <f t="shared" si="7"/>
        <v>12892.406359595527</v>
      </c>
      <c r="M56" s="10">
        <f t="shared" si="8"/>
        <v>0.17</v>
      </c>
    </row>
    <row r="57" spans="1:13" x14ac:dyDescent="0.3">
      <c r="A57" t="str">
        <f>A56</f>
        <v>VA-DOM</v>
      </c>
      <c r="B57">
        <v>2023</v>
      </c>
      <c r="C57" s="4" t="s">
        <v>71</v>
      </c>
      <c r="D57" s="4" t="s">
        <v>0</v>
      </c>
      <c r="E57" s="10">
        <v>0.2</v>
      </c>
      <c r="G57" s="7">
        <v>1</v>
      </c>
      <c r="H57" s="10">
        <f t="shared" si="5"/>
        <v>0.2</v>
      </c>
      <c r="I57" s="9">
        <f>VLOOKUP(states_RPS!A57,load!$AM$46:$AW$61,B57-2020, FALSE)</f>
        <v>85063.651009287059</v>
      </c>
      <c r="J57" s="9">
        <f>VLOOKUP(states_RPS!A57,load!$AM$3:$AW$18,B57-2020, FALSE)</f>
        <v>85063.651009287059</v>
      </c>
      <c r="K57" s="2">
        <f t="shared" si="4"/>
        <v>0</v>
      </c>
      <c r="L57" s="2">
        <f t="shared" si="7"/>
        <v>17012.730201857412</v>
      </c>
      <c r="M57" s="10">
        <f t="shared" si="8"/>
        <v>0.2</v>
      </c>
    </row>
    <row r="58" spans="1:13" x14ac:dyDescent="0.3">
      <c r="A58" t="str">
        <f t="shared" ref="A58:A64" si="12">A57</f>
        <v>VA-DOM</v>
      </c>
      <c r="B58">
        <v>2024</v>
      </c>
      <c r="C58" s="4" t="s">
        <v>71</v>
      </c>
      <c r="D58" s="4" t="s">
        <v>0</v>
      </c>
      <c r="E58" s="10">
        <v>0.23</v>
      </c>
      <c r="G58" s="7">
        <v>1</v>
      </c>
      <c r="H58" s="10">
        <f t="shared" si="5"/>
        <v>0.23</v>
      </c>
      <c r="I58" s="9">
        <f>VLOOKUP(states_RPS!A58,load!$AM$46:$AW$61,B58-2020, FALSE)</f>
        <v>95448.528217953499</v>
      </c>
      <c r="J58" s="9">
        <f>VLOOKUP(states_RPS!A58,load!$AM$3:$AW$18,B58-2020, FALSE)</f>
        <v>95448.528217953499</v>
      </c>
      <c r="K58" s="2">
        <f t="shared" si="4"/>
        <v>0</v>
      </c>
      <c r="L58" s="2">
        <f t="shared" si="7"/>
        <v>21953.161490129307</v>
      </c>
      <c r="M58" s="10">
        <f t="shared" si="8"/>
        <v>0.23</v>
      </c>
    </row>
    <row r="59" spans="1:13" x14ac:dyDescent="0.3">
      <c r="A59" t="str">
        <f t="shared" si="12"/>
        <v>VA-DOM</v>
      </c>
      <c r="B59">
        <v>2025</v>
      </c>
      <c r="C59" s="4" t="s">
        <v>71</v>
      </c>
      <c r="D59" s="4" t="s">
        <v>419</v>
      </c>
      <c r="E59" s="10">
        <v>0.26</v>
      </c>
      <c r="G59" s="7">
        <v>1</v>
      </c>
      <c r="H59" s="10">
        <f t="shared" si="5"/>
        <v>0.26</v>
      </c>
      <c r="I59" s="9">
        <f>VLOOKUP(states_RPS!A59,load!$AM$46:$AW$61,B59-2020, FALSE)</f>
        <v>106704.2136833315</v>
      </c>
      <c r="J59" s="9">
        <f>VLOOKUP(states_RPS!A59,load!$AM$3:$AW$18,B59-2020, FALSE)</f>
        <v>106704.2136833315</v>
      </c>
      <c r="K59" s="2">
        <f t="shared" si="4"/>
        <v>0</v>
      </c>
      <c r="L59" s="2">
        <f t="shared" si="7"/>
        <v>27743.095557666191</v>
      </c>
      <c r="M59" s="10">
        <f t="shared" si="8"/>
        <v>0.26</v>
      </c>
    </row>
    <row r="60" spans="1:13" x14ac:dyDescent="0.3">
      <c r="A60" t="str">
        <f t="shared" si="12"/>
        <v>VA-DOM</v>
      </c>
      <c r="B60">
        <v>2026</v>
      </c>
      <c r="C60" s="4" t="s">
        <v>71</v>
      </c>
      <c r="D60" s="4" t="s">
        <v>419</v>
      </c>
      <c r="E60" s="10">
        <v>0.28999999999999998</v>
      </c>
      <c r="G60" s="7">
        <v>1</v>
      </c>
      <c r="H60" s="10">
        <f t="shared" si="5"/>
        <v>0.28999999999999998</v>
      </c>
      <c r="I60" s="9">
        <f>VLOOKUP(states_RPS!A60,load!$AM$46:$AW$61,B60-2020, FALSE)</f>
        <v>117728.30466960679</v>
      </c>
      <c r="J60" s="9">
        <f>VLOOKUP(states_RPS!A60,load!$AM$3:$AW$18,B60-2020, FALSE)</f>
        <v>117728.30466960679</v>
      </c>
      <c r="K60" s="2">
        <f t="shared" si="4"/>
        <v>0</v>
      </c>
      <c r="L60" s="2">
        <f t="shared" si="7"/>
        <v>34141.208354185968</v>
      </c>
      <c r="M60" s="10">
        <f t="shared" si="8"/>
        <v>0.28999999999999998</v>
      </c>
    </row>
    <row r="61" spans="1:13" x14ac:dyDescent="0.3">
      <c r="A61" t="str">
        <f t="shared" si="12"/>
        <v>VA-DOM</v>
      </c>
      <c r="B61">
        <v>2027</v>
      </c>
      <c r="C61" s="4" t="s">
        <v>71</v>
      </c>
      <c r="D61" s="4" t="s">
        <v>419</v>
      </c>
      <c r="E61" s="10">
        <v>0.32</v>
      </c>
      <c r="G61" s="7">
        <v>1</v>
      </c>
      <c r="H61" s="10">
        <f t="shared" si="5"/>
        <v>0.32</v>
      </c>
      <c r="I61" s="9">
        <f>VLOOKUP(states_RPS!A61,load!$AM$46:$AW$61,B61-2020, FALSE)</f>
        <v>122685.33978227439</v>
      </c>
      <c r="J61" s="9">
        <f>VLOOKUP(states_RPS!A61,load!$AM$3:$AW$18,B61-2020, FALSE)</f>
        <v>122685.33978227439</v>
      </c>
      <c r="K61" s="2">
        <f t="shared" si="4"/>
        <v>0</v>
      </c>
      <c r="L61" s="2">
        <f t="shared" si="7"/>
        <v>39259.308730327808</v>
      </c>
      <c r="M61" s="10">
        <f t="shared" si="8"/>
        <v>0.32000000000000006</v>
      </c>
    </row>
    <row r="62" spans="1:13" x14ac:dyDescent="0.3">
      <c r="A62" t="str">
        <f t="shared" si="12"/>
        <v>VA-DOM</v>
      </c>
      <c r="B62">
        <v>2028</v>
      </c>
      <c r="C62" s="4" t="s">
        <v>71</v>
      </c>
      <c r="D62" s="4" t="s">
        <v>419</v>
      </c>
      <c r="E62" s="10">
        <v>0.35</v>
      </c>
      <c r="G62" s="7">
        <v>1</v>
      </c>
      <c r="H62" s="10">
        <f t="shared" si="5"/>
        <v>0.35</v>
      </c>
      <c r="I62" s="9">
        <f>VLOOKUP(states_RPS!A62,load!$AM$46:$AW$61,B62-2020, FALSE)</f>
        <v>126977.18928797219</v>
      </c>
      <c r="J62" s="9">
        <f>VLOOKUP(states_RPS!A62,load!$AM$3:$AW$18,B62-2020, FALSE)</f>
        <v>126977.18928797219</v>
      </c>
      <c r="K62" s="2">
        <f t="shared" si="4"/>
        <v>0</v>
      </c>
      <c r="L62" s="2">
        <f t="shared" si="7"/>
        <v>44442.016250790264</v>
      </c>
      <c r="M62" s="10">
        <f t="shared" si="8"/>
        <v>0.35</v>
      </c>
    </row>
    <row r="63" spans="1:13" x14ac:dyDescent="0.3">
      <c r="A63" t="str">
        <f t="shared" si="12"/>
        <v>VA-DOM</v>
      </c>
      <c r="B63">
        <v>2029</v>
      </c>
      <c r="C63" s="4" t="s">
        <v>71</v>
      </c>
      <c r="D63" s="4" t="s">
        <v>419</v>
      </c>
      <c r="E63" s="10">
        <v>0.38</v>
      </c>
      <c r="G63" s="7">
        <v>1</v>
      </c>
      <c r="H63" s="10">
        <f t="shared" si="5"/>
        <v>0.38</v>
      </c>
      <c r="I63" s="9">
        <f>VLOOKUP(states_RPS!A63,load!$AM$46:$AW$61,B63-2020, FALSE)</f>
        <v>131593.07801980356</v>
      </c>
      <c r="J63" s="9">
        <f>VLOOKUP(states_RPS!A63,load!$AM$3:$AW$18,B63-2020, FALSE)</f>
        <v>131593.07801980356</v>
      </c>
      <c r="K63" s="2">
        <f t="shared" si="4"/>
        <v>0</v>
      </c>
      <c r="L63" s="2">
        <f t="shared" si="7"/>
        <v>50005.369647525353</v>
      </c>
      <c r="M63" s="10">
        <f t="shared" si="8"/>
        <v>0.38</v>
      </c>
    </row>
    <row r="64" spans="1:13" x14ac:dyDescent="0.3">
      <c r="A64" t="str">
        <f t="shared" si="12"/>
        <v>VA-DOM</v>
      </c>
      <c r="B64">
        <v>2030</v>
      </c>
      <c r="C64" s="4" t="s">
        <v>71</v>
      </c>
      <c r="D64" s="4" t="s">
        <v>419</v>
      </c>
      <c r="E64" s="10">
        <v>0.41</v>
      </c>
      <c r="G64" s="7">
        <v>1</v>
      </c>
      <c r="H64" s="10">
        <f t="shared" si="5"/>
        <v>0.41</v>
      </c>
      <c r="I64" s="9">
        <f>VLOOKUP(states_RPS!A64,load!$AM$46:$AW$61,B64-2020, FALSE)</f>
        <v>135635.58267179696</v>
      </c>
      <c r="J64" s="9">
        <f>VLOOKUP(states_RPS!A64,load!$AM$3:$AW$18,B64-2020, FALSE)</f>
        <v>135635.58267179696</v>
      </c>
      <c r="K64" s="2">
        <f t="shared" si="4"/>
        <v>0</v>
      </c>
      <c r="L64" s="2">
        <f t="shared" si="7"/>
        <v>55610.588895436747</v>
      </c>
      <c r="M64" s="10">
        <f t="shared" si="8"/>
        <v>0.41</v>
      </c>
    </row>
    <row r="65" spans="1:19" x14ac:dyDescent="0.3">
      <c r="A65" t="s">
        <v>76</v>
      </c>
      <c r="B65">
        <v>2022</v>
      </c>
      <c r="C65" s="4" t="s">
        <v>71</v>
      </c>
      <c r="D65" s="4" t="s">
        <v>0</v>
      </c>
      <c r="E65" s="10">
        <v>7.0000000000000007E-2</v>
      </c>
      <c r="G65" s="7">
        <v>1</v>
      </c>
      <c r="H65" s="10">
        <f t="shared" si="5"/>
        <v>7.0000000000000007E-2</v>
      </c>
      <c r="I65" s="9">
        <f>VLOOKUP(states_RPS!A65,load!$AM$46:$AW$61,B65-2020, FALSE)</f>
        <v>19021.794062304951</v>
      </c>
      <c r="J65" s="9">
        <f>VLOOKUP(states_RPS!A65,load!$AM$3:$AW$18,B65-2020, FALSE)</f>
        <v>19021.794062304951</v>
      </c>
      <c r="K65" s="2">
        <f t="shared" si="4"/>
        <v>0</v>
      </c>
      <c r="L65" s="2">
        <f t="shared" si="7"/>
        <v>1331.5255843613468</v>
      </c>
      <c r="M65" s="10">
        <f t="shared" si="8"/>
        <v>7.0000000000000007E-2</v>
      </c>
    </row>
    <row r="66" spans="1:19" x14ac:dyDescent="0.3">
      <c r="A66" t="str">
        <f>A65</f>
        <v>VA-AEP</v>
      </c>
      <c r="B66">
        <v>2023</v>
      </c>
      <c r="C66" s="4" t="s">
        <v>71</v>
      </c>
      <c r="D66" s="4" t="s">
        <v>0</v>
      </c>
      <c r="E66" s="10">
        <v>0.08</v>
      </c>
      <c r="G66" s="7">
        <v>1</v>
      </c>
      <c r="H66" s="10">
        <f t="shared" si="5"/>
        <v>0.08</v>
      </c>
      <c r="I66" s="9">
        <f>VLOOKUP(states_RPS!A66,load!$AM$46:$AW$61,B66-2020, FALSE)</f>
        <v>19035.111467841816</v>
      </c>
      <c r="J66" s="9">
        <f>VLOOKUP(states_RPS!A66,load!$AM$3:$AW$18,B66-2020, FALSE)</f>
        <v>19035.111467841816</v>
      </c>
      <c r="K66" s="2">
        <f t="shared" si="4"/>
        <v>0</v>
      </c>
      <c r="L66" s="2">
        <f t="shared" si="7"/>
        <v>1522.8089174273452</v>
      </c>
      <c r="M66" s="10">
        <f t="shared" si="8"/>
        <v>0.08</v>
      </c>
    </row>
    <row r="67" spans="1:19" x14ac:dyDescent="0.3">
      <c r="A67" t="str">
        <f t="shared" ref="A67:A73" si="13">A66</f>
        <v>VA-AEP</v>
      </c>
      <c r="B67">
        <v>2024</v>
      </c>
      <c r="C67" s="4" t="s">
        <v>71</v>
      </c>
      <c r="D67" s="4" t="s">
        <v>0</v>
      </c>
      <c r="E67" s="10">
        <v>0.1</v>
      </c>
      <c r="G67" s="7">
        <v>1</v>
      </c>
      <c r="H67" s="10">
        <f t="shared" si="5"/>
        <v>0.1</v>
      </c>
      <c r="I67" s="9">
        <f>VLOOKUP(states_RPS!A67,load!$AM$46:$AW$61,B67-2020, FALSE)</f>
        <v>19028.779482322469</v>
      </c>
      <c r="J67" s="9">
        <f>VLOOKUP(states_RPS!A67,load!$AM$3:$AW$18,B67-2020, FALSE)</f>
        <v>19028.779482322469</v>
      </c>
      <c r="K67" s="2">
        <f t="shared" si="4"/>
        <v>0</v>
      </c>
      <c r="L67" s="2">
        <f t="shared" si="7"/>
        <v>1902.877948232247</v>
      </c>
      <c r="M67" s="10">
        <f t="shared" si="8"/>
        <v>0.1</v>
      </c>
    </row>
    <row r="68" spans="1:19" x14ac:dyDescent="0.3">
      <c r="A68" t="str">
        <f t="shared" si="13"/>
        <v>VA-AEP</v>
      </c>
      <c r="B68">
        <v>2025</v>
      </c>
      <c r="C68" s="4" t="s">
        <v>71</v>
      </c>
      <c r="D68" s="4" t="s">
        <v>0</v>
      </c>
      <c r="E68" s="10">
        <v>0.14000000000000001</v>
      </c>
      <c r="G68" s="7">
        <v>1</v>
      </c>
      <c r="H68" s="10">
        <f t="shared" si="5"/>
        <v>0.14000000000000001</v>
      </c>
      <c r="I68" s="9">
        <f>VLOOKUP(states_RPS!A68,load!$AM$46:$AW$61,B68-2020, FALSE)</f>
        <v>19105.714215790187</v>
      </c>
      <c r="J68" s="9">
        <f>VLOOKUP(states_RPS!A68,load!$AM$3:$AW$18,B68-2020, FALSE)</f>
        <v>19105.714215790187</v>
      </c>
      <c r="K68" s="2">
        <f t="shared" si="4"/>
        <v>0</v>
      </c>
      <c r="L68" s="2">
        <f t="shared" si="7"/>
        <v>2674.7999902106267</v>
      </c>
      <c r="M68" s="10">
        <f t="shared" si="8"/>
        <v>0.14000000000000001</v>
      </c>
    </row>
    <row r="69" spans="1:19" x14ac:dyDescent="0.3">
      <c r="A69" t="str">
        <f t="shared" si="13"/>
        <v>VA-AEP</v>
      </c>
      <c r="B69">
        <v>2026</v>
      </c>
      <c r="C69" s="4" t="s">
        <v>71</v>
      </c>
      <c r="D69" s="4" t="s">
        <v>0</v>
      </c>
      <c r="E69" s="10">
        <v>0.17</v>
      </c>
      <c r="G69" s="7">
        <v>1</v>
      </c>
      <c r="H69" s="10">
        <f t="shared" si="5"/>
        <v>0.17</v>
      </c>
      <c r="I69" s="9">
        <f>VLOOKUP(states_RPS!A69,load!$AM$46:$AW$61,B69-2020, FALSE)</f>
        <v>19091.491680881489</v>
      </c>
      <c r="J69" s="9">
        <f>VLOOKUP(states_RPS!A69,load!$AM$3:$AW$18,B69-2020, FALSE)</f>
        <v>19091.491680881489</v>
      </c>
      <c r="K69" s="2">
        <f t="shared" si="4"/>
        <v>0</v>
      </c>
      <c r="L69" s="2">
        <f t="shared" si="7"/>
        <v>3245.5535857498535</v>
      </c>
      <c r="M69" s="10">
        <f t="shared" si="8"/>
        <v>0.17</v>
      </c>
    </row>
    <row r="70" spans="1:19" x14ac:dyDescent="0.3">
      <c r="A70" t="str">
        <f t="shared" si="13"/>
        <v>VA-AEP</v>
      </c>
      <c r="B70">
        <v>2027</v>
      </c>
      <c r="C70" s="4" t="s">
        <v>71</v>
      </c>
      <c r="D70" s="4" t="s">
        <v>0</v>
      </c>
      <c r="E70" s="10">
        <v>0.2</v>
      </c>
      <c r="G70" s="7">
        <v>1</v>
      </c>
      <c r="H70" s="10">
        <f t="shared" si="5"/>
        <v>0.2</v>
      </c>
      <c r="I70" s="9">
        <f>VLOOKUP(states_RPS!A70,load!$AM$46:$AW$61,B70-2020, FALSE)</f>
        <v>19128.67511173039</v>
      </c>
      <c r="J70" s="9">
        <f>VLOOKUP(states_RPS!A70,load!$AM$3:$AW$18,B70-2020, FALSE)</f>
        <v>19128.67511173039</v>
      </c>
      <c r="K70" s="2">
        <f t="shared" si="4"/>
        <v>0</v>
      </c>
      <c r="L70" s="2">
        <f t="shared" si="7"/>
        <v>3825.735022346078</v>
      </c>
      <c r="M70" s="10">
        <f t="shared" si="8"/>
        <v>0.2</v>
      </c>
    </row>
    <row r="71" spans="1:19" x14ac:dyDescent="0.3">
      <c r="A71" t="str">
        <f t="shared" si="13"/>
        <v>VA-AEP</v>
      </c>
      <c r="B71">
        <v>2028</v>
      </c>
      <c r="C71" s="4" t="s">
        <v>71</v>
      </c>
      <c r="D71" s="4" t="s">
        <v>0</v>
      </c>
      <c r="E71" s="10">
        <v>0.24</v>
      </c>
      <c r="G71" s="7">
        <v>1</v>
      </c>
      <c r="H71" s="10">
        <f t="shared" si="5"/>
        <v>0.24</v>
      </c>
      <c r="I71" s="9">
        <f>VLOOKUP(states_RPS!A71,load!$AM$46:$AW$61,B71-2020, FALSE)</f>
        <v>19243.86283696086</v>
      </c>
      <c r="J71" s="9">
        <f>VLOOKUP(states_RPS!A71,load!$AM$3:$AW$18,B71-2020, FALSE)</f>
        <v>19243.86283696086</v>
      </c>
      <c r="K71" s="2">
        <f t="shared" si="4"/>
        <v>0</v>
      </c>
      <c r="L71" s="2">
        <f t="shared" si="7"/>
        <v>4618.5270808706064</v>
      </c>
      <c r="M71" s="10">
        <f t="shared" si="8"/>
        <v>0.24</v>
      </c>
    </row>
    <row r="72" spans="1:19" x14ac:dyDescent="0.3">
      <c r="A72" t="str">
        <f t="shared" si="13"/>
        <v>VA-AEP</v>
      </c>
      <c r="B72">
        <v>2029</v>
      </c>
      <c r="C72" s="4" t="s">
        <v>71</v>
      </c>
      <c r="D72" s="4" t="s">
        <v>0</v>
      </c>
      <c r="E72" s="10">
        <v>0.27</v>
      </c>
      <c r="G72" s="7">
        <v>1</v>
      </c>
      <c r="H72" s="10">
        <f t="shared" si="5"/>
        <v>0.27</v>
      </c>
      <c r="I72" s="9">
        <f>VLOOKUP(states_RPS!A72,load!$AM$46:$AW$61,B72-2020, FALSE)</f>
        <v>19298.095656873211</v>
      </c>
      <c r="J72" s="9">
        <f>VLOOKUP(states_RPS!A72,load!$AM$3:$AW$18,B72-2020, FALSE)</f>
        <v>19298.095656873211</v>
      </c>
      <c r="K72" s="2">
        <f t="shared" si="4"/>
        <v>0</v>
      </c>
      <c r="L72" s="2">
        <f t="shared" si="7"/>
        <v>5210.4858273557675</v>
      </c>
      <c r="M72" s="10">
        <f t="shared" si="8"/>
        <v>0.27</v>
      </c>
      <c r="S72" s="2"/>
    </row>
    <row r="73" spans="1:19" x14ac:dyDescent="0.3">
      <c r="A73" t="str">
        <f t="shared" si="13"/>
        <v>VA-AEP</v>
      </c>
      <c r="B73">
        <v>2030</v>
      </c>
      <c r="C73" s="4" t="s">
        <v>71</v>
      </c>
      <c r="D73" s="4" t="s">
        <v>0</v>
      </c>
      <c r="E73" s="10">
        <v>0.3</v>
      </c>
      <c r="G73" s="7">
        <v>1</v>
      </c>
      <c r="H73" s="10">
        <f t="shared" si="5"/>
        <v>0.3</v>
      </c>
      <c r="I73" s="9">
        <f>VLOOKUP(states_RPS!A73,load!$AM$46:$AW$61,B73-2020, FALSE)</f>
        <v>19255.548776948264</v>
      </c>
      <c r="J73" s="9">
        <f>VLOOKUP(states_RPS!A73,load!$AM$3:$AW$18,B73-2020, FALSE)</f>
        <v>19255.548776948264</v>
      </c>
      <c r="K73" s="2">
        <f t="shared" si="4"/>
        <v>0</v>
      </c>
      <c r="L73" s="2">
        <f t="shared" si="7"/>
        <v>5776.6646330844787</v>
      </c>
      <c r="M73" s="10">
        <f t="shared" si="8"/>
        <v>0.3</v>
      </c>
    </row>
    <row r="74" spans="1:19" x14ac:dyDescent="0.3">
      <c r="A74" t="s">
        <v>21</v>
      </c>
      <c r="B74">
        <v>2022</v>
      </c>
      <c r="C74" t="s">
        <v>420</v>
      </c>
      <c r="D74" s="4" t="s">
        <v>21</v>
      </c>
      <c r="E74" s="10">
        <v>2.75E-2</v>
      </c>
      <c r="G74" s="7">
        <v>1</v>
      </c>
      <c r="H74" s="10">
        <f t="shared" si="5"/>
        <v>2.75E-2</v>
      </c>
      <c r="I74" s="9">
        <f>VLOOKUP(states_RPS!A74,load!$AM$46:$AW$61,B74-2020, FALSE)</f>
        <v>11243.396061597745</v>
      </c>
      <c r="J74" s="9">
        <f>VLOOKUP(states_RPS!A74,load!$AM$3:$AW$18,B74-2020, FALSE)</f>
        <v>11243.396061597745</v>
      </c>
      <c r="K74" s="2">
        <f t="shared" si="4"/>
        <v>0</v>
      </c>
      <c r="L74" s="2">
        <f t="shared" si="7"/>
        <v>309.193391693938</v>
      </c>
      <c r="M74" s="10">
        <f t="shared" si="8"/>
        <v>2.75E-2</v>
      </c>
    </row>
    <row r="75" spans="1:19" x14ac:dyDescent="0.3">
      <c r="A75" t="s">
        <v>21</v>
      </c>
      <c r="B75">
        <v>2023</v>
      </c>
      <c r="C75" t="s">
        <v>420</v>
      </c>
      <c r="D75" s="4" t="s">
        <v>21</v>
      </c>
      <c r="E75" s="10">
        <v>0.03</v>
      </c>
      <c r="G75" s="7">
        <v>1</v>
      </c>
      <c r="H75" s="10">
        <f t="shared" si="5"/>
        <v>0.03</v>
      </c>
      <c r="I75" s="9">
        <f>VLOOKUP(states_RPS!A75,load!$AM$46:$AW$61,B75-2020, FALSE)</f>
        <v>11281.674911814713</v>
      </c>
      <c r="J75" s="9">
        <f>VLOOKUP(states_RPS!A75,load!$AM$3:$AW$18,B75-2020, FALSE)</f>
        <v>11281.674911814713</v>
      </c>
      <c r="K75" s="2">
        <f t="shared" si="4"/>
        <v>0</v>
      </c>
      <c r="L75" s="2">
        <f t="shared" ref="L75:L100" si="14">H75*J75-K75</f>
        <v>338.45024735444139</v>
      </c>
      <c r="M75" s="10">
        <f t="shared" si="8"/>
        <v>0.03</v>
      </c>
    </row>
    <row r="76" spans="1:19" x14ac:dyDescent="0.3">
      <c r="A76" t="s">
        <v>21</v>
      </c>
      <c r="B76">
        <v>2024</v>
      </c>
      <c r="C76" s="4" t="s">
        <v>420</v>
      </c>
      <c r="D76" s="4" t="s">
        <v>21</v>
      </c>
      <c r="E76" s="10">
        <v>3.2500000000000001E-2</v>
      </c>
      <c r="G76" s="7">
        <v>1</v>
      </c>
      <c r="H76" s="10">
        <f t="shared" si="5"/>
        <v>3.2500000000000001E-2</v>
      </c>
      <c r="I76" s="9">
        <f>VLOOKUP(states_RPS!A76,load!$AM$46:$AW$61,B76-2020, FALSE)</f>
        <v>11326.2038419211</v>
      </c>
      <c r="J76" s="9">
        <f>VLOOKUP(states_RPS!A76,load!$AM$3:$AW$18,B76-2020, FALSE)</f>
        <v>11326.2038419211</v>
      </c>
      <c r="K76" s="2">
        <f t="shared" ref="K76:K139" si="15">J76-I76</f>
        <v>0</v>
      </c>
      <c r="L76" s="2">
        <f t="shared" si="14"/>
        <v>368.10162486243576</v>
      </c>
      <c r="M76" s="10">
        <f t="shared" si="8"/>
        <v>3.2500000000000001E-2</v>
      </c>
    </row>
    <row r="77" spans="1:19" x14ac:dyDescent="0.3">
      <c r="A77" t="s">
        <v>21</v>
      </c>
      <c r="B77">
        <v>2025</v>
      </c>
      <c r="C77" s="4" t="s">
        <v>420</v>
      </c>
      <c r="D77" s="4" t="s">
        <v>21</v>
      </c>
      <c r="E77" s="10">
        <v>3.5000000000000003E-2</v>
      </c>
      <c r="G77" s="7">
        <v>1</v>
      </c>
      <c r="H77" s="10">
        <f t="shared" si="5"/>
        <v>3.5000000000000003E-2</v>
      </c>
      <c r="I77" s="9">
        <f>VLOOKUP(states_RPS!A77,load!$AM$46:$AW$61,B77-2020, FALSE)</f>
        <v>11356.392976271469</v>
      </c>
      <c r="J77" s="9">
        <f>VLOOKUP(states_RPS!A77,load!$AM$3:$AW$18,B77-2020, FALSE)</f>
        <v>11356.392976271469</v>
      </c>
      <c r="K77" s="2">
        <f t="shared" si="15"/>
        <v>0</v>
      </c>
      <c r="L77" s="2">
        <f t="shared" si="14"/>
        <v>397.47375416950143</v>
      </c>
      <c r="M77" s="10">
        <f t="shared" si="8"/>
        <v>3.5000000000000003E-2</v>
      </c>
    </row>
    <row r="78" spans="1:19" x14ac:dyDescent="0.3">
      <c r="A78" t="s">
        <v>21</v>
      </c>
      <c r="B78">
        <v>2026</v>
      </c>
      <c r="C78" s="4" t="s">
        <v>420</v>
      </c>
      <c r="D78" s="4" t="s">
        <v>21</v>
      </c>
      <c r="E78" s="10">
        <v>3.7499999999999999E-2</v>
      </c>
      <c r="G78" s="7">
        <v>1</v>
      </c>
      <c r="H78" s="10">
        <f t="shared" si="5"/>
        <v>3.7499999999999999E-2</v>
      </c>
      <c r="I78" s="9">
        <f>VLOOKUP(states_RPS!A78,load!$AM$46:$AW$61,B78-2020, FALSE)</f>
        <v>11379.490436080934</v>
      </c>
      <c r="J78" s="9">
        <f>VLOOKUP(states_RPS!A78,load!$AM$3:$AW$18,B78-2020, FALSE)</f>
        <v>11379.490436080934</v>
      </c>
      <c r="K78" s="2">
        <f t="shared" si="15"/>
        <v>0</v>
      </c>
      <c r="L78" s="2">
        <f t="shared" si="14"/>
        <v>426.73089135303502</v>
      </c>
      <c r="M78" s="10">
        <f t="shared" si="8"/>
        <v>3.7499999999999999E-2</v>
      </c>
    </row>
    <row r="79" spans="1:19" x14ac:dyDescent="0.3">
      <c r="A79" t="s">
        <v>21</v>
      </c>
      <c r="B79">
        <v>2027</v>
      </c>
      <c r="C79" s="4" t="s">
        <v>420</v>
      </c>
      <c r="D79" s="4" t="s">
        <v>21</v>
      </c>
      <c r="E79" s="10">
        <v>0.04</v>
      </c>
      <c r="G79" s="7">
        <v>1</v>
      </c>
      <c r="H79" s="10">
        <f t="shared" si="5"/>
        <v>0.04</v>
      </c>
      <c r="I79" s="9">
        <f>VLOOKUP(states_RPS!A79,load!$AM$46:$AW$61,B79-2020, FALSE)</f>
        <v>11414.204911405746</v>
      </c>
      <c r="J79" s="9">
        <f>VLOOKUP(states_RPS!A79,load!$AM$3:$AW$18,B79-2020, FALSE)</f>
        <v>11414.204911405746</v>
      </c>
      <c r="K79" s="2">
        <f t="shared" si="15"/>
        <v>0</v>
      </c>
      <c r="L79" s="2">
        <f t="shared" si="14"/>
        <v>456.56819645622988</v>
      </c>
      <c r="M79" s="10">
        <f t="shared" si="8"/>
        <v>0.04</v>
      </c>
    </row>
    <row r="80" spans="1:19" x14ac:dyDescent="0.3">
      <c r="A80" t="s">
        <v>21</v>
      </c>
      <c r="B80">
        <v>2028</v>
      </c>
      <c r="C80" s="4" t="s">
        <v>420</v>
      </c>
      <c r="D80" s="4" t="s">
        <v>21</v>
      </c>
      <c r="E80" s="10">
        <v>4.2500000000000003E-2</v>
      </c>
      <c r="G80" s="7">
        <v>1</v>
      </c>
      <c r="H80" s="10">
        <f t="shared" si="5"/>
        <v>4.2500000000000003E-2</v>
      </c>
      <c r="I80" s="9">
        <f>VLOOKUP(states_RPS!A80,load!$AM$46:$AW$61,B80-2020, FALSE)</f>
        <v>11496.68727617647</v>
      </c>
      <c r="J80" s="9">
        <f>VLOOKUP(states_RPS!A80,load!$AM$3:$AW$18,B80-2020, FALSE)</f>
        <v>11496.68727617647</v>
      </c>
      <c r="K80" s="2">
        <f t="shared" si="15"/>
        <v>0</v>
      </c>
      <c r="L80" s="2">
        <f t="shared" si="14"/>
        <v>488.60920923750001</v>
      </c>
      <c r="M80" s="10">
        <f t="shared" si="8"/>
        <v>4.2500000000000003E-2</v>
      </c>
    </row>
    <row r="81" spans="1:13" x14ac:dyDescent="0.3">
      <c r="A81" t="s">
        <v>21</v>
      </c>
      <c r="B81">
        <v>2029</v>
      </c>
      <c r="C81" s="4" t="s">
        <v>420</v>
      </c>
      <c r="D81" s="4" t="s">
        <v>21</v>
      </c>
      <c r="E81" s="10">
        <v>4.4999999999999998E-2</v>
      </c>
      <c r="G81" s="7">
        <v>1</v>
      </c>
      <c r="H81" s="10">
        <f t="shared" si="5"/>
        <v>4.4999999999999998E-2</v>
      </c>
      <c r="I81" s="9">
        <f>VLOOKUP(states_RPS!A81,load!$AM$46:$AW$61,B81-2020, FALSE)</f>
        <v>11595.495817734878</v>
      </c>
      <c r="J81" s="9">
        <f>VLOOKUP(states_RPS!A81,load!$AM$3:$AW$18,B81-2020, FALSE)</f>
        <v>11595.495817734878</v>
      </c>
      <c r="K81" s="2">
        <f t="shared" si="15"/>
        <v>0</v>
      </c>
      <c r="L81" s="2">
        <f t="shared" si="14"/>
        <v>521.79731179806947</v>
      </c>
      <c r="M81" s="10">
        <f t="shared" si="8"/>
        <v>4.4999999999999998E-2</v>
      </c>
    </row>
    <row r="82" spans="1:13" x14ac:dyDescent="0.3">
      <c r="A82" t="s">
        <v>21</v>
      </c>
      <c r="B82">
        <v>2030</v>
      </c>
      <c r="C82" s="4" t="s">
        <v>420</v>
      </c>
      <c r="D82" s="4" t="s">
        <v>21</v>
      </c>
      <c r="E82" s="10">
        <v>0.05</v>
      </c>
      <c r="G82" s="7">
        <v>1</v>
      </c>
      <c r="H82" s="10">
        <f t="shared" si="5"/>
        <v>0.05</v>
      </c>
      <c r="I82" s="9">
        <f>VLOOKUP(states_RPS!A82,load!$AM$46:$AW$61,B82-2020, FALSE)</f>
        <v>11625.892562739073</v>
      </c>
      <c r="J82" s="9">
        <f>VLOOKUP(states_RPS!A82,load!$AM$3:$AW$18,B82-2020, FALSE)</f>
        <v>11625.892562739073</v>
      </c>
      <c r="K82" s="2">
        <f t="shared" si="15"/>
        <v>0</v>
      </c>
      <c r="L82" s="2">
        <f t="shared" si="14"/>
        <v>581.29462813695363</v>
      </c>
      <c r="M82" s="10">
        <f t="shared" si="8"/>
        <v>0.05</v>
      </c>
    </row>
    <row r="83" spans="1:13" x14ac:dyDescent="0.3">
      <c r="A83" t="s">
        <v>22</v>
      </c>
      <c r="B83">
        <v>2022</v>
      </c>
      <c r="C83" s="4" t="s">
        <v>420</v>
      </c>
      <c r="D83" s="4" t="s">
        <v>22</v>
      </c>
      <c r="E83" s="10">
        <v>2.5999999999999999E-2</v>
      </c>
      <c r="G83" s="7">
        <v>1</v>
      </c>
      <c r="H83" s="10">
        <f t="shared" si="5"/>
        <v>2.5999999999999999E-2</v>
      </c>
      <c r="I83" s="9">
        <f>VLOOKUP(states_RPS!A83,load!$AM$46:$AW$61,B83-2020, FALSE)</f>
        <v>8354.9446690787772</v>
      </c>
      <c r="J83" s="9">
        <f>VLOOKUP(states_RPS!A83,load!$AM$3:$AW$18,B83-2020, FALSE)</f>
        <v>8354.9446690787772</v>
      </c>
      <c r="K83" s="2">
        <f t="shared" si="15"/>
        <v>0</v>
      </c>
      <c r="L83" s="2">
        <f t="shared" si="14"/>
        <v>217.22856139604821</v>
      </c>
      <c r="M83" s="10">
        <f t="shared" si="8"/>
        <v>2.5999999999999999E-2</v>
      </c>
    </row>
    <row r="84" spans="1:13" x14ac:dyDescent="0.3">
      <c r="A84" t="s">
        <v>22</v>
      </c>
      <c r="B84">
        <v>2023</v>
      </c>
      <c r="C84" s="4" t="s">
        <v>420</v>
      </c>
      <c r="D84" s="4" t="s">
        <v>22</v>
      </c>
      <c r="E84" s="10">
        <v>2.8500000000000001E-2</v>
      </c>
      <c r="G84" s="7">
        <v>1</v>
      </c>
      <c r="H84" s="10">
        <f t="shared" si="5"/>
        <v>2.8500000000000001E-2</v>
      </c>
      <c r="I84" s="9">
        <f>VLOOKUP(states_RPS!A84,load!$AM$46:$AW$61,B84-2020, FALSE)</f>
        <v>8397.0941172444836</v>
      </c>
      <c r="J84" s="9">
        <f>VLOOKUP(states_RPS!A84,load!$AM$3:$AW$18,B84-2020, FALSE)</f>
        <v>8397.0941172444836</v>
      </c>
      <c r="K84" s="2">
        <f t="shared" si="15"/>
        <v>0</v>
      </c>
      <c r="L84" s="2">
        <f t="shared" si="14"/>
        <v>239.3171823414678</v>
      </c>
      <c r="M84" s="10">
        <f t="shared" si="8"/>
        <v>2.8500000000000001E-2</v>
      </c>
    </row>
    <row r="85" spans="1:13" x14ac:dyDescent="0.3">
      <c r="A85" t="s">
        <v>22</v>
      </c>
      <c r="B85">
        <v>2024</v>
      </c>
      <c r="C85" s="4" t="s">
        <v>420</v>
      </c>
      <c r="D85" s="4" t="s">
        <v>22</v>
      </c>
      <c r="E85" s="10">
        <v>3.15E-2</v>
      </c>
      <c r="G85" s="7">
        <v>1</v>
      </c>
      <c r="H85" s="10">
        <f t="shared" si="5"/>
        <v>3.15E-2</v>
      </c>
      <c r="I85" s="9">
        <f>VLOOKUP(states_RPS!A85,load!$AM$46:$AW$61,B85-2020, FALSE)</f>
        <v>8417.1640429218205</v>
      </c>
      <c r="J85" s="9">
        <f>VLOOKUP(states_RPS!A85,load!$AM$3:$AW$18,B85-2020, FALSE)</f>
        <v>8417.1640429218205</v>
      </c>
      <c r="K85" s="2">
        <f t="shared" si="15"/>
        <v>0</v>
      </c>
      <c r="L85" s="2">
        <f t="shared" si="14"/>
        <v>265.14066735203733</v>
      </c>
      <c r="M85" s="10">
        <f t="shared" si="8"/>
        <v>3.15E-2</v>
      </c>
    </row>
    <row r="86" spans="1:13" x14ac:dyDescent="0.3">
      <c r="A86" t="s">
        <v>22</v>
      </c>
      <c r="B86">
        <v>2025</v>
      </c>
      <c r="C86" s="4" t="s">
        <v>420</v>
      </c>
      <c r="D86" s="4" t="s">
        <v>22</v>
      </c>
      <c r="E86" s="10">
        <v>3.4500000000000003E-2</v>
      </c>
      <c r="G86" s="7">
        <v>1</v>
      </c>
      <c r="H86" s="10">
        <f t="shared" si="5"/>
        <v>3.4500000000000003E-2</v>
      </c>
      <c r="I86" s="9">
        <f>VLOOKUP(states_RPS!A86,load!$AM$46:$AW$61,B86-2020, FALSE)</f>
        <v>8435.0765203131959</v>
      </c>
      <c r="J86" s="9">
        <f>VLOOKUP(states_RPS!A86,load!$AM$3:$AW$18,B86-2020, FALSE)</f>
        <v>8435.0765203131959</v>
      </c>
      <c r="K86" s="2">
        <f t="shared" si="15"/>
        <v>0</v>
      </c>
      <c r="L86" s="2">
        <f t="shared" si="14"/>
        <v>291.0101399508053</v>
      </c>
      <c r="M86" s="10">
        <f t="shared" si="8"/>
        <v>3.4500000000000003E-2</v>
      </c>
    </row>
    <row r="87" spans="1:13" x14ac:dyDescent="0.3">
      <c r="A87" t="s">
        <v>22</v>
      </c>
      <c r="B87">
        <v>2026</v>
      </c>
      <c r="C87" s="4" t="s">
        <v>420</v>
      </c>
      <c r="D87" s="4" t="s">
        <v>22</v>
      </c>
      <c r="E87" s="10">
        <v>3.7499999999999999E-2</v>
      </c>
      <c r="G87" s="7">
        <v>1</v>
      </c>
      <c r="H87" s="10">
        <f t="shared" si="5"/>
        <v>3.7499999999999999E-2</v>
      </c>
      <c r="I87" s="9">
        <f>VLOOKUP(states_RPS!A87,load!$AM$46:$AW$61,B87-2020, FALSE)</f>
        <v>8385.9743903553153</v>
      </c>
      <c r="J87" s="9">
        <f>VLOOKUP(states_RPS!A87,load!$AM$3:$AW$18,B87-2020, FALSE)</f>
        <v>8385.9743903553153</v>
      </c>
      <c r="K87" s="2">
        <f t="shared" si="15"/>
        <v>0</v>
      </c>
      <c r="L87" s="2">
        <f t="shared" si="14"/>
        <v>314.47403963832431</v>
      </c>
      <c r="M87" s="10">
        <f t="shared" si="8"/>
        <v>3.7499999999999999E-2</v>
      </c>
    </row>
    <row r="88" spans="1:13" x14ac:dyDescent="0.3">
      <c r="A88" t="s">
        <v>22</v>
      </c>
      <c r="B88">
        <v>2027</v>
      </c>
      <c r="C88" s="4" t="s">
        <v>420</v>
      </c>
      <c r="D88" s="4" t="s">
        <v>22</v>
      </c>
      <c r="E88" s="10">
        <v>4.1000000000000002E-2</v>
      </c>
      <c r="G88" s="7">
        <v>1</v>
      </c>
      <c r="H88" s="10">
        <f t="shared" si="5"/>
        <v>4.1000000000000002E-2</v>
      </c>
      <c r="I88" s="9">
        <f>VLOOKUP(states_RPS!A88,load!$AM$46:$AW$61,B88-2020, FALSE)</f>
        <v>8387.7609716290262</v>
      </c>
      <c r="J88" s="9">
        <f>VLOOKUP(states_RPS!A88,load!$AM$3:$AW$18,B88-2020, FALSE)</f>
        <v>8387.7609716290262</v>
      </c>
      <c r="K88" s="2">
        <f t="shared" si="15"/>
        <v>0</v>
      </c>
      <c r="L88" s="2">
        <f t="shared" si="14"/>
        <v>343.89819983679007</v>
      </c>
      <c r="M88" s="10">
        <f t="shared" si="8"/>
        <v>4.1000000000000002E-2</v>
      </c>
    </row>
    <row r="89" spans="1:13" x14ac:dyDescent="0.3">
      <c r="A89" t="s">
        <v>22</v>
      </c>
      <c r="B89">
        <v>2028</v>
      </c>
      <c r="C89" s="4" t="s">
        <v>420</v>
      </c>
      <c r="D89" s="4" t="s">
        <v>22</v>
      </c>
      <c r="E89" s="10">
        <v>4.4999999999999998E-2</v>
      </c>
      <c r="G89" s="7">
        <v>1</v>
      </c>
      <c r="H89" s="10">
        <f t="shared" si="5"/>
        <v>4.4999999999999998E-2</v>
      </c>
      <c r="I89" s="9">
        <f>VLOOKUP(states_RPS!A89,load!$AM$46:$AW$61,B89-2020, FALSE)</f>
        <v>8457.7455649468357</v>
      </c>
      <c r="J89" s="9">
        <f>VLOOKUP(states_RPS!A89,load!$AM$3:$AW$18,B89-2020, FALSE)</f>
        <v>8457.7455649468357</v>
      </c>
      <c r="K89" s="2">
        <f t="shared" si="15"/>
        <v>0</v>
      </c>
      <c r="L89" s="2">
        <f t="shared" si="14"/>
        <v>380.59855042260762</v>
      </c>
      <c r="M89" s="10">
        <f t="shared" si="8"/>
        <v>4.4999999999999998E-2</v>
      </c>
    </row>
    <row r="90" spans="1:13" x14ac:dyDescent="0.3">
      <c r="A90" t="s">
        <v>22</v>
      </c>
      <c r="B90">
        <v>2029</v>
      </c>
      <c r="C90" s="4" t="s">
        <v>420</v>
      </c>
      <c r="D90" s="4" t="s">
        <v>22</v>
      </c>
      <c r="E90" s="10">
        <v>4.7500000000000001E-2</v>
      </c>
      <c r="G90" s="7">
        <v>1</v>
      </c>
      <c r="H90" s="10">
        <f t="shared" si="5"/>
        <v>4.7500000000000001E-2</v>
      </c>
      <c r="I90" s="9">
        <f>VLOOKUP(states_RPS!A90,load!$AM$46:$AW$61,B90-2020, FALSE)</f>
        <v>8498.5137380882079</v>
      </c>
      <c r="J90" s="9">
        <f>VLOOKUP(states_RPS!A90,load!$AM$3:$AW$18,B90-2020, FALSE)</f>
        <v>8498.5137380882079</v>
      </c>
      <c r="K90" s="2">
        <f t="shared" si="15"/>
        <v>0</v>
      </c>
      <c r="L90" s="2">
        <f t="shared" si="14"/>
        <v>403.6794025591899</v>
      </c>
      <c r="M90" s="10">
        <f t="shared" si="8"/>
        <v>4.7500000000000001E-2</v>
      </c>
    </row>
    <row r="91" spans="1:13" x14ac:dyDescent="0.3">
      <c r="A91" t="s">
        <v>22</v>
      </c>
      <c r="B91">
        <v>2030</v>
      </c>
      <c r="C91" s="4" t="s">
        <v>420</v>
      </c>
      <c r="D91" s="4" t="s">
        <v>22</v>
      </c>
      <c r="E91" s="10">
        <v>0.05</v>
      </c>
      <c r="G91" s="7">
        <v>1</v>
      </c>
      <c r="H91" s="10">
        <f t="shared" si="5"/>
        <v>0.05</v>
      </c>
      <c r="I91" s="9">
        <f>VLOOKUP(states_RPS!A91,load!$AM$46:$AW$61,B91-2020, FALSE)</f>
        <v>8474.4304348361311</v>
      </c>
      <c r="J91" s="9">
        <f>VLOOKUP(states_RPS!A91,load!$AM$3:$AW$18,B91-2020, FALSE)</f>
        <v>8474.4304348361311</v>
      </c>
      <c r="K91" s="2">
        <f t="shared" si="15"/>
        <v>0</v>
      </c>
      <c r="L91" s="2">
        <f t="shared" si="14"/>
        <v>423.72152174180655</v>
      </c>
      <c r="M91" s="10">
        <f t="shared" si="8"/>
        <v>0.05</v>
      </c>
    </row>
    <row r="92" spans="1:13" x14ac:dyDescent="0.3">
      <c r="A92" t="s">
        <v>5</v>
      </c>
      <c r="B92">
        <v>2022</v>
      </c>
      <c r="C92" s="4" t="s">
        <v>420</v>
      </c>
      <c r="D92" s="4" t="s">
        <v>5</v>
      </c>
      <c r="E92" s="7"/>
      <c r="G92" s="7">
        <v>1</v>
      </c>
      <c r="H92" s="10">
        <f t="shared" ref="H92:H100" si="16">0.55*H20</f>
        <v>9.5837500000000006E-2</v>
      </c>
      <c r="I92" s="9">
        <f>VLOOKUP(states_RPS!A92,load!$AM$46:$AW$61,B92-2020, FALSE)</f>
        <v>96861.931876985938</v>
      </c>
      <c r="J92" s="9">
        <f>VLOOKUP(states_RPS!A92,load!$AM$3:$AW$18,B92-2020, FALSE)</f>
        <v>96861.931876985938</v>
      </c>
      <c r="K92" s="2">
        <f t="shared" si="15"/>
        <v>0</v>
      </c>
      <c r="L92" s="2">
        <f t="shared" si="14"/>
        <v>9283.0053962606398</v>
      </c>
      <c r="M92" s="10">
        <f t="shared" si="8"/>
        <v>9.5837500000000006E-2</v>
      </c>
    </row>
    <row r="93" spans="1:13" x14ac:dyDescent="0.3">
      <c r="A93" t="s">
        <v>5</v>
      </c>
      <c r="B93">
        <v>2023</v>
      </c>
      <c r="C93" s="4" t="s">
        <v>420</v>
      </c>
      <c r="D93" s="4" t="s">
        <v>5</v>
      </c>
      <c r="E93" s="7"/>
      <c r="G93" s="7">
        <v>1</v>
      </c>
      <c r="H93" s="10">
        <f t="shared" si="16"/>
        <v>0.10285000000000001</v>
      </c>
      <c r="I93" s="9">
        <f>VLOOKUP(states_RPS!A93,load!$AM$46:$AW$61,B93-2020, FALSE)</f>
        <v>96240.864744709033</v>
      </c>
      <c r="J93" s="9">
        <f>VLOOKUP(states_RPS!A93,load!$AM$3:$AW$18,B93-2020, FALSE)</f>
        <v>96240.864744709033</v>
      </c>
      <c r="K93" s="2">
        <f t="shared" si="15"/>
        <v>0</v>
      </c>
      <c r="L93" s="2">
        <f t="shared" si="14"/>
        <v>9898.3729389933251</v>
      </c>
      <c r="M93" s="10">
        <f t="shared" si="8"/>
        <v>0.10285000000000001</v>
      </c>
    </row>
    <row r="94" spans="1:13" x14ac:dyDescent="0.3">
      <c r="A94" t="s">
        <v>5</v>
      </c>
      <c r="B94">
        <v>2024</v>
      </c>
      <c r="C94" s="4" t="s">
        <v>420</v>
      </c>
      <c r="D94" s="4" t="s">
        <v>5</v>
      </c>
      <c r="E94" s="7"/>
      <c r="G94" s="7">
        <v>1</v>
      </c>
      <c r="H94" s="10">
        <f t="shared" si="16"/>
        <v>0.1098625</v>
      </c>
      <c r="I94" s="9">
        <f>VLOOKUP(states_RPS!A94,load!$AM$46:$AW$61,B94-2020, FALSE)</f>
        <v>95809.653184469935</v>
      </c>
      <c r="J94" s="9">
        <f>VLOOKUP(states_RPS!A94,load!$AM$3:$AW$18,B94-2020, FALSE)</f>
        <v>95809.653184469935</v>
      </c>
      <c r="K94" s="2">
        <f t="shared" si="15"/>
        <v>0</v>
      </c>
      <c r="L94" s="2">
        <f t="shared" si="14"/>
        <v>10525.888022978828</v>
      </c>
      <c r="M94" s="10">
        <f t="shared" si="8"/>
        <v>0.1098625</v>
      </c>
    </row>
    <row r="95" spans="1:13" x14ac:dyDescent="0.3">
      <c r="A95" t="s">
        <v>5</v>
      </c>
      <c r="B95">
        <v>2025</v>
      </c>
      <c r="C95" s="4" t="s">
        <v>420</v>
      </c>
      <c r="D95" s="4" t="s">
        <v>5</v>
      </c>
      <c r="E95" s="7"/>
      <c r="G95" s="7">
        <v>1</v>
      </c>
      <c r="H95" s="10">
        <f t="shared" si="16"/>
        <v>0.11687500000000001</v>
      </c>
      <c r="I95" s="9">
        <f>VLOOKUP(states_RPS!A95,load!$AM$46:$AW$61,B95-2020, FALSE)</f>
        <v>95987.120429766146</v>
      </c>
      <c r="J95" s="9">
        <f>VLOOKUP(states_RPS!A95,load!$AM$3:$AW$18,B95-2020, FALSE)</f>
        <v>95987.120429766146</v>
      </c>
      <c r="K95" s="2">
        <f t="shared" si="15"/>
        <v>0</v>
      </c>
      <c r="L95" s="2">
        <f t="shared" si="14"/>
        <v>11218.494700228919</v>
      </c>
      <c r="M95" s="10">
        <f t="shared" si="8"/>
        <v>0.11687500000000001</v>
      </c>
    </row>
    <row r="96" spans="1:13" x14ac:dyDescent="0.3">
      <c r="A96" t="s">
        <v>5</v>
      </c>
      <c r="B96">
        <v>2026</v>
      </c>
      <c r="C96" s="4" t="s">
        <v>420</v>
      </c>
      <c r="D96" s="4" t="s">
        <v>5</v>
      </c>
      <c r="E96" s="7"/>
      <c r="G96" s="7">
        <v>1</v>
      </c>
      <c r="H96" s="10">
        <f t="shared" si="16"/>
        <v>0.13090000000000002</v>
      </c>
      <c r="I96" s="9">
        <f>VLOOKUP(states_RPS!A96,load!$AM$46:$AW$61,B96-2020, FALSE)</f>
        <v>95779.954662897784</v>
      </c>
      <c r="J96" s="9">
        <f>VLOOKUP(states_RPS!A96,load!$AM$3:$AW$18,B96-2020, FALSE)</f>
        <v>95779.954662897784</v>
      </c>
      <c r="K96" s="2">
        <f t="shared" si="15"/>
        <v>0</v>
      </c>
      <c r="L96" s="2">
        <f t="shared" si="14"/>
        <v>12537.596065373322</v>
      </c>
      <c r="M96" s="10">
        <f t="shared" si="8"/>
        <v>0.13090000000000002</v>
      </c>
    </row>
    <row r="97" spans="1:13" x14ac:dyDescent="0.3">
      <c r="A97" t="s">
        <v>5</v>
      </c>
      <c r="B97">
        <v>2027</v>
      </c>
      <c r="C97" s="4" t="s">
        <v>420</v>
      </c>
      <c r="D97" s="4" t="s">
        <v>5</v>
      </c>
      <c r="E97" s="7"/>
      <c r="G97" s="7">
        <v>1</v>
      </c>
      <c r="H97" s="10">
        <f t="shared" si="16"/>
        <v>0.14492500000000003</v>
      </c>
      <c r="I97" s="9">
        <f>VLOOKUP(states_RPS!A97,load!$AM$46:$AW$61,B97-2020, FALSE)</f>
        <v>95916.921134375079</v>
      </c>
      <c r="J97" s="9">
        <f>VLOOKUP(states_RPS!A97,load!$AM$3:$AW$18,B97-2020, FALSE)</f>
        <v>95916.921134375079</v>
      </c>
      <c r="K97" s="2">
        <f t="shared" si="15"/>
        <v>0</v>
      </c>
      <c r="L97" s="2">
        <f t="shared" si="14"/>
        <v>13900.759795399312</v>
      </c>
      <c r="M97" s="10">
        <f t="shared" si="8"/>
        <v>0.14492500000000003</v>
      </c>
    </row>
    <row r="98" spans="1:13" x14ac:dyDescent="0.3">
      <c r="A98" t="s">
        <v>5</v>
      </c>
      <c r="B98">
        <v>2028</v>
      </c>
      <c r="C98" s="4" t="s">
        <v>420</v>
      </c>
      <c r="D98" s="4" t="s">
        <v>5</v>
      </c>
      <c r="E98" s="7"/>
      <c r="G98" s="7">
        <v>1</v>
      </c>
      <c r="H98" s="10">
        <f t="shared" si="16"/>
        <v>0.15895000000000004</v>
      </c>
      <c r="I98" s="9">
        <f>VLOOKUP(states_RPS!A98,load!$AM$46:$AW$61,B98-2020, FALSE)</f>
        <v>95905.064735472464</v>
      </c>
      <c r="J98" s="9">
        <f>VLOOKUP(states_RPS!A98,load!$AM$3:$AW$18,B98-2020, FALSE)</f>
        <v>95905.064735472464</v>
      </c>
      <c r="K98" s="2">
        <f t="shared" si="15"/>
        <v>0</v>
      </c>
      <c r="L98" s="2">
        <f t="shared" si="14"/>
        <v>15244.110039703352</v>
      </c>
      <c r="M98" s="10">
        <f t="shared" si="8"/>
        <v>0.15895000000000004</v>
      </c>
    </row>
    <row r="99" spans="1:13" x14ac:dyDescent="0.3">
      <c r="A99" t="s">
        <v>5</v>
      </c>
      <c r="B99">
        <v>2029</v>
      </c>
      <c r="C99" s="4" t="s">
        <v>420</v>
      </c>
      <c r="D99" s="4" t="s">
        <v>5</v>
      </c>
      <c r="E99" s="7"/>
      <c r="G99" s="7">
        <v>1</v>
      </c>
      <c r="H99" s="10">
        <f t="shared" si="16"/>
        <v>0.17297500000000002</v>
      </c>
      <c r="I99" s="9">
        <f>VLOOKUP(states_RPS!A99,load!$AM$46:$AW$61,B99-2020, FALSE)</f>
        <v>96379.85591029482</v>
      </c>
      <c r="J99" s="9">
        <f>VLOOKUP(states_RPS!A99,load!$AM$3:$AW$18,B99-2020, FALSE)</f>
        <v>96379.85591029482</v>
      </c>
      <c r="K99" s="2">
        <f t="shared" si="15"/>
        <v>0</v>
      </c>
      <c r="L99" s="2">
        <f t="shared" si="14"/>
        <v>16671.305576083247</v>
      </c>
      <c r="M99" s="10">
        <f t="shared" si="8"/>
        <v>0.17297499999999999</v>
      </c>
    </row>
    <row r="100" spans="1:13" x14ac:dyDescent="0.3">
      <c r="A100" t="s">
        <v>5</v>
      </c>
      <c r="B100">
        <v>2030</v>
      </c>
      <c r="C100" s="4" t="s">
        <v>420</v>
      </c>
      <c r="D100" s="4" t="s">
        <v>5</v>
      </c>
      <c r="E100" s="7"/>
      <c r="G100" s="7">
        <v>1</v>
      </c>
      <c r="H100" s="10">
        <f t="shared" si="16"/>
        <v>0.18700000000000003</v>
      </c>
      <c r="I100" s="9">
        <f>VLOOKUP(states_RPS!A100,load!$AM$46:$AW$61,B100-2020, FALSE)</f>
        <v>96535.774873805683</v>
      </c>
      <c r="J100" s="9">
        <f>VLOOKUP(states_RPS!A100,load!$AM$3:$AW$18,B100-2020, FALSE)</f>
        <v>96535.774873805683</v>
      </c>
      <c r="K100" s="2">
        <f t="shared" si="15"/>
        <v>0</v>
      </c>
      <c r="L100" s="2">
        <f t="shared" si="14"/>
        <v>18052.189901401667</v>
      </c>
      <c r="M100" s="10">
        <f t="shared" si="8"/>
        <v>0.18700000000000006</v>
      </c>
    </row>
    <row r="101" spans="1:13" x14ac:dyDescent="0.3">
      <c r="A101" t="s">
        <v>5</v>
      </c>
      <c r="B101">
        <v>2022</v>
      </c>
      <c r="C101" t="s">
        <v>421</v>
      </c>
      <c r="D101" s="4" t="s">
        <v>5</v>
      </c>
      <c r="E101" s="7"/>
      <c r="G101" s="7">
        <v>1</v>
      </c>
      <c r="H101" s="10">
        <f t="shared" ref="H101:H109" si="17">H20-H92</f>
        <v>7.8412499999999982E-2</v>
      </c>
      <c r="I101" s="9">
        <f>VLOOKUP(states_RPS!A101,load!$AM$46:$AW$61,B101-2020, FALSE)</f>
        <v>96861.931876985938</v>
      </c>
      <c r="J101" s="9">
        <f>VLOOKUP(states_RPS!A101,load!$AM$3:$AW$18,B101-2020, FALSE)</f>
        <v>96861.931876985938</v>
      </c>
      <c r="K101" s="2">
        <f t="shared" si="15"/>
        <v>0</v>
      </c>
      <c r="L101" s="2">
        <f t="shared" ref="L101:L109" si="18">H101*J101</f>
        <v>7595.1862333041581</v>
      </c>
      <c r="M101" s="10">
        <f t="shared" si="8"/>
        <v>7.8412499999999982E-2</v>
      </c>
    </row>
    <row r="102" spans="1:13" x14ac:dyDescent="0.3">
      <c r="A102" t="s">
        <v>5</v>
      </c>
      <c r="B102">
        <v>2023</v>
      </c>
      <c r="C102" s="4" t="s">
        <v>421</v>
      </c>
      <c r="D102" s="4" t="s">
        <v>5</v>
      </c>
      <c r="E102" s="7"/>
      <c r="G102" s="7">
        <v>1</v>
      </c>
      <c r="H102" s="10">
        <f t="shared" si="17"/>
        <v>8.4149999999999989E-2</v>
      </c>
      <c r="I102" s="9">
        <f>VLOOKUP(states_RPS!A102,load!$AM$46:$AW$61,B102-2020, FALSE)</f>
        <v>96240.864744709033</v>
      </c>
      <c r="J102" s="9">
        <f>VLOOKUP(states_RPS!A102,load!$AM$3:$AW$18,B102-2020, FALSE)</f>
        <v>96240.864744709033</v>
      </c>
      <c r="K102" s="2">
        <f t="shared" si="15"/>
        <v>0</v>
      </c>
      <c r="L102" s="2">
        <f t="shared" si="18"/>
        <v>8098.6687682672637</v>
      </c>
      <c r="M102" s="10">
        <f t="shared" ref="M102:M109" si="19">L102/I102</f>
        <v>8.4149999999999989E-2</v>
      </c>
    </row>
    <row r="103" spans="1:13" x14ac:dyDescent="0.3">
      <c r="A103" t="s">
        <v>5</v>
      </c>
      <c r="B103">
        <v>2024</v>
      </c>
      <c r="C103" s="4" t="s">
        <v>421</v>
      </c>
      <c r="D103" s="4" t="s">
        <v>5</v>
      </c>
      <c r="E103" s="7"/>
      <c r="G103" s="7">
        <v>1</v>
      </c>
      <c r="H103" s="10">
        <f t="shared" si="17"/>
        <v>8.9887499999999981E-2</v>
      </c>
      <c r="I103" s="9">
        <f>VLOOKUP(states_RPS!A103,load!$AM$46:$AW$61,B103-2020, FALSE)</f>
        <v>95809.653184469935</v>
      </c>
      <c r="J103" s="9">
        <f>VLOOKUP(states_RPS!A103,load!$AM$3:$AW$18,B103-2020, FALSE)</f>
        <v>95809.653184469935</v>
      </c>
      <c r="K103" s="2">
        <f t="shared" si="15"/>
        <v>0</v>
      </c>
      <c r="L103" s="2">
        <f t="shared" si="18"/>
        <v>8612.090200619039</v>
      </c>
      <c r="M103" s="10">
        <f t="shared" si="19"/>
        <v>8.9887499999999981E-2</v>
      </c>
    </row>
    <row r="104" spans="1:13" x14ac:dyDescent="0.3">
      <c r="A104" t="s">
        <v>5</v>
      </c>
      <c r="B104">
        <v>2025</v>
      </c>
      <c r="C104" s="4" t="s">
        <v>421</v>
      </c>
      <c r="D104" s="4" t="s">
        <v>5</v>
      </c>
      <c r="E104" s="7"/>
      <c r="G104" s="7">
        <v>1</v>
      </c>
      <c r="H104" s="10">
        <f t="shared" si="17"/>
        <v>9.5624999999999988E-2</v>
      </c>
      <c r="I104" s="9">
        <f>VLOOKUP(states_RPS!A104,load!$AM$46:$AW$61,B104-2020, FALSE)</f>
        <v>95987.120429766146</v>
      </c>
      <c r="J104" s="9">
        <f>VLOOKUP(states_RPS!A104,load!$AM$3:$AW$18,B104-2020, FALSE)</f>
        <v>95987.120429766146</v>
      </c>
      <c r="K104" s="2">
        <f t="shared" si="15"/>
        <v>0</v>
      </c>
      <c r="L104" s="2">
        <f t="shared" si="18"/>
        <v>9178.768391096386</v>
      </c>
      <c r="M104" s="10">
        <f t="shared" si="19"/>
        <v>9.5624999999999988E-2</v>
      </c>
    </row>
    <row r="105" spans="1:13" x14ac:dyDescent="0.3">
      <c r="A105" t="s">
        <v>5</v>
      </c>
      <c r="B105">
        <v>2026</v>
      </c>
      <c r="C105" s="4" t="s">
        <v>421</v>
      </c>
      <c r="D105" s="4" t="s">
        <v>5</v>
      </c>
      <c r="E105" s="7"/>
      <c r="G105" s="7">
        <v>1</v>
      </c>
      <c r="H105" s="10">
        <f t="shared" si="17"/>
        <v>0.1071</v>
      </c>
      <c r="I105" s="9">
        <f>VLOOKUP(states_RPS!A105,load!$AM$46:$AW$61,B105-2020, FALSE)</f>
        <v>95779.954662897784</v>
      </c>
      <c r="J105" s="9">
        <f>VLOOKUP(states_RPS!A105,load!$AM$3:$AW$18,B105-2020, FALSE)</f>
        <v>95779.954662897784</v>
      </c>
      <c r="K105" s="2">
        <f t="shared" si="15"/>
        <v>0</v>
      </c>
      <c r="L105" s="2">
        <f t="shared" si="18"/>
        <v>10258.033144396353</v>
      </c>
      <c r="M105" s="10">
        <f t="shared" si="19"/>
        <v>0.1071</v>
      </c>
    </row>
    <row r="106" spans="1:13" x14ac:dyDescent="0.3">
      <c r="A106" t="s">
        <v>5</v>
      </c>
      <c r="B106">
        <v>2027</v>
      </c>
      <c r="C106" s="4" t="s">
        <v>421</v>
      </c>
      <c r="D106" s="4" t="s">
        <v>5</v>
      </c>
      <c r="E106" s="7"/>
      <c r="G106" s="7">
        <v>1</v>
      </c>
      <c r="H106" s="10">
        <f t="shared" si="17"/>
        <v>0.11857499999999999</v>
      </c>
      <c r="I106" s="9">
        <f>VLOOKUP(states_RPS!A106,load!$AM$46:$AW$61,B106-2020, FALSE)</f>
        <v>95916.921134375079</v>
      </c>
      <c r="J106" s="9">
        <f>VLOOKUP(states_RPS!A106,load!$AM$3:$AW$18,B106-2020, FALSE)</f>
        <v>95916.921134375079</v>
      </c>
      <c r="K106" s="2">
        <f t="shared" si="15"/>
        <v>0</v>
      </c>
      <c r="L106" s="2">
        <f t="shared" si="18"/>
        <v>11373.348923508524</v>
      </c>
      <c r="M106" s="10">
        <f t="shared" si="19"/>
        <v>0.11857499999999999</v>
      </c>
    </row>
    <row r="107" spans="1:13" x14ac:dyDescent="0.3">
      <c r="A107" t="s">
        <v>5</v>
      </c>
      <c r="B107">
        <v>2028</v>
      </c>
      <c r="C107" s="4" t="s">
        <v>421</v>
      </c>
      <c r="D107" s="4" t="s">
        <v>5</v>
      </c>
      <c r="E107" s="7"/>
      <c r="G107" s="7">
        <v>1</v>
      </c>
      <c r="H107" s="10">
        <f t="shared" si="17"/>
        <v>0.13005</v>
      </c>
      <c r="I107" s="9">
        <f>VLOOKUP(states_RPS!A107,load!$AM$46:$AW$61,B107-2020, FALSE)</f>
        <v>95905.064735472464</v>
      </c>
      <c r="J107" s="9">
        <f>VLOOKUP(states_RPS!A107,load!$AM$3:$AW$18,B107-2020, FALSE)</f>
        <v>95905.064735472464</v>
      </c>
      <c r="K107" s="2">
        <f t="shared" si="15"/>
        <v>0</v>
      </c>
      <c r="L107" s="2">
        <f t="shared" si="18"/>
        <v>12472.453668848193</v>
      </c>
      <c r="M107" s="10">
        <f t="shared" si="19"/>
        <v>0.13005</v>
      </c>
    </row>
    <row r="108" spans="1:13" x14ac:dyDescent="0.3">
      <c r="A108" t="s">
        <v>5</v>
      </c>
      <c r="B108">
        <v>2029</v>
      </c>
      <c r="C108" s="4" t="s">
        <v>421</v>
      </c>
      <c r="D108" s="4" t="s">
        <v>5</v>
      </c>
      <c r="E108" s="7"/>
      <c r="G108" s="7">
        <v>1</v>
      </c>
      <c r="H108" s="10">
        <f t="shared" si="17"/>
        <v>0.14152499999999998</v>
      </c>
      <c r="I108" s="9">
        <f>VLOOKUP(states_RPS!A108,load!$AM$46:$AW$61,B108-2020, FALSE)</f>
        <v>96379.85591029482</v>
      </c>
      <c r="J108" s="9">
        <f>VLOOKUP(states_RPS!A108,load!$AM$3:$AW$18,B108-2020, FALSE)</f>
        <v>96379.85591029482</v>
      </c>
      <c r="K108" s="2">
        <f t="shared" si="15"/>
        <v>0</v>
      </c>
      <c r="L108" s="2">
        <f t="shared" si="18"/>
        <v>13640.159107704472</v>
      </c>
      <c r="M108" s="10">
        <f t="shared" si="19"/>
        <v>0.14152499999999998</v>
      </c>
    </row>
    <row r="109" spans="1:13" x14ac:dyDescent="0.3">
      <c r="A109" t="s">
        <v>5</v>
      </c>
      <c r="B109">
        <v>2030</v>
      </c>
      <c r="C109" s="4" t="s">
        <v>421</v>
      </c>
      <c r="D109" s="4" t="s">
        <v>5</v>
      </c>
      <c r="E109" s="7"/>
      <c r="G109" s="7">
        <v>1</v>
      </c>
      <c r="H109" s="10">
        <f t="shared" si="17"/>
        <v>0.153</v>
      </c>
      <c r="I109" s="9">
        <f>VLOOKUP(states_RPS!A109,load!$AM$46:$AW$61,B109-2020, FALSE)</f>
        <v>96535.774873805683</v>
      </c>
      <c r="J109" s="9">
        <f>VLOOKUP(states_RPS!A109,load!$AM$3:$AW$18,B109-2020, FALSE)</f>
        <v>96535.774873805683</v>
      </c>
      <c r="K109" s="2">
        <f t="shared" si="15"/>
        <v>0</v>
      </c>
      <c r="L109" s="2">
        <f t="shared" si="18"/>
        <v>14769.97355569227</v>
      </c>
      <c r="M109" s="10">
        <f t="shared" si="19"/>
        <v>0.153</v>
      </c>
    </row>
    <row r="110" spans="1:13" x14ac:dyDescent="0.3">
      <c r="A110" t="s">
        <v>4</v>
      </c>
      <c r="B110">
        <v>2022</v>
      </c>
      <c r="C110" s="4" t="s">
        <v>420</v>
      </c>
      <c r="D110" s="4" t="s">
        <v>4</v>
      </c>
      <c r="E110" s="10">
        <v>5.5E-2</v>
      </c>
      <c r="G110" s="7">
        <v>1</v>
      </c>
      <c r="H110" s="10">
        <f t="shared" ref="H110:H127" si="20">E110*G110</f>
        <v>5.5E-2</v>
      </c>
      <c r="I110" s="9">
        <f>VLOOKUP(states_RPS!A110,load!$AM$46:$AW$61,B110-2020, FALSE)</f>
        <v>64887.738138485714</v>
      </c>
      <c r="J110" s="9">
        <f>VLOOKUP(states_RPS!A110,load!$AM$3:$AW$18,B110-2020, FALSE)</f>
        <v>64887.738138485714</v>
      </c>
      <c r="K110" s="2">
        <f t="shared" si="15"/>
        <v>0</v>
      </c>
      <c r="L110" s="2">
        <f t="shared" ref="L110:L127" si="21">H110*J110-K110</f>
        <v>3568.8255976167143</v>
      </c>
      <c r="M110" s="10">
        <f t="shared" ref="M110:M145" si="22">L110/I110</f>
        <v>5.5E-2</v>
      </c>
    </row>
    <row r="111" spans="1:13" x14ac:dyDescent="0.3">
      <c r="A111" t="str">
        <f t="shared" ref="A111:A118" si="23">A110</f>
        <v>MD</v>
      </c>
      <c r="B111">
        <v>2023</v>
      </c>
      <c r="C111" s="4" t="s">
        <v>420</v>
      </c>
      <c r="D111" s="4" t="str">
        <f>D110</f>
        <v>MD</v>
      </c>
      <c r="E111" s="10">
        <v>0.06</v>
      </c>
      <c r="G111" s="7">
        <v>1</v>
      </c>
      <c r="H111" s="10">
        <f t="shared" si="20"/>
        <v>0.06</v>
      </c>
      <c r="I111" s="9">
        <f>VLOOKUP(states_RPS!A111,load!$AM$46:$AW$61,B111-2020, FALSE)</f>
        <v>65200.081946244165</v>
      </c>
      <c r="J111" s="9">
        <f>VLOOKUP(states_RPS!A111,load!$AM$3:$AW$18,B111-2020, FALSE)</f>
        <v>65200.081946244165</v>
      </c>
      <c r="K111" s="2">
        <f t="shared" si="15"/>
        <v>0</v>
      </c>
      <c r="L111" s="2">
        <f t="shared" si="21"/>
        <v>3912.0049167746497</v>
      </c>
      <c r="M111" s="10">
        <f t="shared" si="22"/>
        <v>0.06</v>
      </c>
    </row>
    <row r="112" spans="1:13" x14ac:dyDescent="0.3">
      <c r="A112" t="str">
        <f t="shared" si="23"/>
        <v>MD</v>
      </c>
      <c r="B112">
        <v>2024</v>
      </c>
      <c r="C112" s="4" t="s">
        <v>420</v>
      </c>
      <c r="D112" s="4" t="str">
        <f t="shared" ref="D112:D118" si="24">D111</f>
        <v>MD</v>
      </c>
      <c r="E112" s="10">
        <v>6.5000000000000002E-2</v>
      </c>
      <c r="G112" s="7">
        <v>1</v>
      </c>
      <c r="H112" s="10">
        <f t="shared" si="20"/>
        <v>6.5000000000000002E-2</v>
      </c>
      <c r="I112" s="9">
        <f>VLOOKUP(states_RPS!A112,load!$AM$46:$AW$61,B112-2020, FALSE)</f>
        <v>65389.116975071476</v>
      </c>
      <c r="J112" s="9">
        <f>VLOOKUP(states_RPS!A112,load!$AM$3:$AW$18,B112-2020, FALSE)</f>
        <v>65389.116975071476</v>
      </c>
      <c r="K112" s="2">
        <f t="shared" si="15"/>
        <v>0</v>
      </c>
      <c r="L112" s="2">
        <f t="shared" si="21"/>
        <v>4250.2926033796457</v>
      </c>
      <c r="M112" s="10">
        <f t="shared" si="22"/>
        <v>6.5000000000000002E-2</v>
      </c>
    </row>
    <row r="113" spans="1:35" x14ac:dyDescent="0.3">
      <c r="A113" t="str">
        <f t="shared" si="23"/>
        <v>MD</v>
      </c>
      <c r="B113">
        <v>2025</v>
      </c>
      <c r="C113" s="4" t="s">
        <v>420</v>
      </c>
      <c r="D113" s="4" t="str">
        <f t="shared" si="24"/>
        <v>MD</v>
      </c>
      <c r="E113" s="10">
        <v>7.0000000000000007E-2</v>
      </c>
      <c r="G113" s="7">
        <v>1</v>
      </c>
      <c r="H113" s="10">
        <f t="shared" si="20"/>
        <v>7.0000000000000007E-2</v>
      </c>
      <c r="I113" s="9">
        <f>VLOOKUP(states_RPS!A113,load!$AM$46:$AW$61,B113-2020, FALSE)</f>
        <v>65586.241948249371</v>
      </c>
      <c r="J113" s="9">
        <f>VLOOKUP(states_RPS!A113,load!$AM$3:$AW$18,B113-2020, FALSE)</f>
        <v>65586.241948249371</v>
      </c>
      <c r="K113" s="2">
        <f t="shared" si="15"/>
        <v>0</v>
      </c>
      <c r="L113" s="2">
        <f t="shared" si="21"/>
        <v>4591.0369363774562</v>
      </c>
      <c r="M113" s="10">
        <f t="shared" si="22"/>
        <v>7.0000000000000007E-2</v>
      </c>
    </row>
    <row r="114" spans="1:35" x14ac:dyDescent="0.3">
      <c r="A114" t="str">
        <f t="shared" si="23"/>
        <v>MD</v>
      </c>
      <c r="B114">
        <v>2026</v>
      </c>
      <c r="C114" s="4" t="s">
        <v>420</v>
      </c>
      <c r="D114" s="4" t="str">
        <f t="shared" si="24"/>
        <v>MD</v>
      </c>
      <c r="E114" s="10">
        <v>0.08</v>
      </c>
      <c r="G114" s="7">
        <v>1</v>
      </c>
      <c r="H114" s="10">
        <f t="shared" si="20"/>
        <v>0.08</v>
      </c>
      <c r="I114" s="9">
        <f>VLOOKUP(states_RPS!A114,load!$AM$46:$AW$61,B114-2020, FALSE)</f>
        <v>65536.515548013762</v>
      </c>
      <c r="J114" s="9">
        <f>VLOOKUP(states_RPS!A114,load!$AM$3:$AW$18,B114-2020, FALSE)</f>
        <v>65536.515548013762</v>
      </c>
      <c r="K114" s="2">
        <f t="shared" si="15"/>
        <v>0</v>
      </c>
      <c r="L114" s="2">
        <f t="shared" si="21"/>
        <v>5242.9212438411014</v>
      </c>
      <c r="M114" s="10">
        <f t="shared" si="22"/>
        <v>0.08</v>
      </c>
    </row>
    <row r="115" spans="1:35" x14ac:dyDescent="0.3">
      <c r="A115" t="str">
        <f t="shared" si="23"/>
        <v>MD</v>
      </c>
      <c r="B115">
        <v>2027</v>
      </c>
      <c r="C115" s="4" t="s">
        <v>420</v>
      </c>
      <c r="D115" s="4" t="str">
        <f t="shared" si="24"/>
        <v>MD</v>
      </c>
      <c r="E115" s="10">
        <v>9.5000000000000001E-2</v>
      </c>
      <c r="G115" s="7">
        <v>1</v>
      </c>
      <c r="H115" s="10">
        <f t="shared" si="20"/>
        <v>9.5000000000000001E-2</v>
      </c>
      <c r="I115" s="9">
        <f>VLOOKUP(states_RPS!A115,load!$AM$46:$AW$61,B115-2020, FALSE)</f>
        <v>65806.010779352378</v>
      </c>
      <c r="J115" s="9">
        <f>VLOOKUP(states_RPS!A115,load!$AM$3:$AW$18,B115-2020, FALSE)</f>
        <v>65806.010779352378</v>
      </c>
      <c r="K115" s="2">
        <f t="shared" si="15"/>
        <v>0</v>
      </c>
      <c r="L115" s="2">
        <f t="shared" si="21"/>
        <v>6251.571024038476</v>
      </c>
      <c r="M115" s="10">
        <f t="shared" si="22"/>
        <v>9.5000000000000001E-2</v>
      </c>
    </row>
    <row r="116" spans="1:35" x14ac:dyDescent="0.3">
      <c r="A116" t="str">
        <f t="shared" si="23"/>
        <v>MD</v>
      </c>
      <c r="B116">
        <v>2028</v>
      </c>
      <c r="C116" s="4" t="s">
        <v>420</v>
      </c>
      <c r="D116" s="4" t="str">
        <f t="shared" si="24"/>
        <v>MD</v>
      </c>
      <c r="E116" s="10">
        <v>0.11</v>
      </c>
      <c r="G116" s="7">
        <v>1</v>
      </c>
      <c r="H116" s="10">
        <f t="shared" si="20"/>
        <v>0.11</v>
      </c>
      <c r="I116" s="9">
        <f>VLOOKUP(states_RPS!A116,load!$AM$46:$AW$61,B116-2020, FALSE)</f>
        <v>66393.964251012047</v>
      </c>
      <c r="J116" s="9">
        <f>VLOOKUP(states_RPS!A116,load!$AM$3:$AW$18,B116-2020, FALSE)</f>
        <v>66393.964251012047</v>
      </c>
      <c r="K116" s="2">
        <f t="shared" si="15"/>
        <v>0</v>
      </c>
      <c r="L116" s="2">
        <f t="shared" si="21"/>
        <v>7303.3360676113252</v>
      </c>
      <c r="M116" s="10">
        <f t="shared" si="22"/>
        <v>0.11</v>
      </c>
    </row>
    <row r="117" spans="1:35" x14ac:dyDescent="0.3">
      <c r="A117" t="str">
        <f t="shared" si="23"/>
        <v>MD</v>
      </c>
      <c r="B117">
        <v>2029</v>
      </c>
      <c r="C117" s="4" t="s">
        <v>420</v>
      </c>
      <c r="D117" s="4" t="str">
        <f t="shared" si="24"/>
        <v>MD</v>
      </c>
      <c r="E117" s="10">
        <v>0.125</v>
      </c>
      <c r="G117" s="7">
        <v>1</v>
      </c>
      <c r="H117" s="10">
        <f t="shared" si="20"/>
        <v>0.125</v>
      </c>
      <c r="I117" s="9">
        <f>VLOOKUP(states_RPS!A117,load!$AM$46:$AW$61,B117-2020, FALSE)</f>
        <v>66868.421947967538</v>
      </c>
      <c r="J117" s="9">
        <f>VLOOKUP(states_RPS!A117,load!$AM$3:$AW$18,B117-2020, FALSE)</f>
        <v>66868.421947967538</v>
      </c>
      <c r="K117" s="2">
        <f t="shared" si="15"/>
        <v>0</v>
      </c>
      <c r="L117" s="2">
        <f t="shared" si="21"/>
        <v>8358.5527434959422</v>
      </c>
      <c r="M117" s="10">
        <f t="shared" si="22"/>
        <v>0.125</v>
      </c>
    </row>
    <row r="118" spans="1:35" x14ac:dyDescent="0.3">
      <c r="A118" t="str">
        <f t="shared" si="23"/>
        <v>MD</v>
      </c>
      <c r="B118">
        <v>2030</v>
      </c>
      <c r="C118" s="4" t="s">
        <v>420</v>
      </c>
      <c r="D118" s="4" t="str">
        <f t="shared" si="24"/>
        <v>MD</v>
      </c>
      <c r="E118" s="10">
        <v>0.14499999999999999</v>
      </c>
      <c r="G118" s="7">
        <v>1</v>
      </c>
      <c r="H118" s="10">
        <f t="shared" si="20"/>
        <v>0.14499999999999999</v>
      </c>
      <c r="I118" s="9">
        <f>VLOOKUP(states_RPS!A118,load!$AM$46:$AW$61,B118-2020, FALSE)</f>
        <v>66987.094837885699</v>
      </c>
      <c r="J118" s="9">
        <f>VLOOKUP(states_RPS!A118,load!$AM$3:$AW$18,B118-2020, FALSE)</f>
        <v>66987.094837885699</v>
      </c>
      <c r="K118" s="2">
        <f t="shared" si="15"/>
        <v>0</v>
      </c>
      <c r="L118" s="2">
        <f t="shared" si="21"/>
        <v>9713.1287514934265</v>
      </c>
      <c r="M118" s="10">
        <f t="shared" si="22"/>
        <v>0.14499999999999999</v>
      </c>
    </row>
    <row r="119" spans="1:35" x14ac:dyDescent="0.3">
      <c r="A119" t="s">
        <v>23</v>
      </c>
      <c r="B119">
        <v>2022</v>
      </c>
      <c r="C119" s="4" t="s">
        <v>420</v>
      </c>
      <c r="D119" s="4" t="s">
        <v>23</v>
      </c>
      <c r="E119" s="10">
        <v>5.0999999999999997E-2</v>
      </c>
      <c r="G119" s="7">
        <v>1</v>
      </c>
      <c r="H119" s="10">
        <f t="shared" si="20"/>
        <v>5.0999999999999997E-2</v>
      </c>
      <c r="I119" s="9">
        <f>VLOOKUP(states_RPS!A119,load!$AM$46:$AW$61,B119-2020, FALSE)</f>
        <v>74454.740506309958</v>
      </c>
      <c r="J119" s="9">
        <f>VLOOKUP(states_RPS!A119,load!$AM$3:$AW$18,B119-2020, FALSE)</f>
        <v>74454.740506309958</v>
      </c>
      <c r="K119" s="2">
        <f t="shared" si="15"/>
        <v>0</v>
      </c>
      <c r="L119" s="2">
        <f t="shared" si="21"/>
        <v>3797.1917658218076</v>
      </c>
      <c r="M119" s="10">
        <f t="shared" si="22"/>
        <v>5.0999999999999997E-2</v>
      </c>
    </row>
    <row r="120" spans="1:35" x14ac:dyDescent="0.3">
      <c r="A120" t="str">
        <f t="shared" ref="A120:A127" si="25">A119</f>
        <v>NJ</v>
      </c>
      <c r="B120">
        <v>2023</v>
      </c>
      <c r="C120" s="4" t="s">
        <v>420</v>
      </c>
      <c r="D120" s="4" t="str">
        <f>D119</f>
        <v>NJ</v>
      </c>
      <c r="E120" s="10">
        <v>5.0999999999999997E-2</v>
      </c>
      <c r="G120" s="7">
        <v>1</v>
      </c>
      <c r="H120" s="10">
        <f t="shared" si="20"/>
        <v>5.0999999999999997E-2</v>
      </c>
      <c r="I120" s="9">
        <f>VLOOKUP(states_RPS!A120,load!$AM$46:$AW$61,B120-2020, FALSE)</f>
        <v>74569.253889102838</v>
      </c>
      <c r="J120" s="9">
        <f>VLOOKUP(states_RPS!A120,load!$AM$3:$AW$18,B120-2020, FALSE)</f>
        <v>74569.253889102838</v>
      </c>
      <c r="K120" s="2">
        <f t="shared" si="15"/>
        <v>0</v>
      </c>
      <c r="L120" s="2">
        <f t="shared" si="21"/>
        <v>3803.0319483442445</v>
      </c>
      <c r="M120" s="10">
        <f t="shared" si="22"/>
        <v>5.0999999999999997E-2</v>
      </c>
    </row>
    <row r="121" spans="1:35" x14ac:dyDescent="0.3">
      <c r="A121" t="str">
        <f t="shared" si="25"/>
        <v>NJ</v>
      </c>
      <c r="B121">
        <v>2024</v>
      </c>
      <c r="C121" s="4" t="s">
        <v>420</v>
      </c>
      <c r="D121" s="4" t="str">
        <f t="shared" ref="D121:D127" si="26">D120</f>
        <v>NJ</v>
      </c>
      <c r="E121" s="10">
        <v>4.9000000000000002E-2</v>
      </c>
      <c r="G121" s="7">
        <v>1</v>
      </c>
      <c r="H121" s="10">
        <f t="shared" si="20"/>
        <v>4.9000000000000002E-2</v>
      </c>
      <c r="I121" s="9">
        <f>VLOOKUP(states_RPS!A121,load!$AM$46:$AW$61,B121-2020, FALSE)</f>
        <v>74643.284436378191</v>
      </c>
      <c r="J121" s="9">
        <f>VLOOKUP(states_RPS!A121,load!$AM$3:$AW$18,B121-2020, FALSE)</f>
        <v>74643.284436378191</v>
      </c>
      <c r="K121" s="2">
        <f t="shared" si="15"/>
        <v>0</v>
      </c>
      <c r="L121" s="2">
        <f t="shared" si="21"/>
        <v>3657.5209373825314</v>
      </c>
      <c r="M121" s="10">
        <f t="shared" si="22"/>
        <v>4.9000000000000002E-2</v>
      </c>
      <c r="U121" s="12" t="s">
        <v>87</v>
      </c>
      <c r="V121" s="13" t="s">
        <v>23</v>
      </c>
      <c r="W121" s="13" t="s">
        <v>4</v>
      </c>
      <c r="X121" s="13" t="s">
        <v>33</v>
      </c>
      <c r="Y121" s="13" t="s">
        <v>29</v>
      </c>
      <c r="Z121" s="13" t="s">
        <v>31</v>
      </c>
      <c r="AA121" s="13" t="s">
        <v>5</v>
      </c>
      <c r="AB121" s="13" t="s">
        <v>28</v>
      </c>
      <c r="AC121" s="13" t="s">
        <v>26</v>
      </c>
      <c r="AD121" s="13" t="s">
        <v>21</v>
      </c>
      <c r="AE121" s="13" t="s">
        <v>27</v>
      </c>
      <c r="AF121" s="13" t="s">
        <v>30</v>
      </c>
      <c r="AG121" s="13" t="s">
        <v>34</v>
      </c>
      <c r="AH121" s="14" t="s">
        <v>88</v>
      </c>
      <c r="AI121" s="14" t="s">
        <v>89</v>
      </c>
    </row>
    <row r="122" spans="1:35" x14ac:dyDescent="0.3">
      <c r="A122" t="str">
        <f t="shared" si="25"/>
        <v>NJ</v>
      </c>
      <c r="B122">
        <v>2025</v>
      </c>
      <c r="C122" s="4" t="s">
        <v>420</v>
      </c>
      <c r="D122" s="4" t="str">
        <f t="shared" si="26"/>
        <v>NJ</v>
      </c>
      <c r="E122" s="10">
        <v>4.8000000000000001E-2</v>
      </c>
      <c r="G122" s="7">
        <v>1</v>
      </c>
      <c r="H122" s="10">
        <f t="shared" si="20"/>
        <v>4.8000000000000001E-2</v>
      </c>
      <c r="I122" s="9">
        <f>VLOOKUP(states_RPS!A122,load!$AM$46:$AW$61,B122-2020, FALSE)</f>
        <v>74666.68932936441</v>
      </c>
      <c r="J122" s="9">
        <f>VLOOKUP(states_RPS!A122,load!$AM$3:$AW$18,B122-2020, FALSE)</f>
        <v>74666.68932936441</v>
      </c>
      <c r="K122" s="2">
        <f t="shared" si="15"/>
        <v>0</v>
      </c>
      <c r="L122" s="2">
        <f t="shared" si="21"/>
        <v>3584.0010878094918</v>
      </c>
      <c r="M122" s="10">
        <f t="shared" si="22"/>
        <v>4.8000000000000001E-2</v>
      </c>
      <c r="U122" s="4" t="s">
        <v>90</v>
      </c>
      <c r="V122" s="15">
        <v>0.42177278877050567</v>
      </c>
      <c r="W122" s="15">
        <v>0.43014527845036321</v>
      </c>
      <c r="X122" s="15">
        <v>0.41606645039867857</v>
      </c>
      <c r="Y122" s="15"/>
      <c r="Z122" s="15"/>
      <c r="AA122" s="15"/>
      <c r="AB122" s="15"/>
      <c r="AC122" s="15"/>
      <c r="AD122" s="15">
        <v>0.43014527845036321</v>
      </c>
      <c r="AE122" s="15"/>
      <c r="AF122" s="15"/>
      <c r="AG122" s="15"/>
      <c r="AH122" s="16">
        <v>0.41936397813593046</v>
      </c>
      <c r="AI122" s="17" t="s">
        <v>91</v>
      </c>
    </row>
    <row r="123" spans="1:35" x14ac:dyDescent="0.3">
      <c r="A123" t="str">
        <f t="shared" si="25"/>
        <v>NJ</v>
      </c>
      <c r="B123">
        <v>2026</v>
      </c>
      <c r="C123" s="4" t="s">
        <v>420</v>
      </c>
      <c r="D123" s="4" t="str">
        <f t="shared" si="26"/>
        <v>NJ</v>
      </c>
      <c r="E123" s="10">
        <v>4.4999999999999998E-2</v>
      </c>
      <c r="G123" s="7">
        <v>1</v>
      </c>
      <c r="H123" s="10">
        <f t="shared" si="20"/>
        <v>4.4999999999999998E-2</v>
      </c>
      <c r="I123" s="9">
        <f>VLOOKUP(states_RPS!A123,load!$AM$46:$AW$61,B123-2020, FALSE)</f>
        <v>74979.407879822436</v>
      </c>
      <c r="J123" s="9">
        <f>VLOOKUP(states_RPS!A123,load!$AM$3:$AW$18,B123-2020, FALSE)</f>
        <v>74979.407879822436</v>
      </c>
      <c r="K123" s="2">
        <f t="shared" si="15"/>
        <v>0</v>
      </c>
      <c r="L123" s="2">
        <f t="shared" si="21"/>
        <v>3374.0733545920093</v>
      </c>
      <c r="M123" s="10">
        <f t="shared" si="22"/>
        <v>4.4999999999999998E-2</v>
      </c>
      <c r="U123" s="4" t="s">
        <v>92</v>
      </c>
      <c r="V123" s="18"/>
      <c r="W123" s="18">
        <v>0.29890857065609228</v>
      </c>
      <c r="X123" s="18">
        <v>0.27040418753055068</v>
      </c>
      <c r="Y123" s="18">
        <v>0.25835473744292237</v>
      </c>
      <c r="Z123" s="18">
        <v>0.29283732177643107</v>
      </c>
      <c r="AA123" s="18">
        <v>0.32729207941917382</v>
      </c>
      <c r="AB123" s="18"/>
      <c r="AC123" s="18">
        <v>0.33155805584233333</v>
      </c>
      <c r="AD123" s="18"/>
      <c r="AE123" s="18"/>
      <c r="AF123" s="18">
        <v>0.33985288084230686</v>
      </c>
      <c r="AG123" s="18">
        <v>0.27831846694599593</v>
      </c>
      <c r="AH123" s="16">
        <v>0.31088040636587255</v>
      </c>
      <c r="AI123" s="17" t="s">
        <v>91</v>
      </c>
    </row>
    <row r="124" spans="1:35" x14ac:dyDescent="0.3">
      <c r="A124" t="str">
        <f t="shared" si="25"/>
        <v>NJ</v>
      </c>
      <c r="B124">
        <v>2027</v>
      </c>
      <c r="C124" s="4" t="s">
        <v>420</v>
      </c>
      <c r="D124" s="4" t="str">
        <f t="shared" si="26"/>
        <v>NJ</v>
      </c>
      <c r="E124" s="10">
        <v>4.3499999999999997E-2</v>
      </c>
      <c r="G124" s="7">
        <v>1</v>
      </c>
      <c r="H124" s="10">
        <f t="shared" si="20"/>
        <v>4.3499999999999997E-2</v>
      </c>
      <c r="I124" s="9">
        <f>VLOOKUP(states_RPS!A124,load!$AM$46:$AW$61,B124-2020, FALSE)</f>
        <v>75621.493773665774</v>
      </c>
      <c r="J124" s="9">
        <f>VLOOKUP(states_RPS!A124,load!$AM$3:$AW$18,B124-2020, FALSE)</f>
        <v>75621.493773665774</v>
      </c>
      <c r="K124" s="2">
        <f t="shared" si="15"/>
        <v>0</v>
      </c>
      <c r="L124" s="2">
        <f t="shared" si="21"/>
        <v>3289.5349791544609</v>
      </c>
      <c r="M124" s="10">
        <f t="shared" si="22"/>
        <v>4.3499999999999997E-2</v>
      </c>
      <c r="U124" s="4" t="s">
        <v>93</v>
      </c>
      <c r="V124" s="15">
        <v>0.15</v>
      </c>
      <c r="W124" s="15">
        <v>0.15</v>
      </c>
      <c r="X124" s="15">
        <v>0.15</v>
      </c>
      <c r="Y124" s="15">
        <v>0.15</v>
      </c>
      <c r="Z124" s="15">
        <v>0.15</v>
      </c>
      <c r="AA124" s="15">
        <v>0.15</v>
      </c>
      <c r="AB124" s="15">
        <v>0.15</v>
      </c>
      <c r="AC124" s="15">
        <v>0.15</v>
      </c>
      <c r="AD124" s="15">
        <v>0.15</v>
      </c>
      <c r="AE124" s="15">
        <v>0.15</v>
      </c>
      <c r="AF124" s="15">
        <v>0.15</v>
      </c>
      <c r="AG124" s="15">
        <v>0.15</v>
      </c>
      <c r="AH124" s="16">
        <v>0.15</v>
      </c>
      <c r="AI124" s="17" t="s">
        <v>94</v>
      </c>
    </row>
    <row r="125" spans="1:35" x14ac:dyDescent="0.3">
      <c r="A125" t="str">
        <f t="shared" si="25"/>
        <v>NJ</v>
      </c>
      <c r="B125">
        <v>2028</v>
      </c>
      <c r="C125" s="4" t="s">
        <v>420</v>
      </c>
      <c r="D125" s="4" t="str">
        <f t="shared" si="26"/>
        <v>NJ</v>
      </c>
      <c r="E125" s="10">
        <v>3.7400000000000003E-2</v>
      </c>
      <c r="G125" s="7">
        <v>1</v>
      </c>
      <c r="H125" s="10">
        <f t="shared" si="20"/>
        <v>3.7400000000000003E-2</v>
      </c>
      <c r="I125" s="9">
        <f>VLOOKUP(states_RPS!A125,load!$AM$46:$AW$61,B125-2020, FALSE)</f>
        <v>76517.029811519809</v>
      </c>
      <c r="J125" s="9">
        <f>VLOOKUP(states_RPS!A125,load!$AM$3:$AW$18,B125-2020, FALSE)</f>
        <v>76517.029811519809</v>
      </c>
      <c r="K125" s="2">
        <f t="shared" si="15"/>
        <v>0</v>
      </c>
      <c r="L125" s="2">
        <f t="shared" si="21"/>
        <v>2861.7369149508409</v>
      </c>
      <c r="M125" s="10">
        <f t="shared" si="22"/>
        <v>3.7400000000000003E-2</v>
      </c>
      <c r="U125" s="19" t="s">
        <v>95</v>
      </c>
      <c r="V125" s="18">
        <v>0.17530424077028881</v>
      </c>
      <c r="W125" s="18">
        <v>0.19727786524956548</v>
      </c>
      <c r="X125" s="18">
        <v>0.20432223086817769</v>
      </c>
      <c r="Y125" s="18">
        <v>0.2122886256891667</v>
      </c>
      <c r="Z125" s="18">
        <v>0.19610796215339177</v>
      </c>
      <c r="AA125" s="18">
        <v>0.22779957563622527</v>
      </c>
      <c r="AB125" s="18">
        <v>0.19145820925153861</v>
      </c>
      <c r="AC125" s="18">
        <v>0.19105807568869487</v>
      </c>
      <c r="AD125" s="18">
        <v>0.20902684024184001</v>
      </c>
      <c r="AE125" s="18">
        <v>0.19866235818030184</v>
      </c>
      <c r="AF125" s="18">
        <v>0.18768330276754289</v>
      </c>
      <c r="AG125" s="18">
        <v>0.1962190106544901</v>
      </c>
      <c r="AH125" s="20">
        <v>0.19353263796996675</v>
      </c>
      <c r="AI125" s="21" t="s">
        <v>91</v>
      </c>
    </row>
    <row r="126" spans="1:35" x14ac:dyDescent="0.3">
      <c r="A126" t="str">
        <f t="shared" si="25"/>
        <v>NJ</v>
      </c>
      <c r="B126">
        <v>2029</v>
      </c>
      <c r="C126" s="4" t="s">
        <v>420</v>
      </c>
      <c r="D126" s="4" t="str">
        <f t="shared" si="26"/>
        <v>NJ</v>
      </c>
      <c r="E126" s="10">
        <v>3.0700000000000002E-2</v>
      </c>
      <c r="G126" s="7">
        <v>1</v>
      </c>
      <c r="H126" s="10">
        <f t="shared" si="20"/>
        <v>3.0700000000000002E-2</v>
      </c>
      <c r="I126" s="9">
        <f>VLOOKUP(states_RPS!A126,load!$AM$46:$AW$61,B126-2020, FALSE)</f>
        <v>77391.936713125004</v>
      </c>
      <c r="J126" s="9">
        <f>VLOOKUP(states_RPS!A126,load!$AM$3:$AW$18,B126-2020, FALSE)</f>
        <v>77391.936713125004</v>
      </c>
      <c r="K126" s="2">
        <f t="shared" si="15"/>
        <v>0</v>
      </c>
      <c r="L126" s="2">
        <f t="shared" si="21"/>
        <v>2375.9324570929375</v>
      </c>
      <c r="M126" s="10">
        <f t="shared" si="22"/>
        <v>3.0699999999999998E-2</v>
      </c>
      <c r="U126" s="4" t="s">
        <v>96</v>
      </c>
      <c r="V126" s="15">
        <v>0.05</v>
      </c>
      <c r="W126" s="15">
        <v>0.05</v>
      </c>
      <c r="X126" s="15">
        <v>0.05</v>
      </c>
      <c r="Y126" s="15">
        <v>0.05</v>
      </c>
      <c r="Z126" s="15">
        <v>0.05</v>
      </c>
      <c r="AA126" s="15">
        <v>0.05</v>
      </c>
      <c r="AB126" s="15">
        <v>0.05</v>
      </c>
      <c r="AC126" s="15">
        <v>0.05</v>
      </c>
      <c r="AD126" s="15">
        <v>0.05</v>
      </c>
      <c r="AE126" s="15">
        <v>0.05</v>
      </c>
      <c r="AF126" s="15">
        <v>0.05</v>
      </c>
      <c r="AG126" s="15">
        <v>0.05</v>
      </c>
      <c r="AH126" s="16">
        <v>0.05</v>
      </c>
      <c r="AI126" s="17" t="s">
        <v>97</v>
      </c>
    </row>
    <row r="127" spans="1:35" x14ac:dyDescent="0.3">
      <c r="A127" t="str">
        <f t="shared" si="25"/>
        <v>NJ</v>
      </c>
      <c r="B127">
        <v>2030</v>
      </c>
      <c r="C127" s="4" t="s">
        <v>420</v>
      </c>
      <c r="D127" s="4" t="str">
        <f t="shared" si="26"/>
        <v>NJ</v>
      </c>
      <c r="E127" s="10">
        <v>2.2100000000000002E-2</v>
      </c>
      <c r="G127" s="7">
        <v>1</v>
      </c>
      <c r="H127" s="10">
        <f t="shared" si="20"/>
        <v>2.2100000000000002E-2</v>
      </c>
      <c r="I127" s="9">
        <f>VLOOKUP(states_RPS!A127,load!$AM$46:$AW$61,B127-2020, FALSE)</f>
        <v>78098.114173307375</v>
      </c>
      <c r="J127" s="9">
        <f>VLOOKUP(states_RPS!A127,load!$AM$3:$AW$18,B127-2020, FALSE)</f>
        <v>78098.114173307375</v>
      </c>
      <c r="K127" s="2">
        <f t="shared" si="15"/>
        <v>0</v>
      </c>
      <c r="L127" s="2">
        <f t="shared" si="21"/>
        <v>1725.9683232300931</v>
      </c>
      <c r="M127" s="10">
        <f t="shared" si="22"/>
        <v>2.2100000000000002E-2</v>
      </c>
    </row>
    <row r="128" spans="1:35" x14ac:dyDescent="0.3">
      <c r="A128" s="4" t="s">
        <v>75</v>
      </c>
      <c r="B128">
        <v>2022</v>
      </c>
      <c r="C128" t="s">
        <v>422</v>
      </c>
      <c r="D128" s="4" t="s">
        <v>75</v>
      </c>
      <c r="F128" s="4">
        <v>0</v>
      </c>
      <c r="G128" s="7">
        <v>1</v>
      </c>
      <c r="H128" s="10">
        <v>0</v>
      </c>
      <c r="I128" s="9">
        <f>VLOOKUP(states_RPS!A128,load!$AM$46:$AW$61,B128-2020, FALSE)</f>
        <v>75837.684468208972</v>
      </c>
      <c r="J128" s="9">
        <f>VLOOKUP(states_RPS!A128,load!$AM$3:$AW$18,B128-2020, FALSE)</f>
        <v>75837.684468208972</v>
      </c>
      <c r="K128" s="2">
        <f t="shared" si="15"/>
        <v>0</v>
      </c>
      <c r="L128" s="2">
        <f t="shared" ref="L128:L145" si="27">MAX(0.2*F128*8760/1000,H128*I128-K128)</f>
        <v>0</v>
      </c>
      <c r="M128" s="10">
        <f t="shared" si="22"/>
        <v>0</v>
      </c>
    </row>
    <row r="129" spans="1:13" x14ac:dyDescent="0.3">
      <c r="A129" s="4" t="str">
        <f t="shared" ref="A129:A136" si="28">A128</f>
        <v>VA-DOM</v>
      </c>
      <c r="B129">
        <v>2023</v>
      </c>
      <c r="C129" s="4" t="s">
        <v>422</v>
      </c>
      <c r="D129" s="4" t="str">
        <f>D128</f>
        <v>VA-DOM</v>
      </c>
      <c r="F129" s="4">
        <v>3000</v>
      </c>
      <c r="G129" s="7">
        <v>1</v>
      </c>
      <c r="H129" s="10">
        <v>0</v>
      </c>
      <c r="I129" s="9">
        <f>VLOOKUP(states_RPS!A129,load!$AM$46:$AW$61,B129-2020, FALSE)</f>
        <v>85063.651009287059</v>
      </c>
      <c r="J129" s="9">
        <f>VLOOKUP(states_RPS!A129,load!$AM$3:$AW$18,B129-2020, FALSE)</f>
        <v>85063.651009287059</v>
      </c>
      <c r="K129" s="2">
        <f t="shared" si="15"/>
        <v>0</v>
      </c>
      <c r="L129" s="2">
        <f t="shared" si="27"/>
        <v>5256</v>
      </c>
      <c r="M129" s="10">
        <f t="shared" si="22"/>
        <v>6.1789024308704567E-2</v>
      </c>
    </row>
    <row r="130" spans="1:13" x14ac:dyDescent="0.3">
      <c r="A130" s="4" t="str">
        <f t="shared" si="28"/>
        <v>VA-DOM</v>
      </c>
      <c r="B130">
        <v>2024</v>
      </c>
      <c r="C130" s="4" t="s">
        <v>422</v>
      </c>
      <c r="D130" s="4" t="str">
        <f t="shared" ref="D130:D136" si="29">D129</f>
        <v>VA-DOM</v>
      </c>
      <c r="F130" s="4">
        <f>F129</f>
        <v>3000</v>
      </c>
      <c r="G130" s="7">
        <v>1</v>
      </c>
      <c r="H130" s="10">
        <v>0</v>
      </c>
      <c r="I130" s="9">
        <f>VLOOKUP(states_RPS!A130,load!$AM$46:$AW$61,B130-2020, FALSE)</f>
        <v>95448.528217953499</v>
      </c>
      <c r="J130" s="9">
        <f>VLOOKUP(states_RPS!A130,load!$AM$3:$AW$18,B130-2020, FALSE)</f>
        <v>95448.528217953499</v>
      </c>
      <c r="K130" s="2">
        <f t="shared" si="15"/>
        <v>0</v>
      </c>
      <c r="L130" s="2">
        <f t="shared" si="27"/>
        <v>5256</v>
      </c>
      <c r="M130" s="10">
        <f t="shared" si="22"/>
        <v>5.5066328398465203E-2</v>
      </c>
    </row>
    <row r="131" spans="1:13" x14ac:dyDescent="0.3">
      <c r="A131" s="4" t="str">
        <f t="shared" si="28"/>
        <v>VA-DOM</v>
      </c>
      <c r="B131">
        <v>2025</v>
      </c>
      <c r="C131" s="4" t="s">
        <v>422</v>
      </c>
      <c r="D131" s="4" t="str">
        <f t="shared" si="29"/>
        <v>VA-DOM</v>
      </c>
      <c r="F131" s="4">
        <f t="shared" ref="F131:F132" si="30">F130</f>
        <v>3000</v>
      </c>
      <c r="G131" s="7">
        <v>1</v>
      </c>
      <c r="H131" s="10">
        <f t="shared" ref="H131:H136" si="31">0.75*E56</f>
        <v>0.1275</v>
      </c>
      <c r="I131" s="9">
        <f>VLOOKUP(states_RPS!A131,load!$AM$46:$AW$61,B131-2020, FALSE)</f>
        <v>106704.2136833315</v>
      </c>
      <c r="J131" s="9">
        <f>VLOOKUP(states_RPS!A131,load!$AM$3:$AW$18,B131-2020, FALSE)</f>
        <v>106704.2136833315</v>
      </c>
      <c r="K131" s="2">
        <f t="shared" si="15"/>
        <v>0</v>
      </c>
      <c r="L131" s="2">
        <f t="shared" si="27"/>
        <v>13604.787244624767</v>
      </c>
      <c r="M131" s="10">
        <f t="shared" si="22"/>
        <v>0.1275</v>
      </c>
    </row>
    <row r="132" spans="1:13" x14ac:dyDescent="0.3">
      <c r="A132" s="4" t="str">
        <f t="shared" si="28"/>
        <v>VA-DOM</v>
      </c>
      <c r="B132">
        <v>2026</v>
      </c>
      <c r="C132" s="4" t="s">
        <v>422</v>
      </c>
      <c r="D132" s="4" t="str">
        <f t="shared" si="29"/>
        <v>VA-DOM</v>
      </c>
      <c r="F132" s="4">
        <f t="shared" si="30"/>
        <v>3000</v>
      </c>
      <c r="G132" s="7">
        <v>1</v>
      </c>
      <c r="H132" s="10">
        <f t="shared" si="31"/>
        <v>0.15000000000000002</v>
      </c>
      <c r="I132" s="9">
        <f>VLOOKUP(states_RPS!A132,load!$AM$46:$AW$61,B132-2020, FALSE)</f>
        <v>117728.30466960679</v>
      </c>
      <c r="J132" s="9">
        <f>VLOOKUP(states_RPS!A132,load!$AM$3:$AW$18,B132-2020, FALSE)</f>
        <v>117728.30466960679</v>
      </c>
      <c r="K132" s="2">
        <f t="shared" si="15"/>
        <v>0</v>
      </c>
      <c r="L132" s="2">
        <f t="shared" si="27"/>
        <v>17659.245700441021</v>
      </c>
      <c r="M132" s="10">
        <f t="shared" si="22"/>
        <v>0.15000000000000002</v>
      </c>
    </row>
    <row r="133" spans="1:13" x14ac:dyDescent="0.3">
      <c r="A133" s="4" t="str">
        <f t="shared" si="28"/>
        <v>VA-DOM</v>
      </c>
      <c r="B133">
        <v>2027</v>
      </c>
      <c r="C133" s="4" t="s">
        <v>422</v>
      </c>
      <c r="D133" s="4" t="str">
        <f t="shared" si="29"/>
        <v>VA-DOM</v>
      </c>
      <c r="F133" s="4">
        <v>6000</v>
      </c>
      <c r="G133" s="7">
        <v>1</v>
      </c>
      <c r="H133" s="10">
        <f t="shared" si="31"/>
        <v>0.17250000000000001</v>
      </c>
      <c r="I133" s="9">
        <f>VLOOKUP(states_RPS!A133,load!$AM$46:$AW$61,B133-2020, FALSE)</f>
        <v>122685.33978227439</v>
      </c>
      <c r="J133" s="9">
        <f>VLOOKUP(states_RPS!A133,load!$AM$3:$AW$18,B133-2020, FALSE)</f>
        <v>122685.33978227439</v>
      </c>
      <c r="K133" s="2">
        <f t="shared" si="15"/>
        <v>0</v>
      </c>
      <c r="L133" s="2">
        <f t="shared" si="27"/>
        <v>21163.221112442334</v>
      </c>
      <c r="M133" s="10">
        <f t="shared" si="22"/>
        <v>0.17250000000000001</v>
      </c>
    </row>
    <row r="134" spans="1:13" x14ac:dyDescent="0.3">
      <c r="A134" s="4" t="str">
        <f t="shared" si="28"/>
        <v>VA-DOM</v>
      </c>
      <c r="B134">
        <v>2028</v>
      </c>
      <c r="C134" s="4" t="s">
        <v>422</v>
      </c>
      <c r="D134" s="4" t="str">
        <f t="shared" si="29"/>
        <v>VA-DOM</v>
      </c>
      <c r="F134" s="4">
        <f>F133</f>
        <v>6000</v>
      </c>
      <c r="G134" s="7">
        <v>1</v>
      </c>
      <c r="H134" s="10">
        <f t="shared" si="31"/>
        <v>0.19500000000000001</v>
      </c>
      <c r="I134" s="9">
        <f>VLOOKUP(states_RPS!A134,load!$AM$46:$AW$61,B134-2020, FALSE)</f>
        <v>126977.18928797219</v>
      </c>
      <c r="J134" s="9">
        <f>VLOOKUP(states_RPS!A134,load!$AM$3:$AW$18,B134-2020, FALSE)</f>
        <v>126977.18928797219</v>
      </c>
      <c r="K134" s="2">
        <f t="shared" si="15"/>
        <v>0</v>
      </c>
      <c r="L134" s="2">
        <f t="shared" si="27"/>
        <v>24760.551911154576</v>
      </c>
      <c r="M134" s="10">
        <f t="shared" si="22"/>
        <v>0.19500000000000001</v>
      </c>
    </row>
    <row r="135" spans="1:13" x14ac:dyDescent="0.3">
      <c r="A135" s="4" t="str">
        <f t="shared" si="28"/>
        <v>VA-DOM</v>
      </c>
      <c r="B135">
        <v>2029</v>
      </c>
      <c r="C135" s="4" t="s">
        <v>422</v>
      </c>
      <c r="D135" s="4" t="str">
        <f t="shared" si="29"/>
        <v>VA-DOM</v>
      </c>
      <c r="F135" s="4">
        <f>F134</f>
        <v>6000</v>
      </c>
      <c r="G135" s="7">
        <v>1</v>
      </c>
      <c r="H135" s="10">
        <f t="shared" si="31"/>
        <v>0.21749999999999997</v>
      </c>
      <c r="I135" s="9">
        <f>VLOOKUP(states_RPS!A135,load!$AM$46:$AW$61,B135-2020, FALSE)</f>
        <v>131593.07801980356</v>
      </c>
      <c r="J135" s="9">
        <f>VLOOKUP(states_RPS!A135,load!$AM$3:$AW$18,B135-2020, FALSE)</f>
        <v>131593.07801980356</v>
      </c>
      <c r="K135" s="2">
        <f t="shared" si="15"/>
        <v>0</v>
      </c>
      <c r="L135" s="2">
        <f t="shared" si="27"/>
        <v>28621.494469307272</v>
      </c>
      <c r="M135" s="10">
        <f t="shared" si="22"/>
        <v>0.21749999999999997</v>
      </c>
    </row>
    <row r="136" spans="1:13" x14ac:dyDescent="0.3">
      <c r="A136" s="4" t="str">
        <f t="shared" si="28"/>
        <v>VA-DOM</v>
      </c>
      <c r="B136">
        <v>2030</v>
      </c>
      <c r="C136" s="4" t="s">
        <v>422</v>
      </c>
      <c r="D136" s="4" t="str">
        <f t="shared" si="29"/>
        <v>VA-DOM</v>
      </c>
      <c r="F136" s="4">
        <v>10000</v>
      </c>
      <c r="G136" s="7">
        <v>1</v>
      </c>
      <c r="H136" s="10">
        <f t="shared" si="31"/>
        <v>0.24</v>
      </c>
      <c r="I136" s="9">
        <f>VLOOKUP(states_RPS!A136,load!$AM$46:$AW$61,B136-2020, FALSE)</f>
        <v>135635.58267179696</v>
      </c>
      <c r="J136" s="9">
        <f>VLOOKUP(states_RPS!A136,load!$AM$3:$AW$18,B136-2020, FALSE)</f>
        <v>135635.58267179696</v>
      </c>
      <c r="K136" s="2">
        <f t="shared" si="15"/>
        <v>0</v>
      </c>
      <c r="L136" s="2">
        <f t="shared" si="27"/>
        <v>32552.539841231268</v>
      </c>
      <c r="M136" s="10">
        <f t="shared" si="22"/>
        <v>0.24</v>
      </c>
    </row>
    <row r="137" spans="1:13" x14ac:dyDescent="0.3">
      <c r="A137" s="4" t="s">
        <v>76</v>
      </c>
      <c r="B137">
        <v>2022</v>
      </c>
      <c r="C137" s="4" t="s">
        <v>422</v>
      </c>
      <c r="D137" s="4" t="s">
        <v>76</v>
      </c>
      <c r="F137" s="4">
        <v>0</v>
      </c>
      <c r="G137" s="7">
        <v>1</v>
      </c>
      <c r="H137" s="10">
        <v>0</v>
      </c>
      <c r="I137" s="9">
        <f>VLOOKUP(states_RPS!A137,load!$AM$46:$AW$61,B137-2020, FALSE)</f>
        <v>19021.794062304951</v>
      </c>
      <c r="J137" s="9">
        <f>VLOOKUP(states_RPS!A137,load!$AM$3:$AW$18,B137-2020, FALSE)</f>
        <v>19021.794062304951</v>
      </c>
      <c r="K137" s="2">
        <f t="shared" si="15"/>
        <v>0</v>
      </c>
      <c r="L137" s="2">
        <f t="shared" si="27"/>
        <v>0</v>
      </c>
      <c r="M137" s="10">
        <f t="shared" si="22"/>
        <v>0</v>
      </c>
    </row>
    <row r="138" spans="1:13" x14ac:dyDescent="0.3">
      <c r="A138" s="4" t="str">
        <f t="shared" ref="A138:A145" si="32">A137</f>
        <v>VA-AEP</v>
      </c>
      <c r="B138">
        <v>2023</v>
      </c>
      <c r="C138" s="4" t="s">
        <v>422</v>
      </c>
      <c r="D138" s="4" t="str">
        <f>D137</f>
        <v>VA-AEP</v>
      </c>
      <c r="F138" s="4">
        <v>200</v>
      </c>
      <c r="G138" s="7">
        <v>1</v>
      </c>
      <c r="H138" s="10">
        <v>0</v>
      </c>
      <c r="I138" s="9">
        <f>VLOOKUP(states_RPS!A138,load!$AM$46:$AW$61,B138-2020, FALSE)</f>
        <v>19035.111467841816</v>
      </c>
      <c r="J138" s="9">
        <f>VLOOKUP(states_RPS!A138,load!$AM$3:$AW$18,B138-2020, FALSE)</f>
        <v>19035.111467841816</v>
      </c>
      <c r="K138" s="2">
        <f t="shared" si="15"/>
        <v>0</v>
      </c>
      <c r="L138" s="2">
        <f t="shared" si="27"/>
        <v>350.4</v>
      </c>
      <c r="M138" s="10">
        <f t="shared" si="22"/>
        <v>1.8408087632792204E-2</v>
      </c>
    </row>
    <row r="139" spans="1:13" x14ac:dyDescent="0.3">
      <c r="A139" s="4" t="str">
        <f t="shared" si="32"/>
        <v>VA-AEP</v>
      </c>
      <c r="B139">
        <v>2024</v>
      </c>
      <c r="C139" s="4" t="s">
        <v>422</v>
      </c>
      <c r="D139" s="4" t="str">
        <f t="shared" ref="D139:D145" si="33">D138</f>
        <v>VA-AEP</v>
      </c>
      <c r="F139" s="4">
        <f>F138</f>
        <v>200</v>
      </c>
      <c r="G139" s="7">
        <v>1</v>
      </c>
      <c r="H139" s="10">
        <v>0</v>
      </c>
      <c r="I139" s="9">
        <f>VLOOKUP(states_RPS!A139,load!$AM$46:$AW$61,B139-2020, FALSE)</f>
        <v>19028.779482322469</v>
      </c>
      <c r="J139" s="9">
        <f>VLOOKUP(states_RPS!A139,load!$AM$3:$AW$18,B139-2020, FALSE)</f>
        <v>19028.779482322469</v>
      </c>
      <c r="K139" s="2">
        <f t="shared" si="15"/>
        <v>0</v>
      </c>
      <c r="L139" s="2">
        <f t="shared" si="27"/>
        <v>350.4</v>
      </c>
      <c r="M139" s="10">
        <f t="shared" si="22"/>
        <v>1.8414213077907481E-2</v>
      </c>
    </row>
    <row r="140" spans="1:13" x14ac:dyDescent="0.3">
      <c r="A140" s="4" t="str">
        <f t="shared" si="32"/>
        <v>VA-AEP</v>
      </c>
      <c r="B140">
        <v>2025</v>
      </c>
      <c r="C140" s="4" t="s">
        <v>422</v>
      </c>
      <c r="D140" s="4" t="str">
        <f t="shared" si="33"/>
        <v>VA-AEP</v>
      </c>
      <c r="F140" s="4">
        <f t="shared" ref="F140:F141" si="34">F139</f>
        <v>200</v>
      </c>
      <c r="G140" s="7">
        <v>1</v>
      </c>
      <c r="H140" s="10">
        <v>0</v>
      </c>
      <c r="I140" s="9">
        <f>VLOOKUP(states_RPS!A140,load!$AM$46:$AW$61,B140-2020, FALSE)</f>
        <v>19105.714215790187</v>
      </c>
      <c r="J140" s="9">
        <f>VLOOKUP(states_RPS!A140,load!$AM$3:$AW$18,B140-2020, FALSE)</f>
        <v>19105.714215790187</v>
      </c>
      <c r="K140" s="2">
        <f t="shared" ref="K140:K145" si="35">J140-I140</f>
        <v>0</v>
      </c>
      <c r="L140" s="2">
        <f t="shared" si="27"/>
        <v>350.4</v>
      </c>
      <c r="M140" s="10">
        <f t="shared" si="22"/>
        <v>1.8340062875556201E-2</v>
      </c>
    </row>
    <row r="141" spans="1:13" x14ac:dyDescent="0.3">
      <c r="A141" s="4" t="str">
        <f t="shared" si="32"/>
        <v>VA-AEP</v>
      </c>
      <c r="B141">
        <v>2026</v>
      </c>
      <c r="C141" s="4" t="s">
        <v>422</v>
      </c>
      <c r="D141" s="4" t="str">
        <f t="shared" si="33"/>
        <v>VA-AEP</v>
      </c>
      <c r="F141" s="4">
        <f t="shared" si="34"/>
        <v>200</v>
      </c>
      <c r="G141" s="7">
        <v>1</v>
      </c>
      <c r="H141" s="10">
        <v>0</v>
      </c>
      <c r="I141" s="9">
        <f>VLOOKUP(states_RPS!A141,load!$AM$46:$AW$61,B141-2020, FALSE)</f>
        <v>19091.491680881489</v>
      </c>
      <c r="J141" s="9">
        <f>VLOOKUP(states_RPS!A141,load!$AM$3:$AW$18,B141-2020, FALSE)</f>
        <v>19091.491680881489</v>
      </c>
      <c r="K141" s="2">
        <f t="shared" si="35"/>
        <v>0</v>
      </c>
      <c r="L141" s="2">
        <f t="shared" si="27"/>
        <v>350.4</v>
      </c>
      <c r="M141" s="10">
        <f t="shared" si="22"/>
        <v>1.8353725620659379E-2</v>
      </c>
    </row>
    <row r="142" spans="1:13" x14ac:dyDescent="0.3">
      <c r="A142" s="4" t="str">
        <f t="shared" si="32"/>
        <v>VA-AEP</v>
      </c>
      <c r="B142">
        <v>2027</v>
      </c>
      <c r="C142" s="4" t="s">
        <v>422</v>
      </c>
      <c r="D142" s="4" t="str">
        <f t="shared" si="33"/>
        <v>VA-AEP</v>
      </c>
      <c r="F142" s="4">
        <v>400</v>
      </c>
      <c r="G142" s="7">
        <v>1</v>
      </c>
      <c r="H142" s="10">
        <v>0</v>
      </c>
      <c r="I142" s="9">
        <f>VLOOKUP(states_RPS!A142,load!$AM$46:$AW$61,B142-2020, FALSE)</f>
        <v>19128.67511173039</v>
      </c>
      <c r="J142" s="9">
        <f>VLOOKUP(states_RPS!A142,load!$AM$3:$AW$18,B142-2020, FALSE)</f>
        <v>19128.67511173039</v>
      </c>
      <c r="K142" s="2">
        <f t="shared" si="35"/>
        <v>0</v>
      </c>
      <c r="L142" s="2">
        <f t="shared" si="27"/>
        <v>700.8</v>
      </c>
      <c r="M142" s="10">
        <f t="shared" si="22"/>
        <v>3.6636097163375639E-2</v>
      </c>
    </row>
    <row r="143" spans="1:13" x14ac:dyDescent="0.3">
      <c r="A143" s="4" t="str">
        <f t="shared" si="32"/>
        <v>VA-AEP</v>
      </c>
      <c r="B143">
        <v>2028</v>
      </c>
      <c r="C143" s="4" t="s">
        <v>422</v>
      </c>
      <c r="D143" s="4" t="str">
        <f t="shared" si="33"/>
        <v>VA-AEP</v>
      </c>
      <c r="F143" s="4">
        <f>F142</f>
        <v>400</v>
      </c>
      <c r="G143" s="7">
        <v>1</v>
      </c>
      <c r="H143" s="10">
        <v>0</v>
      </c>
      <c r="I143" s="9">
        <f>VLOOKUP(states_RPS!A143,load!$AM$46:$AW$61,B143-2020, FALSE)</f>
        <v>19243.86283696086</v>
      </c>
      <c r="J143" s="9">
        <f>VLOOKUP(states_RPS!A143,load!$AM$3:$AW$18,B143-2020, FALSE)</f>
        <v>19243.86283696086</v>
      </c>
      <c r="K143" s="2">
        <f t="shared" si="35"/>
        <v>0</v>
      </c>
      <c r="L143" s="2">
        <f t="shared" si="27"/>
        <v>700.8</v>
      </c>
      <c r="M143" s="10">
        <f t="shared" si="22"/>
        <v>3.641680498023523E-2</v>
      </c>
    </row>
    <row r="144" spans="1:13" x14ac:dyDescent="0.3">
      <c r="A144" s="4" t="str">
        <f t="shared" si="32"/>
        <v>VA-AEP</v>
      </c>
      <c r="B144">
        <v>2029</v>
      </c>
      <c r="C144" s="4" t="s">
        <v>422</v>
      </c>
      <c r="D144" s="4" t="str">
        <f t="shared" si="33"/>
        <v>VA-AEP</v>
      </c>
      <c r="F144" s="4">
        <f>F143</f>
        <v>400</v>
      </c>
      <c r="G144" s="7">
        <v>1</v>
      </c>
      <c r="H144" s="10">
        <v>0</v>
      </c>
      <c r="I144" s="9">
        <f>VLOOKUP(states_RPS!A144,load!$AM$46:$AW$61,B144-2020, FALSE)</f>
        <v>19298.095656873211</v>
      </c>
      <c r="J144" s="9">
        <f>VLOOKUP(states_RPS!A144,load!$AM$3:$AW$18,B144-2020, FALSE)</f>
        <v>19298.095656873211</v>
      </c>
      <c r="K144" s="2">
        <f t="shared" si="35"/>
        <v>0</v>
      </c>
      <c r="L144" s="2">
        <f t="shared" si="27"/>
        <v>700.8</v>
      </c>
      <c r="M144" s="10">
        <f t="shared" si="22"/>
        <v>3.6314463999995925E-2</v>
      </c>
    </row>
    <row r="145" spans="1:13" x14ac:dyDescent="0.3">
      <c r="A145" s="4" t="str">
        <f t="shared" si="32"/>
        <v>VA-AEP</v>
      </c>
      <c r="B145">
        <v>2030</v>
      </c>
      <c r="C145" s="4" t="s">
        <v>422</v>
      </c>
      <c r="D145" s="4" t="str">
        <f t="shared" si="33"/>
        <v>VA-AEP</v>
      </c>
      <c r="F145" s="4">
        <v>600</v>
      </c>
      <c r="G145" s="7">
        <v>1</v>
      </c>
      <c r="H145" s="10">
        <v>0</v>
      </c>
      <c r="I145" s="9">
        <f>VLOOKUP(states_RPS!A145,load!$AM$46:$AW$61,B145-2020, FALSE)</f>
        <v>19255.548776948264</v>
      </c>
      <c r="J145" s="9">
        <f>VLOOKUP(states_RPS!A145,load!$AM$3:$AW$18,B145-2020, FALSE)</f>
        <v>19255.548776948264</v>
      </c>
      <c r="K145" s="2">
        <f t="shared" si="35"/>
        <v>0</v>
      </c>
      <c r="L145" s="2">
        <f t="shared" si="27"/>
        <v>1051.2</v>
      </c>
      <c r="M145" s="10">
        <f t="shared" si="22"/>
        <v>5.4592056148430407E-2</v>
      </c>
    </row>
  </sheetData>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07"/>
  <sheetViews>
    <sheetView workbookViewId="0"/>
  </sheetViews>
  <sheetFormatPr defaultRowHeight="14" x14ac:dyDescent="0.3"/>
  <cols>
    <col min="1" max="1" width="38.58203125" bestFit="1" customWidth="1"/>
    <col min="2" max="2" width="8.33203125" bestFit="1" customWidth="1"/>
    <col min="4" max="4" width="23.25" bestFit="1" customWidth="1"/>
    <col min="5" max="6" width="5.83203125" bestFit="1" customWidth="1"/>
    <col min="7" max="8" width="4.83203125" bestFit="1" customWidth="1"/>
    <col min="9" max="9" width="6.58203125" bestFit="1" customWidth="1"/>
    <col min="10" max="10" width="7.75" bestFit="1" customWidth="1"/>
    <col min="11" max="11" width="13.83203125" bestFit="1" customWidth="1"/>
    <col min="12" max="12" width="12.5" bestFit="1" customWidth="1"/>
    <col min="13" max="13" width="5.5" bestFit="1" customWidth="1"/>
    <col min="14" max="14" width="11" bestFit="1" customWidth="1"/>
    <col min="15" max="15" width="10.5" bestFit="1" customWidth="1"/>
    <col min="16" max="16" width="11.33203125" bestFit="1" customWidth="1"/>
  </cols>
  <sheetData>
    <row r="1" spans="1:16" ht="18" x14ac:dyDescent="0.4">
      <c r="A1" s="36" t="s">
        <v>400</v>
      </c>
      <c r="D1" s="36" t="s">
        <v>390</v>
      </c>
    </row>
    <row r="2" spans="1:16" s="4" customFormat="1" x14ac:dyDescent="0.3"/>
    <row r="3" spans="1:16" x14ac:dyDescent="0.3">
      <c r="A3" s="5" t="s">
        <v>389</v>
      </c>
      <c r="B3" s="5" t="s">
        <v>77</v>
      </c>
      <c r="D3" s="5" t="s">
        <v>154</v>
      </c>
      <c r="E3" s="5" t="s">
        <v>80</v>
      </c>
      <c r="F3" s="5" t="s">
        <v>79</v>
      </c>
      <c r="G3" s="5" t="s">
        <v>143</v>
      </c>
      <c r="H3" s="5" t="s">
        <v>84</v>
      </c>
      <c r="I3" s="5" t="s">
        <v>148</v>
      </c>
      <c r="J3" s="5" t="s">
        <v>145</v>
      </c>
      <c r="K3" s="5" t="s">
        <v>144</v>
      </c>
      <c r="L3" s="5" t="s">
        <v>146</v>
      </c>
      <c r="M3" s="5" t="s">
        <v>147</v>
      </c>
      <c r="N3" s="5" t="s">
        <v>85</v>
      </c>
      <c r="O3" s="5" t="s">
        <v>86</v>
      </c>
      <c r="P3" s="5" t="s">
        <v>149</v>
      </c>
    </row>
    <row r="4" spans="1:16" x14ac:dyDescent="0.3">
      <c r="A4" s="4" t="s">
        <v>155</v>
      </c>
      <c r="B4" s="1">
        <v>8.4</v>
      </c>
      <c r="D4" s="5" t="s">
        <v>152</v>
      </c>
      <c r="E4" s="2">
        <v>61.85</v>
      </c>
      <c r="F4" s="2"/>
      <c r="G4" s="2">
        <v>7823</v>
      </c>
      <c r="H4" s="2"/>
      <c r="I4" s="2"/>
      <c r="J4" s="2"/>
      <c r="K4" s="2">
        <v>39</v>
      </c>
      <c r="L4" s="2"/>
      <c r="M4" s="2"/>
      <c r="N4" s="2"/>
      <c r="O4" s="2"/>
      <c r="P4" s="2">
        <v>7923.85</v>
      </c>
    </row>
    <row r="5" spans="1:16" x14ac:dyDescent="0.3">
      <c r="A5" t="s">
        <v>156</v>
      </c>
      <c r="B5" s="1">
        <v>6.2</v>
      </c>
      <c r="D5" s="5" t="s">
        <v>99</v>
      </c>
      <c r="E5" s="2">
        <v>8158.4</v>
      </c>
      <c r="F5" s="2">
        <v>3935.8999999999887</v>
      </c>
      <c r="G5" s="2"/>
      <c r="H5" s="2">
        <v>39.399999999999984</v>
      </c>
      <c r="I5" s="2"/>
      <c r="J5" s="2">
        <v>2253.1</v>
      </c>
      <c r="K5" s="2">
        <v>2803</v>
      </c>
      <c r="L5" s="2">
        <v>978.49999999999977</v>
      </c>
      <c r="M5" s="2">
        <v>66.5</v>
      </c>
      <c r="N5" s="2">
        <v>15893.299999999979</v>
      </c>
      <c r="O5" s="2">
        <v>795.8</v>
      </c>
      <c r="P5" s="2">
        <v>34923.899999999972</v>
      </c>
    </row>
    <row r="6" spans="1:16" x14ac:dyDescent="0.3">
      <c r="A6" t="s">
        <v>157</v>
      </c>
      <c r="B6" s="1">
        <v>23</v>
      </c>
      <c r="D6" s="5" t="s">
        <v>100</v>
      </c>
      <c r="E6" s="2">
        <v>2055.5</v>
      </c>
      <c r="F6" s="2">
        <v>1341.5</v>
      </c>
      <c r="G6" s="2"/>
      <c r="H6" s="2">
        <v>13.79999999999999</v>
      </c>
      <c r="I6" s="2"/>
      <c r="J6" s="2"/>
      <c r="K6" s="2">
        <v>1188.9000000000001</v>
      </c>
      <c r="L6" s="2">
        <v>129.9</v>
      </c>
      <c r="M6" s="2">
        <v>125.7999999999999</v>
      </c>
      <c r="N6" s="2">
        <v>5204.7</v>
      </c>
      <c r="O6" s="2"/>
      <c r="P6" s="2">
        <v>10060.1</v>
      </c>
    </row>
    <row r="7" spans="1:16" x14ac:dyDescent="0.3">
      <c r="A7" t="s">
        <v>158</v>
      </c>
      <c r="B7" s="1">
        <v>34.499999999999901</v>
      </c>
      <c r="D7" s="5" t="s">
        <v>101</v>
      </c>
      <c r="E7" s="2">
        <v>1362.69999999999</v>
      </c>
      <c r="F7" s="2">
        <v>627.599999999999</v>
      </c>
      <c r="G7" s="2"/>
      <c r="H7" s="2">
        <v>27.3</v>
      </c>
      <c r="I7" s="2">
        <v>11.6</v>
      </c>
      <c r="J7" s="2"/>
      <c r="K7" s="2">
        <v>7.5</v>
      </c>
      <c r="L7" s="2"/>
      <c r="M7" s="2">
        <v>77.8</v>
      </c>
      <c r="N7" s="2">
        <v>484.29999999999899</v>
      </c>
      <c r="O7" s="2"/>
      <c r="P7" s="2">
        <v>2598.7999999999879</v>
      </c>
    </row>
    <row r="8" spans="1:16" x14ac:dyDescent="0.3">
      <c r="A8" t="s">
        <v>159</v>
      </c>
      <c r="B8" s="1">
        <v>305.60000000000002</v>
      </c>
      <c r="D8" s="5" t="s">
        <v>102</v>
      </c>
      <c r="E8" s="2">
        <v>80</v>
      </c>
      <c r="F8" s="2">
        <v>359.6</v>
      </c>
      <c r="G8" s="2"/>
      <c r="H8" s="2">
        <v>228.8</v>
      </c>
      <c r="I8" s="2">
        <v>5.4</v>
      </c>
      <c r="J8" s="2">
        <v>1769.69999999999</v>
      </c>
      <c r="K8" s="2"/>
      <c r="L8" s="2"/>
      <c r="M8" s="2">
        <v>52.9</v>
      </c>
      <c r="N8" s="2">
        <v>2038.7</v>
      </c>
      <c r="O8" s="2">
        <v>136.80000000000001</v>
      </c>
      <c r="P8" s="2">
        <v>4671.8999999999905</v>
      </c>
    </row>
    <row r="9" spans="1:16" x14ac:dyDescent="0.3">
      <c r="A9" t="s">
        <v>160</v>
      </c>
      <c r="B9" s="1">
        <v>1507.4</v>
      </c>
      <c r="D9" s="5" t="s">
        <v>103</v>
      </c>
      <c r="E9" s="2">
        <v>2680.49999999999</v>
      </c>
      <c r="F9" s="2">
        <v>7820.5999999999904</v>
      </c>
      <c r="G9" s="2"/>
      <c r="H9" s="2">
        <v>462.29999999999899</v>
      </c>
      <c r="I9" s="2"/>
      <c r="J9" s="2">
        <v>10655.5999999999</v>
      </c>
      <c r="K9" s="2">
        <v>3768.7</v>
      </c>
      <c r="L9" s="2">
        <v>27</v>
      </c>
      <c r="M9" s="2">
        <v>38.599999999999902</v>
      </c>
      <c r="N9" s="2">
        <v>5185.1999999999898</v>
      </c>
      <c r="O9" s="2">
        <v>28.2</v>
      </c>
      <c r="P9" s="2">
        <v>30666.69999999987</v>
      </c>
    </row>
    <row r="10" spans="1:16" x14ac:dyDescent="0.3">
      <c r="A10" t="s">
        <v>161</v>
      </c>
      <c r="B10" s="1">
        <v>113.1</v>
      </c>
      <c r="D10" s="5" t="s">
        <v>104</v>
      </c>
      <c r="E10" s="2"/>
      <c r="F10" s="2">
        <v>1502.4</v>
      </c>
      <c r="G10" s="2"/>
      <c r="H10" s="2">
        <v>104.69999999999899</v>
      </c>
      <c r="I10" s="2"/>
      <c r="J10" s="2"/>
      <c r="K10" s="2">
        <v>323.7</v>
      </c>
      <c r="L10" s="2"/>
      <c r="M10" s="2">
        <v>29.3</v>
      </c>
      <c r="N10" s="2">
        <v>0.89999999999999902</v>
      </c>
      <c r="O10" s="2"/>
      <c r="P10" s="2">
        <v>1960.9999999999991</v>
      </c>
    </row>
    <row r="11" spans="1:16" x14ac:dyDescent="0.3">
      <c r="A11" t="s">
        <v>162</v>
      </c>
      <c r="B11" s="1">
        <v>481.9</v>
      </c>
      <c r="D11" s="5" t="s">
        <v>105</v>
      </c>
      <c r="E11" s="2">
        <v>2621</v>
      </c>
      <c r="F11" s="2">
        <v>1060.9999999999991</v>
      </c>
      <c r="G11" s="2"/>
      <c r="H11" s="2">
        <v>610.39999999999895</v>
      </c>
      <c r="I11" s="2">
        <v>25.9</v>
      </c>
      <c r="J11" s="2"/>
      <c r="K11" s="2">
        <v>1.6</v>
      </c>
      <c r="L11" s="2"/>
      <c r="M11" s="2">
        <v>260.4999999999979</v>
      </c>
      <c r="N11" s="2">
        <v>635.70000000000005</v>
      </c>
      <c r="O11" s="2">
        <v>813</v>
      </c>
      <c r="P11" s="2">
        <v>6029.0999999999958</v>
      </c>
    </row>
    <row r="12" spans="1:16" x14ac:dyDescent="0.3">
      <c r="A12" t="s">
        <v>163</v>
      </c>
      <c r="B12" s="1">
        <v>1.6</v>
      </c>
      <c r="D12" s="5" t="s">
        <v>106</v>
      </c>
      <c r="E12" s="2">
        <v>9547.3999999999887</v>
      </c>
      <c r="F12" s="2">
        <v>4560.8</v>
      </c>
      <c r="G12" s="2"/>
      <c r="H12" s="2">
        <v>504.8</v>
      </c>
      <c r="I12" s="2"/>
      <c r="J12" s="2">
        <v>3704.7</v>
      </c>
      <c r="K12" s="2">
        <v>208</v>
      </c>
      <c r="L12" s="2">
        <v>598.4</v>
      </c>
      <c r="M12" s="2">
        <v>1080.7</v>
      </c>
      <c r="N12" s="2">
        <v>5211.2999999999902</v>
      </c>
      <c r="O12" s="2">
        <v>3.1</v>
      </c>
      <c r="P12" s="2">
        <v>25419.199999999983</v>
      </c>
    </row>
    <row r="13" spans="1:16" x14ac:dyDescent="0.3">
      <c r="A13" t="s">
        <v>164</v>
      </c>
      <c r="B13" s="1">
        <v>813</v>
      </c>
      <c r="D13" s="5" t="s">
        <v>107</v>
      </c>
      <c r="E13" s="2">
        <v>536.5</v>
      </c>
      <c r="F13" s="2">
        <v>856.3</v>
      </c>
      <c r="G13" s="2"/>
      <c r="H13" s="2">
        <v>149.1</v>
      </c>
      <c r="I13" s="2"/>
      <c r="J13" s="2"/>
      <c r="K13" s="2"/>
      <c r="L13" s="2">
        <v>114</v>
      </c>
      <c r="M13" s="2">
        <v>9.6999999999999993</v>
      </c>
      <c r="N13" s="2">
        <v>2967</v>
      </c>
      <c r="O13" s="2">
        <v>114.7</v>
      </c>
      <c r="P13" s="2">
        <v>4747.3</v>
      </c>
    </row>
    <row r="14" spans="1:16" x14ac:dyDescent="0.3">
      <c r="A14" t="s">
        <v>165</v>
      </c>
      <c r="B14" s="1">
        <v>25.9</v>
      </c>
      <c r="D14" s="5" t="s">
        <v>108</v>
      </c>
      <c r="E14" s="2">
        <v>542.20000000000005</v>
      </c>
      <c r="F14" s="2"/>
      <c r="G14" s="2"/>
      <c r="H14" s="2">
        <v>16.100000000000001</v>
      </c>
      <c r="I14" s="2"/>
      <c r="J14" s="2"/>
      <c r="K14" s="2"/>
      <c r="L14" s="2">
        <v>5.4</v>
      </c>
      <c r="M14" s="2">
        <v>1.1000000000000001</v>
      </c>
      <c r="N14" s="2">
        <v>565</v>
      </c>
      <c r="O14" s="2"/>
      <c r="P14" s="2">
        <v>1129.8000000000002</v>
      </c>
    </row>
    <row r="15" spans="1:16" x14ac:dyDescent="0.3">
      <c r="A15" t="s">
        <v>166</v>
      </c>
      <c r="B15" s="1">
        <v>38.599999999999902</v>
      </c>
      <c r="D15" s="5" t="s">
        <v>109</v>
      </c>
      <c r="E15" s="2"/>
      <c r="F15" s="2">
        <v>1012.69999999999</v>
      </c>
      <c r="G15" s="2"/>
      <c r="H15" s="2">
        <v>11.899999999999901</v>
      </c>
      <c r="I15" s="2"/>
      <c r="J15" s="2"/>
      <c r="K15" s="2"/>
      <c r="L15" s="2">
        <v>138.5</v>
      </c>
      <c r="M15" s="2">
        <v>9.1999999999999993</v>
      </c>
      <c r="N15" s="2">
        <v>1689.6</v>
      </c>
      <c r="O15" s="2"/>
      <c r="P15" s="2">
        <v>2861.8999999999896</v>
      </c>
    </row>
    <row r="16" spans="1:16" x14ac:dyDescent="0.3">
      <c r="A16" t="s">
        <v>167</v>
      </c>
      <c r="B16" s="1">
        <v>7820.5999999999904</v>
      </c>
      <c r="D16" s="5" t="s">
        <v>110</v>
      </c>
      <c r="E16" s="2">
        <v>4710.8999999999996</v>
      </c>
      <c r="F16" s="2">
        <v>1937.3</v>
      </c>
      <c r="G16" s="2"/>
      <c r="H16" s="2">
        <v>283.60000000000002</v>
      </c>
      <c r="I16" s="2"/>
      <c r="J16" s="2">
        <v>2177.5</v>
      </c>
      <c r="K16" s="2">
        <v>14.4</v>
      </c>
      <c r="L16" s="2">
        <v>4.4999999999999902</v>
      </c>
      <c r="M16" s="2">
        <v>55.1</v>
      </c>
      <c r="N16" s="2">
        <v>2324.1</v>
      </c>
      <c r="O16" s="2">
        <v>341.5</v>
      </c>
      <c r="P16" s="2">
        <v>11848.9</v>
      </c>
    </row>
    <row r="17" spans="1:16" x14ac:dyDescent="0.3">
      <c r="A17" t="s">
        <v>168</v>
      </c>
      <c r="B17" s="1">
        <v>462.29999999999899</v>
      </c>
      <c r="D17" s="5" t="s">
        <v>111</v>
      </c>
      <c r="E17" s="2">
        <v>1880.1</v>
      </c>
      <c r="F17" s="2">
        <v>958.7</v>
      </c>
      <c r="G17" s="2"/>
      <c r="H17" s="2">
        <v>10</v>
      </c>
      <c r="I17" s="2"/>
      <c r="J17" s="2"/>
      <c r="K17" s="2"/>
      <c r="L17" s="2"/>
      <c r="M17" s="2">
        <v>271.2</v>
      </c>
      <c r="N17" s="2"/>
      <c r="O17" s="2"/>
      <c r="P17" s="2">
        <v>3120</v>
      </c>
    </row>
    <row r="18" spans="1:16" x14ac:dyDescent="0.3">
      <c r="A18" t="s">
        <v>169</v>
      </c>
      <c r="B18" s="1">
        <v>27</v>
      </c>
      <c r="D18" s="5" t="s">
        <v>112</v>
      </c>
      <c r="E18" s="2">
        <v>2743.5</v>
      </c>
      <c r="F18" s="2">
        <v>18.399999999999999</v>
      </c>
      <c r="G18" s="2"/>
      <c r="H18" s="2">
        <v>513.5</v>
      </c>
      <c r="I18" s="2"/>
      <c r="J18" s="2"/>
      <c r="K18" s="2">
        <v>80</v>
      </c>
      <c r="L18" s="2">
        <v>0</v>
      </c>
      <c r="M18" s="2">
        <v>23.099999999999898</v>
      </c>
      <c r="N18" s="2">
        <v>137.19999999999999</v>
      </c>
      <c r="O18" s="2">
        <v>3.4</v>
      </c>
      <c r="P18" s="2">
        <v>3519.1</v>
      </c>
    </row>
    <row r="19" spans="1:16" x14ac:dyDescent="0.3">
      <c r="A19" t="s">
        <v>170</v>
      </c>
      <c r="B19" s="1">
        <v>2680.49999999999</v>
      </c>
      <c r="D19" s="5" t="s">
        <v>113</v>
      </c>
      <c r="E19" s="2">
        <v>3688</v>
      </c>
      <c r="F19" s="2">
        <v>439</v>
      </c>
      <c r="G19" s="2"/>
      <c r="H19" s="2">
        <v>98.4</v>
      </c>
      <c r="I19" s="2"/>
      <c r="J19" s="2"/>
      <c r="K19" s="2">
        <v>973.3</v>
      </c>
      <c r="L19" s="2">
        <v>78.3</v>
      </c>
      <c r="M19" s="2">
        <v>4.5</v>
      </c>
      <c r="N19" s="2">
        <v>5951.5</v>
      </c>
      <c r="O19" s="2">
        <v>595.20000000000005</v>
      </c>
      <c r="P19" s="2">
        <v>11828.2</v>
      </c>
    </row>
    <row r="20" spans="1:16" x14ac:dyDescent="0.3">
      <c r="A20" t="s">
        <v>171</v>
      </c>
      <c r="B20" s="1">
        <v>5185.1999999999898</v>
      </c>
      <c r="D20" s="5" t="s">
        <v>114</v>
      </c>
      <c r="E20" s="2">
        <v>6454.5999999999904</v>
      </c>
      <c r="F20" s="2">
        <v>357.19999999999902</v>
      </c>
      <c r="G20" s="2"/>
      <c r="H20" s="2">
        <v>318.7</v>
      </c>
      <c r="I20" s="2"/>
      <c r="J20" s="2">
        <v>2625.2</v>
      </c>
      <c r="K20" s="2">
        <v>288.7</v>
      </c>
      <c r="L20" s="2">
        <v>709.4</v>
      </c>
      <c r="M20" s="2">
        <v>17.7</v>
      </c>
      <c r="N20" s="2">
        <v>1893.7</v>
      </c>
      <c r="O20" s="2">
        <v>3183.2</v>
      </c>
      <c r="P20" s="2">
        <v>15848.399999999991</v>
      </c>
    </row>
    <row r="21" spans="1:16" x14ac:dyDescent="0.3">
      <c r="A21" t="s">
        <v>172</v>
      </c>
      <c r="B21" s="1">
        <v>3768.7</v>
      </c>
      <c r="D21" s="5" t="s">
        <v>115</v>
      </c>
      <c r="E21" s="2">
        <v>2823.2999999999902</v>
      </c>
      <c r="F21" s="2">
        <v>68</v>
      </c>
      <c r="G21" s="2"/>
      <c r="H21" s="2">
        <v>1079.5999999999899</v>
      </c>
      <c r="I21" s="2"/>
      <c r="J21" s="2">
        <v>4964.5</v>
      </c>
      <c r="K21" s="2"/>
      <c r="L21" s="2">
        <v>572</v>
      </c>
      <c r="M21" s="2">
        <v>7.3999999999999897</v>
      </c>
      <c r="N21" s="2">
        <v>103</v>
      </c>
      <c r="O21" s="2">
        <v>760</v>
      </c>
      <c r="P21" s="2">
        <v>10377.799999999979</v>
      </c>
    </row>
    <row r="22" spans="1:16" x14ac:dyDescent="0.3">
      <c r="A22" t="s">
        <v>173</v>
      </c>
      <c r="B22" s="1">
        <v>28.2</v>
      </c>
      <c r="D22" s="5" t="s">
        <v>116</v>
      </c>
      <c r="E22" s="2">
        <v>1771.9</v>
      </c>
      <c r="F22" s="2">
        <v>1004.799999999999</v>
      </c>
      <c r="G22" s="2"/>
      <c r="H22" s="2">
        <v>380.9</v>
      </c>
      <c r="I22" s="2"/>
      <c r="J22" s="2"/>
      <c r="K22" s="2"/>
      <c r="L22" s="2"/>
      <c r="M22" s="2">
        <v>50.8</v>
      </c>
      <c r="N22" s="2">
        <v>2487</v>
      </c>
      <c r="O22" s="2">
        <v>1182.2</v>
      </c>
      <c r="P22" s="2">
        <v>6877.5999999999995</v>
      </c>
    </row>
    <row r="23" spans="1:16" x14ac:dyDescent="0.3">
      <c r="A23" t="s">
        <v>174</v>
      </c>
      <c r="B23" s="1">
        <v>10655.5999999999</v>
      </c>
      <c r="D23" s="5" t="s">
        <v>117</v>
      </c>
      <c r="E23" s="2">
        <v>4378.3</v>
      </c>
      <c r="F23" s="2">
        <v>1090.99999999999</v>
      </c>
      <c r="G23" s="2"/>
      <c r="H23" s="2">
        <v>54.8</v>
      </c>
      <c r="I23" s="2"/>
      <c r="J23" s="2">
        <v>3472.6</v>
      </c>
      <c r="K23" s="2">
        <v>0.3</v>
      </c>
      <c r="L23" s="2">
        <v>5.0999999999999996</v>
      </c>
      <c r="M23" s="2">
        <v>403.2</v>
      </c>
      <c r="N23" s="2">
        <v>179.4</v>
      </c>
      <c r="O23" s="2">
        <v>0</v>
      </c>
      <c r="P23" s="2">
        <v>9584.6999999999898</v>
      </c>
    </row>
    <row r="24" spans="1:16" x14ac:dyDescent="0.3">
      <c r="A24" t="s">
        <v>175</v>
      </c>
      <c r="B24" s="1">
        <v>52.8</v>
      </c>
      <c r="D24" s="5" t="s">
        <v>118</v>
      </c>
      <c r="E24" s="2"/>
      <c r="F24" s="2">
        <v>2</v>
      </c>
      <c r="G24" s="2"/>
      <c r="H24" s="2"/>
      <c r="I24" s="2"/>
      <c r="J24" s="2"/>
      <c r="K24" s="2"/>
      <c r="L24" s="2"/>
      <c r="M24" s="2">
        <v>27</v>
      </c>
      <c r="N24" s="2"/>
      <c r="O24" s="2"/>
      <c r="P24" s="2">
        <v>29</v>
      </c>
    </row>
    <row r="25" spans="1:16" x14ac:dyDescent="0.3">
      <c r="A25" t="s">
        <v>176</v>
      </c>
      <c r="B25" s="1">
        <v>519.99999999999898</v>
      </c>
      <c r="D25" s="5" t="s">
        <v>149</v>
      </c>
      <c r="E25" s="2">
        <v>56096.649999999951</v>
      </c>
      <c r="F25" s="2">
        <v>28954.799999999956</v>
      </c>
      <c r="G25" s="2">
        <v>7823</v>
      </c>
      <c r="H25" s="2">
        <v>4908.0999999999867</v>
      </c>
      <c r="I25" s="2">
        <v>42.9</v>
      </c>
      <c r="J25" s="2">
        <v>31622.899999999889</v>
      </c>
      <c r="K25" s="2">
        <v>9697.1</v>
      </c>
      <c r="L25" s="2">
        <v>3361</v>
      </c>
      <c r="M25" s="2">
        <v>2612.0999999999972</v>
      </c>
      <c r="N25" s="2">
        <v>52951.599999999955</v>
      </c>
      <c r="O25" s="2">
        <v>7957.0999999999995</v>
      </c>
      <c r="P25" s="2">
        <v>206027.24999999977</v>
      </c>
    </row>
    <row r="26" spans="1:16" x14ac:dyDescent="0.3">
      <c r="A26" t="s">
        <v>177</v>
      </c>
      <c r="B26" s="1">
        <v>3.69999999999999</v>
      </c>
    </row>
    <row r="27" spans="1:16" x14ac:dyDescent="0.3">
      <c r="A27" t="s">
        <v>178</v>
      </c>
      <c r="B27" s="1">
        <v>10.999999999999901</v>
      </c>
    </row>
    <row r="28" spans="1:16" x14ac:dyDescent="0.3">
      <c r="A28" t="s">
        <v>179</v>
      </c>
      <c r="B28" s="1">
        <v>1874.1</v>
      </c>
      <c r="D28" s="5" t="s">
        <v>153</v>
      </c>
      <c r="E28" s="5" t="s">
        <v>80</v>
      </c>
      <c r="F28" s="5" t="s">
        <v>79</v>
      </c>
      <c r="G28" s="5" t="s">
        <v>143</v>
      </c>
      <c r="H28" s="5" t="s">
        <v>84</v>
      </c>
      <c r="I28" s="5" t="s">
        <v>148</v>
      </c>
      <c r="J28" s="5" t="s">
        <v>145</v>
      </c>
      <c r="K28" s="5" t="s">
        <v>144</v>
      </c>
      <c r="L28" s="5" t="s">
        <v>146</v>
      </c>
      <c r="M28" s="5" t="s">
        <v>147</v>
      </c>
      <c r="N28" s="5" t="s">
        <v>85</v>
      </c>
      <c r="O28" s="5" t="s">
        <v>86</v>
      </c>
      <c r="P28" s="5" t="s">
        <v>149</v>
      </c>
    </row>
    <row r="29" spans="1:16" x14ac:dyDescent="0.3">
      <c r="A29" t="s">
        <v>180</v>
      </c>
      <c r="B29" s="1">
        <v>3921.0999999999899</v>
      </c>
      <c r="D29" s="5" t="s">
        <v>152</v>
      </c>
      <c r="E29" s="2">
        <v>61.85</v>
      </c>
      <c r="F29" s="2"/>
      <c r="G29" s="2">
        <v>7823</v>
      </c>
      <c r="H29" s="2"/>
      <c r="I29" s="2"/>
      <c r="J29" s="2"/>
      <c r="K29" s="2">
        <v>39</v>
      </c>
      <c r="L29" s="2"/>
      <c r="M29" s="2"/>
      <c r="N29" s="2"/>
      <c r="O29" s="2"/>
      <c r="P29" s="2">
        <v>7923.85</v>
      </c>
    </row>
    <row r="30" spans="1:16" x14ac:dyDescent="0.3">
      <c r="A30" t="s">
        <v>181</v>
      </c>
      <c r="B30" s="1">
        <v>2053.6</v>
      </c>
      <c r="D30" s="5" t="s">
        <v>22</v>
      </c>
      <c r="E30" s="2">
        <v>23</v>
      </c>
      <c r="F30" s="2">
        <v>6.2</v>
      </c>
      <c r="G30" s="2"/>
      <c r="H30" s="2"/>
      <c r="I30" s="2"/>
      <c r="J30" s="2"/>
      <c r="K30" s="2"/>
      <c r="L30" s="2"/>
      <c r="M30" s="2">
        <v>8.4</v>
      </c>
      <c r="N30" s="2"/>
      <c r="O30" s="2"/>
      <c r="P30" s="2">
        <v>37.6</v>
      </c>
    </row>
    <row r="31" spans="1:16" x14ac:dyDescent="0.3">
      <c r="A31" t="s">
        <v>182</v>
      </c>
      <c r="B31" s="1">
        <v>2.2999999999999998</v>
      </c>
      <c r="D31" s="5" t="s">
        <v>21</v>
      </c>
      <c r="E31" s="2">
        <v>1507.4</v>
      </c>
      <c r="F31" s="2">
        <v>305.60000000000002</v>
      </c>
      <c r="G31" s="2"/>
      <c r="H31" s="2">
        <v>113.1</v>
      </c>
      <c r="I31" s="2">
        <v>25.9</v>
      </c>
      <c r="J31" s="2"/>
      <c r="K31" s="2">
        <v>1.6</v>
      </c>
      <c r="L31" s="2"/>
      <c r="M31" s="2">
        <v>34.499999999999901</v>
      </c>
      <c r="N31" s="2">
        <v>481.9</v>
      </c>
      <c r="O31" s="2">
        <v>813</v>
      </c>
      <c r="P31" s="2">
        <v>3283</v>
      </c>
    </row>
    <row r="32" spans="1:16" x14ac:dyDescent="0.3">
      <c r="A32" t="s">
        <v>183</v>
      </c>
      <c r="B32" s="1">
        <v>9.1999999999999993</v>
      </c>
      <c r="D32" s="5" t="s">
        <v>5</v>
      </c>
      <c r="E32" s="2">
        <v>2680.49999999999</v>
      </c>
      <c r="F32" s="2">
        <v>7820.5999999999904</v>
      </c>
      <c r="G32" s="2"/>
      <c r="H32" s="2">
        <v>462.29999999999899</v>
      </c>
      <c r="I32" s="2"/>
      <c r="J32" s="2">
        <v>10655.5999999999</v>
      </c>
      <c r="K32" s="2">
        <v>3768.7</v>
      </c>
      <c r="L32" s="2">
        <v>27</v>
      </c>
      <c r="M32" s="2">
        <v>38.599999999999902</v>
      </c>
      <c r="N32" s="2">
        <v>5185.1999999999898</v>
      </c>
      <c r="O32" s="2">
        <v>28.2</v>
      </c>
      <c r="P32" s="2">
        <v>30666.69999999987</v>
      </c>
    </row>
    <row r="33" spans="1:16" x14ac:dyDescent="0.3">
      <c r="A33" t="s">
        <v>184</v>
      </c>
      <c r="B33" s="1">
        <v>6.7</v>
      </c>
      <c r="D33" s="5" t="s">
        <v>26</v>
      </c>
      <c r="E33" s="2">
        <v>1874.1</v>
      </c>
      <c r="F33" s="2">
        <v>519.99999999999898</v>
      </c>
      <c r="G33" s="2"/>
      <c r="H33" s="2">
        <v>3.69999999999999</v>
      </c>
      <c r="I33" s="2"/>
      <c r="J33" s="2"/>
      <c r="K33" s="2">
        <v>2053.6</v>
      </c>
      <c r="L33" s="2">
        <v>10.999999999999901</v>
      </c>
      <c r="M33" s="2">
        <v>52.8</v>
      </c>
      <c r="N33" s="2">
        <v>3921.0999999999899</v>
      </c>
      <c r="O33" s="2">
        <v>2.2999999999999998</v>
      </c>
      <c r="P33" s="2">
        <v>8438.5999999999876</v>
      </c>
    </row>
    <row r="34" spans="1:16" x14ac:dyDescent="0.3">
      <c r="A34" t="s">
        <v>185</v>
      </c>
      <c r="B34" s="1">
        <v>1012.69999999999</v>
      </c>
      <c r="D34" s="5" t="s">
        <v>27</v>
      </c>
      <c r="E34" s="2"/>
      <c r="F34" s="2">
        <v>1986.99999999999</v>
      </c>
      <c r="G34" s="2"/>
      <c r="H34" s="2">
        <v>11.899999999999901</v>
      </c>
      <c r="I34" s="2"/>
      <c r="J34" s="2"/>
      <c r="K34" s="2"/>
      <c r="L34" s="2">
        <v>184.5</v>
      </c>
      <c r="M34" s="2">
        <v>15.899999999999999</v>
      </c>
      <c r="N34" s="2">
        <v>2289.6</v>
      </c>
      <c r="O34" s="2">
        <v>280</v>
      </c>
      <c r="P34" s="2">
        <v>4768.8999999999896</v>
      </c>
    </row>
    <row r="35" spans="1:16" x14ac:dyDescent="0.3">
      <c r="A35" t="s">
        <v>186</v>
      </c>
      <c r="B35" s="1">
        <v>974.3</v>
      </c>
      <c r="D35" s="5" t="s">
        <v>4</v>
      </c>
      <c r="E35" s="2">
        <v>2942.5</v>
      </c>
      <c r="F35" s="2">
        <v>2113.5999999999976</v>
      </c>
      <c r="G35" s="2"/>
      <c r="H35" s="2">
        <v>712.19999999999891</v>
      </c>
      <c r="I35" s="2">
        <v>5.4</v>
      </c>
      <c r="J35" s="2">
        <v>1769.69999999999</v>
      </c>
      <c r="K35" s="2">
        <v>190</v>
      </c>
      <c r="L35" s="2">
        <v>591.79999999999995</v>
      </c>
      <c r="M35" s="2">
        <v>279.29999999999887</v>
      </c>
      <c r="N35" s="2">
        <v>4679.5</v>
      </c>
      <c r="O35" s="2">
        <v>1319</v>
      </c>
      <c r="P35" s="2">
        <v>14602.999999999985</v>
      </c>
    </row>
    <row r="36" spans="1:16" x14ac:dyDescent="0.3">
      <c r="A36" t="s">
        <v>187</v>
      </c>
      <c r="B36" s="1">
        <v>11.899999999999901</v>
      </c>
      <c r="D36" s="5" t="s">
        <v>28</v>
      </c>
      <c r="E36" s="2"/>
      <c r="F36" s="2">
        <v>13.799999999999899</v>
      </c>
      <c r="G36" s="2"/>
      <c r="H36" s="2"/>
      <c r="I36" s="2"/>
      <c r="J36" s="2">
        <v>2253.1</v>
      </c>
      <c r="K36" s="2"/>
      <c r="L36" s="2">
        <v>15.999999999999901</v>
      </c>
      <c r="M36" s="2">
        <v>4.5999999999999996</v>
      </c>
      <c r="N36" s="2"/>
      <c r="O36" s="2"/>
      <c r="P36" s="2">
        <v>2287.4999999999995</v>
      </c>
    </row>
    <row r="37" spans="1:16" x14ac:dyDescent="0.3">
      <c r="A37" t="s">
        <v>188</v>
      </c>
      <c r="B37" s="1">
        <v>72.5</v>
      </c>
      <c r="D37" s="5" t="s">
        <v>29</v>
      </c>
      <c r="E37" s="2">
        <v>181.8</v>
      </c>
      <c r="F37" s="2"/>
      <c r="G37" s="2"/>
      <c r="H37" s="2"/>
      <c r="I37" s="2"/>
      <c r="J37" s="2"/>
      <c r="K37" s="2">
        <v>208</v>
      </c>
      <c r="L37" s="2">
        <v>315</v>
      </c>
      <c r="M37" s="2">
        <v>353.5</v>
      </c>
      <c r="N37" s="2"/>
      <c r="O37" s="2"/>
      <c r="P37" s="2">
        <v>1058.3</v>
      </c>
    </row>
    <row r="38" spans="1:16" x14ac:dyDescent="0.3">
      <c r="A38" t="s">
        <v>189</v>
      </c>
      <c r="B38" s="1">
        <v>112</v>
      </c>
      <c r="D38" s="5" t="s">
        <v>23</v>
      </c>
      <c r="E38" s="2">
        <v>7621.0999999999894</v>
      </c>
      <c r="F38" s="2">
        <v>2679.2999999999893</v>
      </c>
      <c r="G38" s="2"/>
      <c r="H38" s="2">
        <v>92.1</v>
      </c>
      <c r="I38" s="2">
        <v>11.6</v>
      </c>
      <c r="J38" s="2">
        <v>3472.6</v>
      </c>
      <c r="K38" s="2">
        <v>7.8</v>
      </c>
      <c r="L38" s="2">
        <v>5.0999999999999996</v>
      </c>
      <c r="M38" s="2">
        <v>779.19999999999993</v>
      </c>
      <c r="N38" s="2">
        <v>620.69999999999902</v>
      </c>
      <c r="O38" s="2">
        <v>0</v>
      </c>
      <c r="P38" s="2">
        <v>15289.49999999998</v>
      </c>
    </row>
    <row r="39" spans="1:16" x14ac:dyDescent="0.3">
      <c r="A39" t="s">
        <v>190</v>
      </c>
      <c r="B39" s="1">
        <v>1689.6</v>
      </c>
      <c r="D39" s="5" t="s">
        <v>30</v>
      </c>
      <c r="E39" s="2">
        <v>8638.7000000000007</v>
      </c>
      <c r="F39" s="2">
        <v>5768.3999999999896</v>
      </c>
      <c r="G39" s="2"/>
      <c r="H39" s="2">
        <v>575.599999999999</v>
      </c>
      <c r="I39" s="2"/>
      <c r="J39" s="2">
        <v>2177.5</v>
      </c>
      <c r="K39" s="2">
        <v>1087.5</v>
      </c>
      <c r="L39" s="2">
        <v>137.5</v>
      </c>
      <c r="M39" s="2">
        <v>93.5</v>
      </c>
      <c r="N39" s="2">
        <v>10246.79999999999</v>
      </c>
      <c r="O39" s="2">
        <v>138.69999999999999</v>
      </c>
      <c r="P39" s="2">
        <v>28864.199999999979</v>
      </c>
    </row>
    <row r="40" spans="1:16" x14ac:dyDescent="0.3">
      <c r="A40" t="s">
        <v>191</v>
      </c>
      <c r="B40" s="1">
        <v>600</v>
      </c>
      <c r="D40" s="5" t="s">
        <v>31</v>
      </c>
      <c r="E40" s="2">
        <v>19785.09999999998</v>
      </c>
      <c r="F40" s="2">
        <v>1901.099999999999</v>
      </c>
      <c r="G40" s="2"/>
      <c r="H40" s="2">
        <v>2029.79999999999</v>
      </c>
      <c r="I40" s="2"/>
      <c r="J40" s="2">
        <v>7589.7</v>
      </c>
      <c r="K40" s="2">
        <v>1542.2</v>
      </c>
      <c r="L40" s="2">
        <v>832</v>
      </c>
      <c r="M40" s="2">
        <v>107.29999999999988</v>
      </c>
      <c r="N40" s="2">
        <v>8693.4</v>
      </c>
      <c r="O40" s="2">
        <v>4882.2999999999993</v>
      </c>
      <c r="P40" s="2">
        <v>47362.899999999965</v>
      </c>
    </row>
    <row r="41" spans="1:16" x14ac:dyDescent="0.3">
      <c r="A41" t="s">
        <v>192</v>
      </c>
      <c r="B41" s="1">
        <v>280</v>
      </c>
      <c r="D41" s="5" t="s">
        <v>33</v>
      </c>
      <c r="E41" s="2">
        <v>9365.5999999999894</v>
      </c>
      <c r="F41" s="2">
        <v>4672</v>
      </c>
      <c r="G41" s="2"/>
      <c r="H41" s="2">
        <v>892.3</v>
      </c>
      <c r="I41" s="2"/>
      <c r="J41" s="2">
        <v>3704.7</v>
      </c>
      <c r="K41" s="2"/>
      <c r="L41" s="2">
        <v>884.2</v>
      </c>
      <c r="M41" s="2">
        <v>844.49999999999909</v>
      </c>
      <c r="N41" s="2">
        <v>4160.5</v>
      </c>
      <c r="O41" s="2">
        <v>485.1</v>
      </c>
      <c r="P41" s="2">
        <v>25008.899999999987</v>
      </c>
    </row>
    <row r="42" spans="1:16" x14ac:dyDescent="0.3">
      <c r="A42" t="s">
        <v>193</v>
      </c>
      <c r="B42" s="1">
        <v>52.9</v>
      </c>
      <c r="D42" s="5" t="s">
        <v>34</v>
      </c>
      <c r="E42" s="2">
        <v>1415</v>
      </c>
      <c r="F42" s="2">
        <v>1167.2</v>
      </c>
      <c r="G42" s="2"/>
      <c r="H42" s="2">
        <v>15.1</v>
      </c>
      <c r="I42" s="2"/>
      <c r="J42" s="2"/>
      <c r="K42" s="2">
        <v>798.7</v>
      </c>
      <c r="L42" s="2">
        <v>356.9</v>
      </c>
      <c r="M42" s="2"/>
      <c r="N42" s="2">
        <v>12672.899999999991</v>
      </c>
      <c r="O42" s="2">
        <v>8.5</v>
      </c>
      <c r="P42" s="2">
        <v>16434.299999999992</v>
      </c>
    </row>
    <row r="43" spans="1:16" x14ac:dyDescent="0.3">
      <c r="A43" t="s">
        <v>194</v>
      </c>
      <c r="B43" s="1">
        <v>62.299999999999898</v>
      </c>
      <c r="D43" s="5" t="s">
        <v>149</v>
      </c>
      <c r="E43" s="2">
        <v>56096.649999999951</v>
      </c>
      <c r="F43" s="2">
        <v>28954.799999999956</v>
      </c>
      <c r="G43" s="2">
        <v>7823</v>
      </c>
      <c r="H43" s="2">
        <v>4908.0999999999867</v>
      </c>
      <c r="I43" s="2">
        <v>42.9</v>
      </c>
      <c r="J43" s="2">
        <v>31622.899999999892</v>
      </c>
      <c r="K43" s="2">
        <v>9697.1</v>
      </c>
      <c r="L43" s="2">
        <v>3360.9999999999995</v>
      </c>
      <c r="M43" s="2">
        <v>2612.0999999999976</v>
      </c>
      <c r="N43" s="2">
        <v>52951.599999999962</v>
      </c>
      <c r="O43" s="2">
        <v>7957.0999999999995</v>
      </c>
      <c r="P43" s="2">
        <v>206027.24999999974</v>
      </c>
    </row>
    <row r="44" spans="1:16" x14ac:dyDescent="0.3">
      <c r="A44" t="s">
        <v>195</v>
      </c>
      <c r="B44" s="1">
        <v>121.69999999999899</v>
      </c>
    </row>
    <row r="45" spans="1:16" x14ac:dyDescent="0.3">
      <c r="A45" t="s">
        <v>196</v>
      </c>
      <c r="B45" s="1">
        <v>42.4</v>
      </c>
    </row>
    <row r="46" spans="1:16" x14ac:dyDescent="0.3">
      <c r="A46" t="s">
        <v>197</v>
      </c>
      <c r="B46" s="1">
        <v>998.599999999999</v>
      </c>
    </row>
    <row r="47" spans="1:16" x14ac:dyDescent="0.3">
      <c r="A47" t="s">
        <v>198</v>
      </c>
      <c r="B47" s="1">
        <v>359.6</v>
      </c>
    </row>
    <row r="48" spans="1:16" x14ac:dyDescent="0.3">
      <c r="A48" t="s">
        <v>199</v>
      </c>
      <c r="B48" s="1">
        <v>755.39999999999895</v>
      </c>
    </row>
    <row r="49" spans="1:2" x14ac:dyDescent="0.3">
      <c r="A49" t="s">
        <v>200</v>
      </c>
      <c r="B49" s="1">
        <v>102.49999999999901</v>
      </c>
    </row>
    <row r="50" spans="1:2" x14ac:dyDescent="0.3">
      <c r="A50" t="s">
        <v>201</v>
      </c>
      <c r="B50" s="1">
        <v>380.9</v>
      </c>
    </row>
    <row r="51" spans="1:2" x14ac:dyDescent="0.3">
      <c r="A51" t="s">
        <v>202</v>
      </c>
      <c r="B51" s="1">
        <v>228.8</v>
      </c>
    </row>
    <row r="52" spans="1:2" x14ac:dyDescent="0.3">
      <c r="A52" t="s">
        <v>203</v>
      </c>
      <c r="B52" s="1">
        <v>572</v>
      </c>
    </row>
    <row r="53" spans="1:2" x14ac:dyDescent="0.3">
      <c r="A53" t="s">
        <v>204</v>
      </c>
      <c r="B53" s="1">
        <v>19.8</v>
      </c>
    </row>
    <row r="54" spans="1:2" x14ac:dyDescent="0.3">
      <c r="A54" t="s">
        <v>205</v>
      </c>
      <c r="B54" s="1">
        <v>1748.9</v>
      </c>
    </row>
    <row r="55" spans="1:2" x14ac:dyDescent="0.3">
      <c r="A55" t="s">
        <v>206</v>
      </c>
      <c r="B55" s="1">
        <v>80</v>
      </c>
    </row>
    <row r="56" spans="1:2" x14ac:dyDescent="0.3">
      <c r="A56" t="s">
        <v>207</v>
      </c>
      <c r="B56" s="1">
        <v>1113.5999999999999</v>
      </c>
    </row>
    <row r="57" spans="1:2" x14ac:dyDescent="0.3">
      <c r="A57" t="s">
        <v>208</v>
      </c>
      <c r="B57" s="1">
        <v>0</v>
      </c>
    </row>
    <row r="58" spans="1:2" x14ac:dyDescent="0.3">
      <c r="A58" t="s">
        <v>209</v>
      </c>
      <c r="B58" s="1">
        <v>2038.7</v>
      </c>
    </row>
    <row r="59" spans="1:2" x14ac:dyDescent="0.3">
      <c r="A59" t="s">
        <v>210</v>
      </c>
      <c r="B59" s="1">
        <v>2487</v>
      </c>
    </row>
    <row r="60" spans="1:2" x14ac:dyDescent="0.3">
      <c r="A60" t="s">
        <v>211</v>
      </c>
      <c r="B60" s="1">
        <v>153.80000000000001</v>
      </c>
    </row>
    <row r="61" spans="1:2" x14ac:dyDescent="0.3">
      <c r="A61" t="s">
        <v>212</v>
      </c>
      <c r="B61" s="1">
        <v>190</v>
      </c>
    </row>
    <row r="62" spans="1:2" x14ac:dyDescent="0.3">
      <c r="A62" t="s">
        <v>213</v>
      </c>
      <c r="B62" s="1">
        <v>1182.2</v>
      </c>
    </row>
    <row r="63" spans="1:2" x14ac:dyDescent="0.3">
      <c r="A63" t="s">
        <v>214</v>
      </c>
      <c r="B63" s="1">
        <v>136.80000000000001</v>
      </c>
    </row>
    <row r="64" spans="1:2" x14ac:dyDescent="0.3">
      <c r="A64" t="s">
        <v>215</v>
      </c>
      <c r="B64" s="1">
        <v>5.4</v>
      </c>
    </row>
    <row r="65" spans="1:2" x14ac:dyDescent="0.3">
      <c r="A65" t="s">
        <v>216</v>
      </c>
      <c r="B65" s="1">
        <v>1769.69999999999</v>
      </c>
    </row>
    <row r="66" spans="1:2" x14ac:dyDescent="0.3">
      <c r="A66" t="s">
        <v>217</v>
      </c>
      <c r="B66" s="1">
        <v>4.5999999999999996</v>
      </c>
    </row>
    <row r="67" spans="1:2" x14ac:dyDescent="0.3">
      <c r="A67" t="s">
        <v>218</v>
      </c>
      <c r="B67" s="1">
        <v>15.999999999999901</v>
      </c>
    </row>
    <row r="68" spans="1:2" x14ac:dyDescent="0.3">
      <c r="A68" t="s">
        <v>219</v>
      </c>
      <c r="B68" s="1">
        <v>13.799999999999899</v>
      </c>
    </row>
    <row r="69" spans="1:2" x14ac:dyDescent="0.3">
      <c r="A69" t="s">
        <v>220</v>
      </c>
      <c r="B69" s="1">
        <v>2253.1</v>
      </c>
    </row>
    <row r="70" spans="1:2" x14ac:dyDescent="0.3">
      <c r="A70" t="s">
        <v>221</v>
      </c>
      <c r="B70" s="1">
        <v>353.5</v>
      </c>
    </row>
    <row r="71" spans="1:2" x14ac:dyDescent="0.3">
      <c r="A71" t="s">
        <v>222</v>
      </c>
      <c r="B71" s="1">
        <v>315</v>
      </c>
    </row>
    <row r="72" spans="1:2" x14ac:dyDescent="0.3">
      <c r="A72" t="s">
        <v>223</v>
      </c>
      <c r="B72" s="1">
        <v>181.8</v>
      </c>
    </row>
    <row r="73" spans="1:2" x14ac:dyDescent="0.3">
      <c r="A73" t="s">
        <v>224</v>
      </c>
      <c r="B73" s="1">
        <v>208</v>
      </c>
    </row>
    <row r="74" spans="1:2" x14ac:dyDescent="0.3">
      <c r="A74" t="s">
        <v>225</v>
      </c>
      <c r="B74" s="1">
        <v>403.2</v>
      </c>
    </row>
    <row r="75" spans="1:2" x14ac:dyDescent="0.3">
      <c r="A75" t="s">
        <v>226</v>
      </c>
      <c r="B75" s="1">
        <v>271.2</v>
      </c>
    </row>
    <row r="76" spans="1:2" x14ac:dyDescent="0.3">
      <c r="A76" t="s">
        <v>227</v>
      </c>
      <c r="B76" s="1">
        <v>77.8</v>
      </c>
    </row>
    <row r="77" spans="1:2" x14ac:dyDescent="0.3">
      <c r="A77" t="s">
        <v>228</v>
      </c>
      <c r="B77" s="1">
        <v>27</v>
      </c>
    </row>
    <row r="78" spans="1:2" x14ac:dyDescent="0.3">
      <c r="A78" t="s">
        <v>229</v>
      </c>
      <c r="B78" s="1">
        <v>627.599999999999</v>
      </c>
    </row>
    <row r="79" spans="1:2" x14ac:dyDescent="0.3">
      <c r="A79" t="s">
        <v>230</v>
      </c>
      <c r="B79" s="1">
        <v>1090.99999999999</v>
      </c>
    </row>
    <row r="80" spans="1:2" x14ac:dyDescent="0.3">
      <c r="A80" t="s">
        <v>231</v>
      </c>
      <c r="B80" s="1">
        <v>958.7</v>
      </c>
    </row>
    <row r="81" spans="1:2" x14ac:dyDescent="0.3">
      <c r="A81" t="s">
        <v>232</v>
      </c>
      <c r="B81" s="1">
        <v>10</v>
      </c>
    </row>
    <row r="82" spans="1:2" x14ac:dyDescent="0.3">
      <c r="A82" t="s">
        <v>233</v>
      </c>
      <c r="B82" s="1">
        <v>54.8</v>
      </c>
    </row>
    <row r="83" spans="1:2" x14ac:dyDescent="0.3">
      <c r="A83" t="s">
        <v>234</v>
      </c>
      <c r="B83" s="1">
        <v>5.0999999999999996</v>
      </c>
    </row>
    <row r="84" spans="1:2" x14ac:dyDescent="0.3">
      <c r="A84" t="s">
        <v>235</v>
      </c>
      <c r="B84" s="1">
        <v>1880.1</v>
      </c>
    </row>
    <row r="85" spans="1:2" x14ac:dyDescent="0.3">
      <c r="A85" t="s">
        <v>236</v>
      </c>
      <c r="B85" s="1">
        <v>4378.3</v>
      </c>
    </row>
    <row r="86" spans="1:2" x14ac:dyDescent="0.3">
      <c r="A86" t="s">
        <v>237</v>
      </c>
      <c r="B86" s="1">
        <v>1362.69999999999</v>
      </c>
    </row>
    <row r="87" spans="1:2" x14ac:dyDescent="0.3">
      <c r="A87" t="s">
        <v>238</v>
      </c>
      <c r="B87" s="1">
        <v>27.3</v>
      </c>
    </row>
    <row r="88" spans="1:2" x14ac:dyDescent="0.3">
      <c r="A88" t="s">
        <v>239</v>
      </c>
      <c r="B88" s="1">
        <v>484.29999999999899</v>
      </c>
    </row>
    <row r="89" spans="1:2" x14ac:dyDescent="0.3">
      <c r="A89" t="s">
        <v>240</v>
      </c>
      <c r="B89" s="1">
        <v>136.4</v>
      </c>
    </row>
    <row r="90" spans="1:2" x14ac:dyDescent="0.3">
      <c r="A90" t="s">
        <v>241</v>
      </c>
      <c r="B90" s="1">
        <v>2</v>
      </c>
    </row>
    <row r="91" spans="1:2" x14ac:dyDescent="0.3">
      <c r="A91" t="s">
        <v>242</v>
      </c>
      <c r="B91" s="1">
        <v>0.3</v>
      </c>
    </row>
    <row r="92" spans="1:2" x14ac:dyDescent="0.3">
      <c r="A92" t="s">
        <v>243</v>
      </c>
      <c r="B92" s="1">
        <v>7.5</v>
      </c>
    </row>
    <row r="93" spans="1:2" x14ac:dyDescent="0.3">
      <c r="A93" t="s">
        <v>244</v>
      </c>
      <c r="B93" s="1">
        <v>0</v>
      </c>
    </row>
    <row r="94" spans="1:2" x14ac:dyDescent="0.3">
      <c r="A94" t="s">
        <v>245</v>
      </c>
      <c r="B94" s="1">
        <v>11.6</v>
      </c>
    </row>
    <row r="95" spans="1:2" x14ac:dyDescent="0.3">
      <c r="A95" t="s">
        <v>246</v>
      </c>
      <c r="B95" s="1">
        <v>3472.6</v>
      </c>
    </row>
    <row r="96" spans="1:2" x14ac:dyDescent="0.3">
      <c r="A96" t="s">
        <v>247</v>
      </c>
      <c r="B96" s="1">
        <v>55.1</v>
      </c>
    </row>
    <row r="97" spans="1:2" x14ac:dyDescent="0.3">
      <c r="A97" t="s">
        <v>248</v>
      </c>
      <c r="B97" s="1">
        <v>29.3</v>
      </c>
    </row>
    <row r="98" spans="1:2" x14ac:dyDescent="0.3">
      <c r="A98" t="s">
        <v>249</v>
      </c>
      <c r="B98" s="1">
        <v>6.1</v>
      </c>
    </row>
    <row r="99" spans="1:2" x14ac:dyDescent="0.3">
      <c r="A99" t="s">
        <v>250</v>
      </c>
      <c r="B99" s="1">
        <v>3</v>
      </c>
    </row>
    <row r="100" spans="1:2" x14ac:dyDescent="0.3">
      <c r="A100" t="s">
        <v>251</v>
      </c>
      <c r="B100" s="1">
        <v>1937.3</v>
      </c>
    </row>
    <row r="101" spans="1:2" x14ac:dyDescent="0.3">
      <c r="A101" t="s">
        <v>252</v>
      </c>
      <c r="B101" s="1">
        <v>1472.3999999999901</v>
      </c>
    </row>
    <row r="102" spans="1:2" x14ac:dyDescent="0.3">
      <c r="A102" t="s">
        <v>253</v>
      </c>
      <c r="B102" s="1">
        <v>1502.4</v>
      </c>
    </row>
    <row r="103" spans="1:2" x14ac:dyDescent="0.3">
      <c r="A103" t="s">
        <v>254</v>
      </c>
      <c r="B103" s="1">
        <v>856.3</v>
      </c>
    </row>
    <row r="104" spans="1:2" x14ac:dyDescent="0.3">
      <c r="A104" t="s">
        <v>255</v>
      </c>
      <c r="B104" s="1">
        <v>7.8</v>
      </c>
    </row>
    <row r="105" spans="1:2" x14ac:dyDescent="0.3">
      <c r="A105" t="s">
        <v>256</v>
      </c>
      <c r="B105" s="1">
        <v>104.69999999999899</v>
      </c>
    </row>
    <row r="106" spans="1:2" x14ac:dyDescent="0.3">
      <c r="A106" t="s">
        <v>257</v>
      </c>
      <c r="B106" s="1">
        <v>280.10000000000002</v>
      </c>
    </row>
    <row r="107" spans="1:2" x14ac:dyDescent="0.3">
      <c r="A107" t="s">
        <v>258</v>
      </c>
      <c r="B107" s="1">
        <v>149.1</v>
      </c>
    </row>
    <row r="108" spans="1:2" x14ac:dyDescent="0.3">
      <c r="A108" t="s">
        <v>259</v>
      </c>
      <c r="B108" s="1">
        <v>33.9</v>
      </c>
    </row>
    <row r="109" spans="1:2" x14ac:dyDescent="0.3">
      <c r="A109" t="s">
        <v>260</v>
      </c>
      <c r="B109" s="1">
        <v>4.4999999999999902</v>
      </c>
    </row>
    <row r="110" spans="1:2" x14ac:dyDescent="0.3">
      <c r="A110" t="s">
        <v>261</v>
      </c>
      <c r="B110" s="1">
        <v>66</v>
      </c>
    </row>
    <row r="111" spans="1:2" x14ac:dyDescent="0.3">
      <c r="A111" t="s">
        <v>262</v>
      </c>
      <c r="B111" s="1">
        <v>2</v>
      </c>
    </row>
    <row r="112" spans="1:2" x14ac:dyDescent="0.3">
      <c r="A112" t="s">
        <v>263</v>
      </c>
      <c r="B112" s="1">
        <v>65</v>
      </c>
    </row>
    <row r="113" spans="1:2" x14ac:dyDescent="0.3">
      <c r="A113" t="s">
        <v>264</v>
      </c>
      <c r="B113" s="1">
        <v>2657.9</v>
      </c>
    </row>
    <row r="114" spans="1:2" x14ac:dyDescent="0.3">
      <c r="A114" t="s">
        <v>265</v>
      </c>
      <c r="B114" s="1">
        <v>5444.3</v>
      </c>
    </row>
    <row r="115" spans="1:2" x14ac:dyDescent="0.3">
      <c r="A115" t="s">
        <v>266</v>
      </c>
      <c r="B115" s="1">
        <v>536.5</v>
      </c>
    </row>
    <row r="116" spans="1:2" x14ac:dyDescent="0.3">
      <c r="A116" t="s">
        <v>267</v>
      </c>
      <c r="B116" s="1">
        <v>2324.1</v>
      </c>
    </row>
    <row r="117" spans="1:2" x14ac:dyDescent="0.3">
      <c r="A117" t="s">
        <v>268</v>
      </c>
      <c r="B117" s="1">
        <v>5554.7999999999902</v>
      </c>
    </row>
    <row r="118" spans="1:2" x14ac:dyDescent="0.3">
      <c r="A118" t="s">
        <v>269</v>
      </c>
      <c r="B118" s="1">
        <v>2367</v>
      </c>
    </row>
    <row r="119" spans="1:2" x14ac:dyDescent="0.3">
      <c r="A119" t="s">
        <v>270</v>
      </c>
      <c r="B119" s="1">
        <v>0.89999999999999902</v>
      </c>
    </row>
    <row r="120" spans="1:2" x14ac:dyDescent="0.3">
      <c r="A120" t="s">
        <v>271</v>
      </c>
      <c r="B120" s="1">
        <v>749.4</v>
      </c>
    </row>
    <row r="121" spans="1:2" x14ac:dyDescent="0.3">
      <c r="A121" t="s">
        <v>272</v>
      </c>
      <c r="B121" s="1">
        <v>14.4</v>
      </c>
    </row>
    <row r="122" spans="1:2" x14ac:dyDescent="0.3">
      <c r="A122" t="s">
        <v>273</v>
      </c>
      <c r="B122" s="1">
        <v>323.7</v>
      </c>
    </row>
    <row r="123" spans="1:2" x14ac:dyDescent="0.3">
      <c r="A123" t="s">
        <v>274</v>
      </c>
      <c r="B123" s="1">
        <v>1</v>
      </c>
    </row>
    <row r="124" spans="1:2" x14ac:dyDescent="0.3">
      <c r="A124" t="s">
        <v>275</v>
      </c>
      <c r="B124" s="1">
        <v>114.7</v>
      </c>
    </row>
    <row r="125" spans="1:2" x14ac:dyDescent="0.3">
      <c r="A125" t="s">
        <v>276</v>
      </c>
      <c r="B125" s="1">
        <v>23</v>
      </c>
    </row>
    <row r="126" spans="1:2" x14ac:dyDescent="0.3">
      <c r="A126" t="s">
        <v>277</v>
      </c>
      <c r="B126" s="1">
        <v>2177.5</v>
      </c>
    </row>
    <row r="127" spans="1:2" x14ac:dyDescent="0.3">
      <c r="A127" t="s">
        <v>278</v>
      </c>
      <c r="B127" s="1">
        <v>7.3999999999999897</v>
      </c>
    </row>
    <row r="128" spans="1:2" x14ac:dyDescent="0.3">
      <c r="A128" t="s">
        <v>279</v>
      </c>
      <c r="B128" s="1">
        <v>1.1000000000000001</v>
      </c>
    </row>
    <row r="129" spans="1:2" x14ac:dyDescent="0.3">
      <c r="A129" t="s">
        <v>280</v>
      </c>
      <c r="B129" s="1">
        <v>17.7</v>
      </c>
    </row>
    <row r="130" spans="1:2" x14ac:dyDescent="0.3">
      <c r="A130" t="s">
        <v>281</v>
      </c>
      <c r="B130" s="1">
        <v>23.099999999999898</v>
      </c>
    </row>
    <row r="131" spans="1:2" x14ac:dyDescent="0.3">
      <c r="A131" t="s">
        <v>282</v>
      </c>
      <c r="B131" s="1">
        <v>4.5</v>
      </c>
    </row>
    <row r="132" spans="1:2" x14ac:dyDescent="0.3">
      <c r="A132" t="s">
        <v>283</v>
      </c>
      <c r="B132" s="1">
        <v>53.5</v>
      </c>
    </row>
    <row r="133" spans="1:2" x14ac:dyDescent="0.3">
      <c r="A133" t="s">
        <v>284</v>
      </c>
      <c r="B133" s="1">
        <v>357.19999999999902</v>
      </c>
    </row>
    <row r="134" spans="1:2" x14ac:dyDescent="0.3">
      <c r="A134" t="s">
        <v>285</v>
      </c>
      <c r="B134" s="1">
        <v>1018.5</v>
      </c>
    </row>
    <row r="135" spans="1:2" x14ac:dyDescent="0.3">
      <c r="A135" t="s">
        <v>286</v>
      </c>
      <c r="B135" s="1">
        <v>439</v>
      </c>
    </row>
    <row r="136" spans="1:2" x14ac:dyDescent="0.3">
      <c r="A136" t="s">
        <v>287</v>
      </c>
      <c r="B136" s="1">
        <v>68</v>
      </c>
    </row>
    <row r="137" spans="1:2" x14ac:dyDescent="0.3">
      <c r="A137" t="s">
        <v>288</v>
      </c>
      <c r="B137" s="1">
        <v>98.4</v>
      </c>
    </row>
    <row r="138" spans="1:2" x14ac:dyDescent="0.3">
      <c r="A138" t="s">
        <v>289</v>
      </c>
      <c r="B138" s="1">
        <v>3.5</v>
      </c>
    </row>
    <row r="139" spans="1:2" x14ac:dyDescent="0.3">
      <c r="A139" t="s">
        <v>290</v>
      </c>
      <c r="B139" s="1">
        <v>16.100000000000001</v>
      </c>
    </row>
    <row r="140" spans="1:2" x14ac:dyDescent="0.3">
      <c r="A140" t="s">
        <v>291</v>
      </c>
      <c r="B140" s="1">
        <v>318.7</v>
      </c>
    </row>
    <row r="141" spans="1:2" x14ac:dyDescent="0.3">
      <c r="A141" t="s">
        <v>292</v>
      </c>
      <c r="B141" s="1">
        <v>1079.5999999999899</v>
      </c>
    </row>
    <row r="142" spans="1:2" x14ac:dyDescent="0.3">
      <c r="A142" t="s">
        <v>293</v>
      </c>
      <c r="B142" s="1">
        <v>58.7</v>
      </c>
    </row>
    <row r="143" spans="1:2" x14ac:dyDescent="0.3">
      <c r="A143" t="s">
        <v>294</v>
      </c>
      <c r="B143" s="1">
        <v>5.4</v>
      </c>
    </row>
    <row r="144" spans="1:2" x14ac:dyDescent="0.3">
      <c r="A144" t="s">
        <v>295</v>
      </c>
      <c r="B144" s="1">
        <v>58.5</v>
      </c>
    </row>
    <row r="145" spans="1:2" x14ac:dyDescent="0.3">
      <c r="A145" t="s">
        <v>296</v>
      </c>
      <c r="B145" s="1">
        <v>709.4</v>
      </c>
    </row>
    <row r="146" spans="1:2" x14ac:dyDescent="0.3">
      <c r="A146" t="s">
        <v>297</v>
      </c>
      <c r="B146" s="1">
        <v>0</v>
      </c>
    </row>
    <row r="147" spans="1:2" x14ac:dyDescent="0.3">
      <c r="A147" t="s">
        <v>298</v>
      </c>
      <c r="B147" s="1">
        <v>2823.2999999999902</v>
      </c>
    </row>
    <row r="148" spans="1:2" x14ac:dyDescent="0.3">
      <c r="A148" t="s">
        <v>299</v>
      </c>
      <c r="B148" s="1">
        <v>1480.5</v>
      </c>
    </row>
    <row r="149" spans="1:2" x14ac:dyDescent="0.3">
      <c r="A149" t="s">
        <v>300</v>
      </c>
      <c r="B149" s="1">
        <v>6454.5999999999904</v>
      </c>
    </row>
    <row r="150" spans="1:2" x14ac:dyDescent="0.3">
      <c r="A150" t="s">
        <v>301</v>
      </c>
      <c r="B150" s="1">
        <v>2743.5</v>
      </c>
    </row>
    <row r="151" spans="1:2" x14ac:dyDescent="0.3">
      <c r="A151" t="s">
        <v>302</v>
      </c>
      <c r="B151" s="1">
        <v>542.20000000000005</v>
      </c>
    </row>
    <row r="152" spans="1:2" x14ac:dyDescent="0.3">
      <c r="A152" t="s">
        <v>303</v>
      </c>
      <c r="B152" s="1">
        <v>3688</v>
      </c>
    </row>
    <row r="153" spans="1:2" x14ac:dyDescent="0.3">
      <c r="A153" t="s">
        <v>304</v>
      </c>
      <c r="B153" s="1">
        <v>2053</v>
      </c>
    </row>
    <row r="154" spans="1:2" x14ac:dyDescent="0.3">
      <c r="A154" t="s">
        <v>305</v>
      </c>
      <c r="B154" s="1">
        <v>513.5</v>
      </c>
    </row>
    <row r="155" spans="1:2" x14ac:dyDescent="0.3">
      <c r="A155" t="s">
        <v>306</v>
      </c>
      <c r="B155" s="1">
        <v>565</v>
      </c>
    </row>
    <row r="156" spans="1:2" x14ac:dyDescent="0.3">
      <c r="A156" t="s">
        <v>307</v>
      </c>
      <c r="B156" s="1">
        <v>5951.5</v>
      </c>
    </row>
    <row r="157" spans="1:2" x14ac:dyDescent="0.3">
      <c r="A157" t="s">
        <v>308</v>
      </c>
      <c r="B157" s="1">
        <v>137.19999999999999</v>
      </c>
    </row>
    <row r="158" spans="1:2" x14ac:dyDescent="0.3">
      <c r="A158" t="s">
        <v>309</v>
      </c>
      <c r="B158" s="1">
        <v>1893.7</v>
      </c>
    </row>
    <row r="159" spans="1:2" x14ac:dyDescent="0.3">
      <c r="A159" t="s">
        <v>310</v>
      </c>
      <c r="B159" s="1">
        <v>103</v>
      </c>
    </row>
    <row r="160" spans="1:2" x14ac:dyDescent="0.3">
      <c r="A160" t="s">
        <v>311</v>
      </c>
      <c r="B160" s="1">
        <v>43</v>
      </c>
    </row>
    <row r="161" spans="1:2" x14ac:dyDescent="0.3">
      <c r="A161" t="s">
        <v>312</v>
      </c>
      <c r="B161" s="1">
        <v>18.399999999999999</v>
      </c>
    </row>
    <row r="162" spans="1:2" x14ac:dyDescent="0.3">
      <c r="A162" t="s">
        <v>313</v>
      </c>
      <c r="B162" s="1">
        <v>973.3</v>
      </c>
    </row>
    <row r="163" spans="1:2" x14ac:dyDescent="0.3">
      <c r="A163" t="s">
        <v>314</v>
      </c>
      <c r="B163" s="1">
        <v>80</v>
      </c>
    </row>
    <row r="164" spans="1:2" x14ac:dyDescent="0.3">
      <c r="A164" t="s">
        <v>315</v>
      </c>
      <c r="B164" s="1">
        <v>200.2</v>
      </c>
    </row>
    <row r="165" spans="1:2" x14ac:dyDescent="0.3">
      <c r="A165" t="s">
        <v>316</v>
      </c>
      <c r="B165" s="1">
        <v>288.7</v>
      </c>
    </row>
    <row r="166" spans="1:2" x14ac:dyDescent="0.3">
      <c r="A166" t="s">
        <v>317</v>
      </c>
      <c r="B166" s="1">
        <v>3183.2</v>
      </c>
    </row>
    <row r="167" spans="1:2" x14ac:dyDescent="0.3">
      <c r="A167" t="s">
        <v>318</v>
      </c>
      <c r="B167" s="1">
        <v>760</v>
      </c>
    </row>
    <row r="168" spans="1:2" x14ac:dyDescent="0.3">
      <c r="A168" t="s">
        <v>319</v>
      </c>
      <c r="B168" s="1">
        <v>340.5</v>
      </c>
    </row>
    <row r="169" spans="1:2" x14ac:dyDescent="0.3">
      <c r="A169" t="s">
        <v>320</v>
      </c>
      <c r="B169" s="1">
        <v>3.4</v>
      </c>
    </row>
    <row r="170" spans="1:2" x14ac:dyDescent="0.3">
      <c r="A170" t="s">
        <v>321</v>
      </c>
      <c r="B170" s="1">
        <v>595.20000000000005</v>
      </c>
    </row>
    <row r="171" spans="1:2" x14ac:dyDescent="0.3">
      <c r="A171" t="s">
        <v>322</v>
      </c>
      <c r="B171" s="1">
        <v>4964.5</v>
      </c>
    </row>
    <row r="172" spans="1:2" x14ac:dyDescent="0.3">
      <c r="A172" t="s">
        <v>323</v>
      </c>
      <c r="B172" s="1">
        <v>2625.2</v>
      </c>
    </row>
    <row r="173" spans="1:2" x14ac:dyDescent="0.3">
      <c r="A173" t="s">
        <v>324</v>
      </c>
      <c r="B173" s="1">
        <v>3</v>
      </c>
    </row>
    <row r="174" spans="1:2" x14ac:dyDescent="0.3">
      <c r="A174" t="s">
        <v>325</v>
      </c>
      <c r="B174" s="1">
        <v>727.2</v>
      </c>
    </row>
    <row r="175" spans="1:2" x14ac:dyDescent="0.3">
      <c r="A175" t="s">
        <v>326</v>
      </c>
      <c r="B175" s="1">
        <v>104.299999999999</v>
      </c>
    </row>
    <row r="176" spans="1:2" x14ac:dyDescent="0.3">
      <c r="A176" t="s">
        <v>327</v>
      </c>
      <c r="B176" s="1">
        <v>10</v>
      </c>
    </row>
    <row r="177" spans="1:2" x14ac:dyDescent="0.3">
      <c r="A177" t="s">
        <v>328</v>
      </c>
      <c r="B177" s="1">
        <v>94.2</v>
      </c>
    </row>
    <row r="178" spans="1:2" x14ac:dyDescent="0.3">
      <c r="A178" t="s">
        <v>329</v>
      </c>
      <c r="B178" s="1">
        <v>4560.8</v>
      </c>
    </row>
    <row r="179" spans="1:2" x14ac:dyDescent="0.3">
      <c r="A179" t="s">
        <v>330</v>
      </c>
      <c r="B179" s="1">
        <v>17</v>
      </c>
    </row>
    <row r="180" spans="1:2" x14ac:dyDescent="0.3">
      <c r="A180" t="s">
        <v>331</v>
      </c>
      <c r="B180" s="1">
        <v>394.8</v>
      </c>
    </row>
    <row r="181" spans="1:2" x14ac:dyDescent="0.3">
      <c r="A181" t="s">
        <v>332</v>
      </c>
      <c r="B181" s="1">
        <v>489.7</v>
      </c>
    </row>
    <row r="182" spans="1:2" x14ac:dyDescent="0.3">
      <c r="A182" t="s">
        <v>333</v>
      </c>
      <c r="B182" s="1">
        <v>5.9999999999999902</v>
      </c>
    </row>
    <row r="183" spans="1:2" x14ac:dyDescent="0.3">
      <c r="A183" t="s">
        <v>334</v>
      </c>
      <c r="B183" s="1">
        <v>1.8</v>
      </c>
    </row>
    <row r="184" spans="1:2" x14ac:dyDescent="0.3">
      <c r="A184" t="s">
        <v>335</v>
      </c>
      <c r="B184" s="1">
        <v>283.39999999999998</v>
      </c>
    </row>
    <row r="185" spans="1:2" x14ac:dyDescent="0.3">
      <c r="A185" t="s">
        <v>336</v>
      </c>
      <c r="B185" s="1">
        <v>597.70000000000005</v>
      </c>
    </row>
    <row r="186" spans="1:2" x14ac:dyDescent="0.3">
      <c r="A186" t="s">
        <v>337</v>
      </c>
      <c r="B186" s="1">
        <v>3.1</v>
      </c>
    </row>
    <row r="187" spans="1:2" x14ac:dyDescent="0.3">
      <c r="A187" t="s">
        <v>338</v>
      </c>
      <c r="B187" s="1">
        <v>9365.5999999999894</v>
      </c>
    </row>
    <row r="188" spans="1:2" x14ac:dyDescent="0.3">
      <c r="A188" t="s">
        <v>339</v>
      </c>
      <c r="B188" s="1">
        <v>3538.1</v>
      </c>
    </row>
    <row r="189" spans="1:2" x14ac:dyDescent="0.3">
      <c r="A189" t="s">
        <v>340</v>
      </c>
      <c r="B189" s="1">
        <v>622.4</v>
      </c>
    </row>
    <row r="190" spans="1:2" x14ac:dyDescent="0.3">
      <c r="A190" t="s">
        <v>341</v>
      </c>
      <c r="B190" s="1">
        <v>482</v>
      </c>
    </row>
    <row r="191" spans="1:2" x14ac:dyDescent="0.3">
      <c r="A191" t="s">
        <v>342</v>
      </c>
      <c r="B191" s="1">
        <v>3.1</v>
      </c>
    </row>
    <row r="192" spans="1:2" x14ac:dyDescent="0.3">
      <c r="A192" t="s">
        <v>343</v>
      </c>
      <c r="B192" s="1">
        <v>3704.7</v>
      </c>
    </row>
    <row r="193" spans="1:2" x14ac:dyDescent="0.3">
      <c r="A193" t="s">
        <v>344</v>
      </c>
      <c r="B193" s="1">
        <v>861.2</v>
      </c>
    </row>
    <row r="194" spans="1:2" x14ac:dyDescent="0.3">
      <c r="A194" t="s">
        <v>345</v>
      </c>
      <c r="B194" s="1">
        <v>306</v>
      </c>
    </row>
    <row r="195" spans="1:2" x14ac:dyDescent="0.3">
      <c r="A195" t="s">
        <v>346</v>
      </c>
      <c r="B195" s="1">
        <v>288.8</v>
      </c>
    </row>
    <row r="196" spans="1:2" x14ac:dyDescent="0.3">
      <c r="A196" t="s">
        <v>347</v>
      </c>
      <c r="B196" s="1">
        <v>68.099999999999994</v>
      </c>
    </row>
    <row r="197" spans="1:2" x14ac:dyDescent="0.3">
      <c r="A197" t="s">
        <v>348</v>
      </c>
      <c r="B197" s="1">
        <v>840</v>
      </c>
    </row>
    <row r="198" spans="1:2" x14ac:dyDescent="0.3">
      <c r="A198" t="s">
        <v>349</v>
      </c>
      <c r="B198" s="1">
        <v>575</v>
      </c>
    </row>
    <row r="199" spans="1:2" x14ac:dyDescent="0.3">
      <c r="A199" t="s">
        <v>350</v>
      </c>
      <c r="B199" s="1">
        <v>15.1</v>
      </c>
    </row>
    <row r="200" spans="1:2" x14ac:dyDescent="0.3">
      <c r="A200" t="s">
        <v>351</v>
      </c>
      <c r="B200" s="1">
        <v>5204.7</v>
      </c>
    </row>
    <row r="201" spans="1:2" x14ac:dyDescent="0.3">
      <c r="A201" t="s">
        <v>352</v>
      </c>
      <c r="B201" s="1">
        <v>5795</v>
      </c>
    </row>
    <row r="202" spans="1:2" x14ac:dyDescent="0.3">
      <c r="A202" t="s">
        <v>353</v>
      </c>
      <c r="B202" s="1">
        <v>1673.19999999999</v>
      </c>
    </row>
    <row r="203" spans="1:2" x14ac:dyDescent="0.3">
      <c r="A203" t="s">
        <v>354</v>
      </c>
      <c r="B203" s="1">
        <v>798.7</v>
      </c>
    </row>
    <row r="204" spans="1:2" x14ac:dyDescent="0.3">
      <c r="A204" t="s">
        <v>355</v>
      </c>
      <c r="B204" s="1">
        <v>8.5</v>
      </c>
    </row>
    <row r="205" spans="1:2" x14ac:dyDescent="0.3">
      <c r="A205" t="s">
        <v>356</v>
      </c>
      <c r="B205" s="1">
        <v>7823</v>
      </c>
    </row>
    <row r="206" spans="1:2" x14ac:dyDescent="0.3">
      <c r="A206" t="s">
        <v>357</v>
      </c>
      <c r="B206" s="1">
        <v>61.85</v>
      </c>
    </row>
    <row r="207" spans="1:2" x14ac:dyDescent="0.3">
      <c r="A207" t="s">
        <v>358</v>
      </c>
      <c r="B207" s="1">
        <v>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0"/>
  <sheetViews>
    <sheetView workbookViewId="0"/>
  </sheetViews>
  <sheetFormatPr defaultRowHeight="14" x14ac:dyDescent="0.3"/>
  <cols>
    <col min="2" max="2" width="9" style="4"/>
    <col min="3" max="3" width="15.25" bestFit="1" customWidth="1"/>
    <col min="4" max="4" width="13.5" bestFit="1" customWidth="1"/>
    <col min="5" max="5" width="19.5" style="4" bestFit="1" customWidth="1"/>
    <col min="6" max="6" width="21.5" bestFit="1" customWidth="1"/>
  </cols>
  <sheetData>
    <row r="1" spans="1:6" x14ac:dyDescent="0.3">
      <c r="A1" t="s">
        <v>8</v>
      </c>
      <c r="B1" s="4" t="s">
        <v>1</v>
      </c>
      <c r="C1" t="s">
        <v>409</v>
      </c>
      <c r="D1" t="s">
        <v>410</v>
      </c>
      <c r="E1" s="4" t="s">
        <v>413</v>
      </c>
      <c r="F1" s="37" t="s">
        <v>414</v>
      </c>
    </row>
    <row r="2" spans="1:6" x14ac:dyDescent="0.3">
      <c r="A2" t="s">
        <v>80</v>
      </c>
      <c r="B2" s="4">
        <v>2023</v>
      </c>
      <c r="C2" s="1">
        <v>962.69147926173957</v>
      </c>
      <c r="D2" s="1">
        <v>28</v>
      </c>
      <c r="E2" s="35">
        <v>9.5000000000000001E-2</v>
      </c>
      <c r="F2" s="1">
        <f>(C2*E2+D2)*1000/365</f>
        <v>327.2758644653843</v>
      </c>
    </row>
    <row r="3" spans="1:6" x14ac:dyDescent="0.3">
      <c r="A3" t="s">
        <v>80</v>
      </c>
      <c r="B3" s="4">
        <v>2024</v>
      </c>
      <c r="C3" s="1">
        <v>949.53396473880014</v>
      </c>
      <c r="D3" s="1">
        <v>28</v>
      </c>
      <c r="E3" s="35">
        <v>9.5000000000000001E-2</v>
      </c>
      <c r="F3" s="1">
        <f t="shared" ref="F3:F10" si="0">(C3*E3+D3)*1000/365</f>
        <v>323.85130589092057</v>
      </c>
    </row>
    <row r="4" spans="1:6" x14ac:dyDescent="0.3">
      <c r="A4" t="s">
        <v>80</v>
      </c>
      <c r="B4" s="4">
        <v>2025</v>
      </c>
      <c r="C4" s="1">
        <v>940.76228839017381</v>
      </c>
      <c r="D4" s="1">
        <v>28</v>
      </c>
      <c r="E4" s="35">
        <v>9.5000000000000001E-2</v>
      </c>
      <c r="F4" s="1">
        <f t="shared" si="0"/>
        <v>321.5682668412781</v>
      </c>
    </row>
    <row r="5" spans="1:6" x14ac:dyDescent="0.3">
      <c r="A5" t="s">
        <v>80</v>
      </c>
      <c r="B5" s="4">
        <v>2026</v>
      </c>
      <c r="C5" s="1">
        <v>934.18353112870409</v>
      </c>
      <c r="D5" s="1">
        <v>28</v>
      </c>
      <c r="E5" s="35">
        <v>9.5000000000000001E-2</v>
      </c>
      <c r="F5" s="1">
        <f t="shared" si="0"/>
        <v>319.85598755404624</v>
      </c>
    </row>
    <row r="6" spans="1:6" x14ac:dyDescent="0.3">
      <c r="A6" t="s">
        <v>80</v>
      </c>
      <c r="B6" s="4">
        <v>2027</v>
      </c>
      <c r="C6" s="1">
        <v>926.50831432365601</v>
      </c>
      <c r="D6" s="1">
        <v>28</v>
      </c>
      <c r="E6" s="35">
        <v>9.5000000000000001E-2</v>
      </c>
      <c r="F6" s="1">
        <f t="shared" si="0"/>
        <v>317.85832838560907</v>
      </c>
    </row>
    <row r="7" spans="1:6" x14ac:dyDescent="0.3">
      <c r="A7" t="s">
        <v>80</v>
      </c>
      <c r="B7" s="4">
        <v>2028</v>
      </c>
      <c r="C7" s="1">
        <v>921.02601660576454</v>
      </c>
      <c r="D7" s="1">
        <v>28</v>
      </c>
      <c r="E7" s="35">
        <v>9.5000000000000001E-2</v>
      </c>
      <c r="F7" s="1">
        <f t="shared" si="0"/>
        <v>316.43142897958251</v>
      </c>
    </row>
    <row r="8" spans="1:6" x14ac:dyDescent="0.3">
      <c r="A8" t="s">
        <v>80</v>
      </c>
      <c r="B8" s="4">
        <v>2029</v>
      </c>
      <c r="C8" s="1">
        <v>915.54371888787307</v>
      </c>
      <c r="D8" s="1">
        <v>28</v>
      </c>
      <c r="E8" s="35">
        <v>9.5000000000000001E-2</v>
      </c>
      <c r="F8" s="1">
        <f t="shared" si="0"/>
        <v>315.004529573556</v>
      </c>
    </row>
    <row r="9" spans="1:6" x14ac:dyDescent="0.3">
      <c r="A9" t="s">
        <v>80</v>
      </c>
      <c r="B9" s="4">
        <v>2030</v>
      </c>
      <c r="C9" s="1">
        <v>912.25434025713821</v>
      </c>
      <c r="D9" s="1">
        <v>28</v>
      </c>
      <c r="E9" s="35">
        <v>9.5000000000000001E-2</v>
      </c>
      <c r="F9" s="1">
        <f t="shared" si="0"/>
        <v>314.14838992994009</v>
      </c>
    </row>
    <row r="10" spans="1:6" x14ac:dyDescent="0.3">
      <c r="A10" t="s">
        <v>80</v>
      </c>
      <c r="B10" s="4">
        <v>2031</v>
      </c>
      <c r="C10" s="1">
        <v>906.77204253924674</v>
      </c>
      <c r="D10" s="1">
        <v>28</v>
      </c>
      <c r="E10" s="35">
        <v>9.5000000000000001E-2</v>
      </c>
      <c r="F10" s="1">
        <f t="shared" si="0"/>
        <v>312.72149052391353</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79"/>
  <sheetViews>
    <sheetView topLeftCell="A43" workbookViewId="0">
      <selection activeCell="A43" sqref="A43"/>
    </sheetView>
  </sheetViews>
  <sheetFormatPr defaultRowHeight="14" x14ac:dyDescent="0.3"/>
  <cols>
    <col min="1" max="1" width="8.25" customWidth="1"/>
    <col min="2" max="2" width="20" bestFit="1" customWidth="1"/>
    <col min="3" max="3" width="9" style="4" customWidth="1"/>
    <col min="4" max="5" width="9" customWidth="1"/>
  </cols>
  <sheetData>
    <row r="1" spans="1:20" x14ac:dyDescent="0.3">
      <c r="A1" t="s">
        <v>8</v>
      </c>
      <c r="B1" t="s">
        <v>24</v>
      </c>
      <c r="C1" s="4" t="s">
        <v>1</v>
      </c>
      <c r="D1" t="s">
        <v>38</v>
      </c>
      <c r="E1" s="37" t="s">
        <v>40</v>
      </c>
    </row>
    <row r="2" spans="1:20" x14ac:dyDescent="0.3">
      <c r="A2" t="s">
        <v>39</v>
      </c>
      <c r="B2" t="s">
        <v>23</v>
      </c>
      <c r="C2">
        <v>2022</v>
      </c>
      <c r="D2" s="2">
        <v>600</v>
      </c>
      <c r="E2" s="2">
        <v>0</v>
      </c>
    </row>
    <row r="3" spans="1:20" x14ac:dyDescent="0.3">
      <c r="A3" s="4" t="s">
        <v>39</v>
      </c>
      <c r="B3" s="4" t="s">
        <v>23</v>
      </c>
      <c r="C3">
        <v>2023</v>
      </c>
      <c r="D3" s="2">
        <v>775</v>
      </c>
      <c r="E3" s="2">
        <f>D3-D2</f>
        <v>175</v>
      </c>
    </row>
    <row r="4" spans="1:20" x14ac:dyDescent="0.3">
      <c r="A4" s="4" t="s">
        <v>39</v>
      </c>
      <c r="B4" s="4" t="s">
        <v>23</v>
      </c>
      <c r="C4">
        <v>2024</v>
      </c>
      <c r="D4" s="2">
        <v>950</v>
      </c>
      <c r="E4" s="2">
        <f t="shared" ref="E4:E15" si="0">D4-D3</f>
        <v>175</v>
      </c>
    </row>
    <row r="5" spans="1:20" x14ac:dyDescent="0.3">
      <c r="A5" s="4" t="s">
        <v>39</v>
      </c>
      <c r="B5" s="4" t="s">
        <v>23</v>
      </c>
      <c r="C5">
        <v>2025</v>
      </c>
      <c r="D5" s="2">
        <v>1125</v>
      </c>
      <c r="E5" s="2">
        <f t="shared" si="0"/>
        <v>175</v>
      </c>
    </row>
    <row r="6" spans="1:20" x14ac:dyDescent="0.3">
      <c r="A6" s="4" t="s">
        <v>39</v>
      </c>
      <c r="B6" s="4" t="s">
        <v>23</v>
      </c>
      <c r="C6">
        <v>2026</v>
      </c>
      <c r="D6" s="2">
        <v>1300</v>
      </c>
      <c r="E6" s="2">
        <f t="shared" si="0"/>
        <v>175</v>
      </c>
    </row>
    <row r="7" spans="1:20" x14ac:dyDescent="0.3">
      <c r="A7" s="4" t="s">
        <v>39</v>
      </c>
      <c r="B7" s="4" t="s">
        <v>23</v>
      </c>
      <c r="C7">
        <v>2027</v>
      </c>
      <c r="D7" s="2">
        <v>1475</v>
      </c>
      <c r="E7" s="2">
        <f t="shared" si="0"/>
        <v>175</v>
      </c>
    </row>
    <row r="8" spans="1:20" x14ac:dyDescent="0.3">
      <c r="A8" s="4" t="s">
        <v>39</v>
      </c>
      <c r="B8" s="4" t="s">
        <v>23</v>
      </c>
      <c r="C8">
        <v>2028</v>
      </c>
      <c r="D8" s="2">
        <v>1650</v>
      </c>
      <c r="E8" s="2">
        <f t="shared" si="0"/>
        <v>175</v>
      </c>
    </row>
    <row r="9" spans="1:20" x14ac:dyDescent="0.3">
      <c r="A9" s="4" t="s">
        <v>39</v>
      </c>
      <c r="B9" s="4" t="s">
        <v>23</v>
      </c>
      <c r="C9">
        <v>2029</v>
      </c>
      <c r="D9" s="2">
        <v>1825</v>
      </c>
      <c r="E9" s="2">
        <f t="shared" si="0"/>
        <v>175</v>
      </c>
    </row>
    <row r="10" spans="1:20" x14ac:dyDescent="0.3">
      <c r="A10" s="4" t="s">
        <v>39</v>
      </c>
      <c r="B10" s="4" t="s">
        <v>23</v>
      </c>
      <c r="C10">
        <v>2030</v>
      </c>
      <c r="D10" s="2">
        <v>2000</v>
      </c>
      <c r="E10" s="2">
        <f t="shared" si="0"/>
        <v>175</v>
      </c>
    </row>
    <row r="11" spans="1:20" x14ac:dyDescent="0.3">
      <c r="A11" s="4" t="s">
        <v>39</v>
      </c>
      <c r="B11" s="4" t="s">
        <v>23</v>
      </c>
      <c r="C11">
        <v>2031</v>
      </c>
      <c r="D11" s="2">
        <v>2000</v>
      </c>
      <c r="E11" s="2">
        <f t="shared" si="0"/>
        <v>0</v>
      </c>
    </row>
    <row r="12" spans="1:20" x14ac:dyDescent="0.3">
      <c r="A12" s="4" t="s">
        <v>39</v>
      </c>
      <c r="B12" s="4" t="s">
        <v>23</v>
      </c>
      <c r="C12">
        <v>2032</v>
      </c>
      <c r="D12" s="2">
        <v>2000</v>
      </c>
      <c r="E12" s="2">
        <f t="shared" si="0"/>
        <v>0</v>
      </c>
    </row>
    <row r="13" spans="1:20" x14ac:dyDescent="0.3">
      <c r="A13" s="4" t="s">
        <v>39</v>
      </c>
      <c r="B13" s="4" t="s">
        <v>23</v>
      </c>
      <c r="C13">
        <v>2033</v>
      </c>
      <c r="D13" s="2">
        <v>2000</v>
      </c>
      <c r="E13" s="2">
        <f t="shared" si="0"/>
        <v>0</v>
      </c>
    </row>
    <row r="14" spans="1:20" x14ac:dyDescent="0.3">
      <c r="A14" s="4" t="s">
        <v>39</v>
      </c>
      <c r="B14" s="4" t="s">
        <v>23</v>
      </c>
      <c r="C14">
        <v>2034</v>
      </c>
      <c r="D14" s="2">
        <v>2000</v>
      </c>
      <c r="E14" s="2">
        <f t="shared" si="0"/>
        <v>0</v>
      </c>
      <c r="Q14" s="5"/>
      <c r="R14" s="5"/>
      <c r="S14" s="5"/>
      <c r="T14" s="5"/>
    </row>
    <row r="15" spans="1:20" x14ac:dyDescent="0.3">
      <c r="A15" s="4" t="s">
        <v>39</v>
      </c>
      <c r="B15" s="4" t="s">
        <v>23</v>
      </c>
      <c r="C15">
        <v>2035</v>
      </c>
      <c r="D15" s="2">
        <v>2000</v>
      </c>
      <c r="E15" s="2">
        <f t="shared" si="0"/>
        <v>0</v>
      </c>
      <c r="Q15" s="5"/>
      <c r="R15" s="4"/>
      <c r="S15" s="4"/>
      <c r="T15" s="4"/>
    </row>
    <row r="16" spans="1:20" x14ac:dyDescent="0.3">
      <c r="A16" s="4" t="s">
        <v>39</v>
      </c>
      <c r="B16" s="4" t="s">
        <v>371</v>
      </c>
      <c r="C16" s="4">
        <v>2022</v>
      </c>
      <c r="D16" s="1">
        <v>10</v>
      </c>
      <c r="E16" s="1">
        <v>0</v>
      </c>
      <c r="Q16" s="5"/>
      <c r="R16" s="4"/>
      <c r="S16" s="4"/>
      <c r="T16" s="4"/>
    </row>
    <row r="17" spans="1:24" x14ac:dyDescent="0.3">
      <c r="A17" s="4" t="s">
        <v>39</v>
      </c>
      <c r="B17" s="4" t="s">
        <v>371</v>
      </c>
      <c r="C17" s="4">
        <v>2023</v>
      </c>
      <c r="D17" s="1">
        <v>40</v>
      </c>
      <c r="E17" s="1">
        <f>D17-D16</f>
        <v>30</v>
      </c>
      <c r="Q17" s="5"/>
      <c r="R17" s="4"/>
      <c r="S17" s="4"/>
      <c r="T17" s="4"/>
      <c r="W17" s="3"/>
    </row>
    <row r="18" spans="1:24" x14ac:dyDescent="0.3">
      <c r="A18" s="4" t="s">
        <v>39</v>
      </c>
      <c r="B18" s="4" t="s">
        <v>371</v>
      </c>
      <c r="C18" s="4">
        <v>2024</v>
      </c>
      <c r="D18" s="1">
        <v>70</v>
      </c>
      <c r="E18" s="1">
        <f t="shared" ref="E18:E29" si="1">D18-D17</f>
        <v>30</v>
      </c>
      <c r="Q18" s="5"/>
      <c r="R18" s="4"/>
      <c r="S18" s="4"/>
      <c r="T18" s="4"/>
      <c r="W18" s="3"/>
    </row>
    <row r="19" spans="1:24" x14ac:dyDescent="0.3">
      <c r="A19" s="4" t="s">
        <v>39</v>
      </c>
      <c r="B19" s="4" t="s">
        <v>371</v>
      </c>
      <c r="C19" s="4">
        <v>2025</v>
      </c>
      <c r="D19" s="1">
        <v>100</v>
      </c>
      <c r="E19" s="1">
        <f t="shared" si="1"/>
        <v>30</v>
      </c>
      <c r="Q19" s="5"/>
      <c r="R19" s="4"/>
      <c r="S19" s="4"/>
      <c r="T19" s="4"/>
      <c r="W19" s="3"/>
    </row>
    <row r="20" spans="1:24" x14ac:dyDescent="0.3">
      <c r="A20" s="4" t="s">
        <v>39</v>
      </c>
      <c r="B20" s="4" t="s">
        <v>371</v>
      </c>
      <c r="C20" s="4">
        <v>2026</v>
      </c>
      <c r="D20" s="1">
        <v>130</v>
      </c>
      <c r="E20" s="1">
        <f t="shared" si="1"/>
        <v>30</v>
      </c>
      <c r="Q20" s="5"/>
      <c r="R20" s="4"/>
      <c r="S20" s="4"/>
      <c r="T20" s="4"/>
      <c r="W20" s="3"/>
    </row>
    <row r="21" spans="1:24" x14ac:dyDescent="0.3">
      <c r="A21" s="4" t="s">
        <v>39</v>
      </c>
      <c r="B21" s="4" t="s">
        <v>371</v>
      </c>
      <c r="C21" s="4">
        <v>2027</v>
      </c>
      <c r="D21" s="1">
        <v>160</v>
      </c>
      <c r="E21" s="1">
        <f t="shared" si="1"/>
        <v>30</v>
      </c>
      <c r="Q21" s="5"/>
      <c r="R21" s="4"/>
      <c r="S21" s="4"/>
      <c r="T21" s="4"/>
      <c r="W21" s="3"/>
    </row>
    <row r="22" spans="1:24" x14ac:dyDescent="0.3">
      <c r="A22" s="4" t="s">
        <v>39</v>
      </c>
      <c r="B22" s="4" t="s">
        <v>371</v>
      </c>
      <c r="C22" s="4">
        <v>2028</v>
      </c>
      <c r="D22" s="1">
        <v>190</v>
      </c>
      <c r="E22" s="1">
        <f t="shared" si="1"/>
        <v>30</v>
      </c>
      <c r="Q22" s="5"/>
      <c r="R22" s="4"/>
      <c r="S22" s="4"/>
      <c r="T22" s="4"/>
      <c r="W22" s="3"/>
    </row>
    <row r="23" spans="1:24" x14ac:dyDescent="0.3">
      <c r="A23" s="4" t="s">
        <v>39</v>
      </c>
      <c r="B23" s="4" t="s">
        <v>371</v>
      </c>
      <c r="C23" s="4">
        <v>2029</v>
      </c>
      <c r="D23" s="1">
        <v>220</v>
      </c>
      <c r="E23" s="1">
        <f t="shared" si="1"/>
        <v>30</v>
      </c>
      <c r="P23" s="4"/>
      <c r="Q23" s="4"/>
      <c r="R23" s="4"/>
      <c r="S23" s="4"/>
      <c r="T23" s="4"/>
      <c r="U23" s="4"/>
      <c r="V23" s="4"/>
      <c r="W23" s="4"/>
      <c r="X23" s="4"/>
    </row>
    <row r="24" spans="1:24" x14ac:dyDescent="0.3">
      <c r="A24" s="4" t="s">
        <v>39</v>
      </c>
      <c r="B24" s="4" t="s">
        <v>371</v>
      </c>
      <c r="C24" s="4">
        <v>2030</v>
      </c>
      <c r="D24" s="1">
        <v>250</v>
      </c>
      <c r="E24" s="1">
        <f t="shared" si="1"/>
        <v>30</v>
      </c>
      <c r="P24" s="4"/>
      <c r="Q24" s="4"/>
      <c r="R24" s="4"/>
      <c r="S24" s="4"/>
      <c r="T24" s="4"/>
      <c r="U24" s="4"/>
      <c r="V24" s="4"/>
      <c r="W24" s="4"/>
      <c r="X24" s="4"/>
    </row>
    <row r="25" spans="1:24" x14ac:dyDescent="0.3">
      <c r="A25" s="4" t="s">
        <v>39</v>
      </c>
      <c r="B25" s="4" t="s">
        <v>371</v>
      </c>
      <c r="C25" s="4">
        <v>2031</v>
      </c>
      <c r="D25" s="1">
        <v>280</v>
      </c>
      <c r="E25" s="1">
        <f t="shared" si="1"/>
        <v>30</v>
      </c>
      <c r="P25" s="4"/>
      <c r="Q25" s="4"/>
      <c r="R25" s="4"/>
      <c r="S25" s="4"/>
      <c r="T25" s="4"/>
      <c r="U25" s="4"/>
      <c r="V25" s="4"/>
      <c r="W25" s="4"/>
      <c r="X25" s="4"/>
    </row>
    <row r="26" spans="1:24" x14ac:dyDescent="0.3">
      <c r="A26" s="4" t="s">
        <v>39</v>
      </c>
      <c r="B26" s="4" t="s">
        <v>371</v>
      </c>
      <c r="C26" s="4">
        <v>2032</v>
      </c>
      <c r="D26" s="1">
        <v>310</v>
      </c>
      <c r="E26" s="1">
        <f t="shared" si="1"/>
        <v>30</v>
      </c>
      <c r="P26" s="4"/>
      <c r="Q26" s="4"/>
      <c r="R26" s="4"/>
      <c r="S26" s="4"/>
      <c r="T26" s="4"/>
      <c r="U26" s="4"/>
      <c r="V26" s="4"/>
      <c r="W26" s="4"/>
      <c r="X26" s="4"/>
    </row>
    <row r="27" spans="1:24" x14ac:dyDescent="0.3">
      <c r="A27" s="4" t="s">
        <v>39</v>
      </c>
      <c r="B27" s="4" t="s">
        <v>371</v>
      </c>
      <c r="C27" s="4">
        <v>2033</v>
      </c>
      <c r="D27" s="1">
        <v>340</v>
      </c>
      <c r="E27" s="1">
        <f t="shared" si="1"/>
        <v>30</v>
      </c>
      <c r="P27" s="4"/>
      <c r="Q27" s="4"/>
      <c r="R27" s="4"/>
      <c r="S27" s="4"/>
      <c r="T27" s="4"/>
      <c r="U27" s="4"/>
      <c r="V27" s="4"/>
      <c r="W27" s="4"/>
      <c r="X27" s="4"/>
    </row>
    <row r="28" spans="1:24" x14ac:dyDescent="0.3">
      <c r="A28" s="4" t="s">
        <v>39</v>
      </c>
      <c r="B28" s="4" t="s">
        <v>371</v>
      </c>
      <c r="C28" s="4">
        <v>2034</v>
      </c>
      <c r="D28" s="1">
        <v>370</v>
      </c>
      <c r="E28" s="1">
        <f t="shared" si="1"/>
        <v>30</v>
      </c>
      <c r="Q28" s="6"/>
      <c r="R28" s="4"/>
      <c r="S28" s="4"/>
      <c r="T28" s="4"/>
      <c r="W28" s="3"/>
    </row>
    <row r="29" spans="1:24" x14ac:dyDescent="0.3">
      <c r="A29" s="4" t="s">
        <v>39</v>
      </c>
      <c r="B29" s="4" t="s">
        <v>371</v>
      </c>
      <c r="C29" s="4">
        <v>2035</v>
      </c>
      <c r="D29" s="1">
        <v>400</v>
      </c>
      <c r="E29" s="1">
        <f t="shared" si="1"/>
        <v>30</v>
      </c>
      <c r="W29" s="3"/>
    </row>
    <row r="30" spans="1:24" x14ac:dyDescent="0.3">
      <c r="A30" s="4" t="s">
        <v>39</v>
      </c>
      <c r="B30" s="4" t="s">
        <v>370</v>
      </c>
      <c r="C30" s="4">
        <v>2022</v>
      </c>
      <c r="D30" s="1">
        <v>100</v>
      </c>
      <c r="E30" s="1">
        <v>0</v>
      </c>
      <c r="W30" s="3"/>
    </row>
    <row r="31" spans="1:24" x14ac:dyDescent="0.3">
      <c r="A31" s="4" t="s">
        <v>39</v>
      </c>
      <c r="B31" s="4" t="s">
        <v>370</v>
      </c>
      <c r="C31" s="4">
        <v>2023</v>
      </c>
      <c r="D31" s="1">
        <v>300</v>
      </c>
      <c r="E31" s="1">
        <f>D31-D30</f>
        <v>200</v>
      </c>
      <c r="W31" s="3"/>
    </row>
    <row r="32" spans="1:24" x14ac:dyDescent="0.3">
      <c r="A32" s="4" t="s">
        <v>39</v>
      </c>
      <c r="B32" s="4" t="s">
        <v>370</v>
      </c>
      <c r="C32" s="4">
        <v>2024</v>
      </c>
      <c r="D32" s="1">
        <v>500</v>
      </c>
      <c r="E32" s="1">
        <f t="shared" ref="E32:E43" si="2">D32-D31</f>
        <v>200</v>
      </c>
      <c r="W32" s="3"/>
    </row>
    <row r="33" spans="1:23" x14ac:dyDescent="0.3">
      <c r="A33" s="4" t="s">
        <v>39</v>
      </c>
      <c r="B33" s="4" t="s">
        <v>370</v>
      </c>
      <c r="C33" s="4">
        <v>2025</v>
      </c>
      <c r="D33" s="1">
        <v>700</v>
      </c>
      <c r="E33" s="1">
        <f t="shared" si="2"/>
        <v>200</v>
      </c>
      <c r="W33" s="3"/>
    </row>
    <row r="34" spans="1:23" x14ac:dyDescent="0.3">
      <c r="A34" s="4" t="s">
        <v>39</v>
      </c>
      <c r="B34" s="4" t="s">
        <v>370</v>
      </c>
      <c r="C34" s="4">
        <v>2026</v>
      </c>
      <c r="D34" s="1">
        <v>900</v>
      </c>
      <c r="E34" s="1">
        <f t="shared" si="2"/>
        <v>200</v>
      </c>
      <c r="W34" s="3"/>
    </row>
    <row r="35" spans="1:23" x14ac:dyDescent="0.3">
      <c r="A35" s="4" t="s">
        <v>39</v>
      </c>
      <c r="B35" s="4" t="s">
        <v>370</v>
      </c>
      <c r="C35" s="4">
        <v>2027</v>
      </c>
      <c r="D35" s="1">
        <v>1100</v>
      </c>
      <c r="E35" s="1">
        <f t="shared" si="2"/>
        <v>200</v>
      </c>
      <c r="W35" s="3"/>
    </row>
    <row r="36" spans="1:23" x14ac:dyDescent="0.3">
      <c r="A36" s="4" t="s">
        <v>39</v>
      </c>
      <c r="B36" s="4" t="s">
        <v>370</v>
      </c>
      <c r="C36" s="4">
        <v>2028</v>
      </c>
      <c r="D36" s="1">
        <v>1300</v>
      </c>
      <c r="E36" s="1">
        <f t="shared" si="2"/>
        <v>200</v>
      </c>
    </row>
    <row r="37" spans="1:23" x14ac:dyDescent="0.3">
      <c r="A37" s="4" t="s">
        <v>39</v>
      </c>
      <c r="B37" s="4" t="s">
        <v>370</v>
      </c>
      <c r="C37" s="4">
        <v>2029</v>
      </c>
      <c r="D37" s="1">
        <v>1500</v>
      </c>
      <c r="E37" s="1">
        <f t="shared" si="2"/>
        <v>200</v>
      </c>
      <c r="W37" s="3"/>
    </row>
    <row r="38" spans="1:23" x14ac:dyDescent="0.3">
      <c r="A38" s="4" t="s">
        <v>39</v>
      </c>
      <c r="B38" s="4" t="s">
        <v>370</v>
      </c>
      <c r="C38" s="4">
        <v>2030</v>
      </c>
      <c r="D38" s="1">
        <v>1700</v>
      </c>
      <c r="E38" s="1">
        <f t="shared" si="2"/>
        <v>200</v>
      </c>
      <c r="W38" s="3"/>
    </row>
    <row r="39" spans="1:23" x14ac:dyDescent="0.3">
      <c r="A39" s="4" t="s">
        <v>39</v>
      </c>
      <c r="B39" s="4" t="s">
        <v>370</v>
      </c>
      <c r="C39" s="4">
        <v>2031</v>
      </c>
      <c r="D39" s="1">
        <v>1900</v>
      </c>
      <c r="E39" s="1">
        <f t="shared" si="2"/>
        <v>200</v>
      </c>
      <c r="W39" s="3"/>
    </row>
    <row r="40" spans="1:23" x14ac:dyDescent="0.3">
      <c r="A40" s="4" t="s">
        <v>39</v>
      </c>
      <c r="B40" s="4" t="s">
        <v>370</v>
      </c>
      <c r="C40" s="4">
        <v>2032</v>
      </c>
      <c r="D40" s="1">
        <v>2100</v>
      </c>
      <c r="E40" s="1">
        <f t="shared" si="2"/>
        <v>200</v>
      </c>
      <c r="W40" s="3"/>
    </row>
    <row r="41" spans="1:23" x14ac:dyDescent="0.3">
      <c r="A41" s="4" t="s">
        <v>39</v>
      </c>
      <c r="B41" s="4" t="s">
        <v>370</v>
      </c>
      <c r="C41" s="4">
        <v>2033</v>
      </c>
      <c r="D41" s="1">
        <v>2300</v>
      </c>
      <c r="E41" s="1">
        <f t="shared" si="2"/>
        <v>200</v>
      </c>
      <c r="W41" s="3"/>
    </row>
    <row r="42" spans="1:23" x14ac:dyDescent="0.3">
      <c r="A42" s="4" t="s">
        <v>39</v>
      </c>
      <c r="B42" s="4" t="s">
        <v>370</v>
      </c>
      <c r="C42" s="4">
        <v>2034</v>
      </c>
      <c r="D42" s="1">
        <v>2500</v>
      </c>
      <c r="E42" s="1">
        <f t="shared" si="2"/>
        <v>200</v>
      </c>
      <c r="W42" s="3"/>
    </row>
    <row r="43" spans="1:23" x14ac:dyDescent="0.3">
      <c r="A43" s="4" t="s">
        <v>39</v>
      </c>
      <c r="B43" s="4" t="s">
        <v>370</v>
      </c>
      <c r="C43" s="4">
        <v>2035</v>
      </c>
      <c r="D43" s="1">
        <v>2700</v>
      </c>
      <c r="E43" s="1">
        <f t="shared" si="2"/>
        <v>200</v>
      </c>
      <c r="W43" s="3"/>
    </row>
    <row r="44" spans="1:23" x14ac:dyDescent="0.3">
      <c r="A44" t="s">
        <v>423</v>
      </c>
      <c r="B44" s="4" t="s">
        <v>23</v>
      </c>
      <c r="C44" s="4">
        <v>2022</v>
      </c>
      <c r="D44" s="2">
        <v>0</v>
      </c>
      <c r="E44" s="2">
        <v>0</v>
      </c>
      <c r="W44" s="3"/>
    </row>
    <row r="45" spans="1:23" x14ac:dyDescent="0.3">
      <c r="A45" s="4" t="s">
        <v>423</v>
      </c>
      <c r="B45" s="4" t="s">
        <v>23</v>
      </c>
      <c r="C45" s="4">
        <v>2023</v>
      </c>
      <c r="D45" s="2">
        <v>0</v>
      </c>
      <c r="E45" s="2">
        <f>D45-D44</f>
        <v>0</v>
      </c>
      <c r="W45" s="3"/>
    </row>
    <row r="46" spans="1:23" x14ac:dyDescent="0.3">
      <c r="A46" s="4" t="s">
        <v>423</v>
      </c>
      <c r="B46" s="4" t="s">
        <v>23</v>
      </c>
      <c r="C46" s="4">
        <v>2024</v>
      </c>
      <c r="D46" s="2">
        <v>1248</v>
      </c>
      <c r="E46" s="2">
        <f t="shared" ref="E46:E61" si="3">D46-D45</f>
        <v>1248</v>
      </c>
    </row>
    <row r="47" spans="1:23" x14ac:dyDescent="0.3">
      <c r="A47" s="4" t="s">
        <v>423</v>
      </c>
      <c r="B47" s="4" t="s">
        <v>23</v>
      </c>
      <c r="C47" s="4">
        <v>2025</v>
      </c>
      <c r="D47" s="2">
        <v>2758</v>
      </c>
      <c r="E47" s="2">
        <f t="shared" si="3"/>
        <v>1510</v>
      </c>
    </row>
    <row r="48" spans="1:23" x14ac:dyDescent="0.3">
      <c r="A48" s="4" t="s">
        <v>423</v>
      </c>
      <c r="B48" s="4" t="s">
        <v>23</v>
      </c>
      <c r="C48" s="4">
        <v>2026</v>
      </c>
      <c r="D48" s="2">
        <v>2758</v>
      </c>
      <c r="E48" s="2">
        <f t="shared" si="3"/>
        <v>0</v>
      </c>
    </row>
    <row r="49" spans="1:5" x14ac:dyDescent="0.3">
      <c r="A49" s="4" t="s">
        <v>423</v>
      </c>
      <c r="B49" s="4" t="s">
        <v>23</v>
      </c>
      <c r="C49" s="4">
        <v>2027</v>
      </c>
      <c r="D49" s="2">
        <v>3906</v>
      </c>
      <c r="E49" s="2">
        <f t="shared" si="3"/>
        <v>1148</v>
      </c>
    </row>
    <row r="50" spans="1:5" x14ac:dyDescent="0.3">
      <c r="A50" s="4" t="s">
        <v>423</v>
      </c>
      <c r="B50" s="4" t="s">
        <v>23</v>
      </c>
      <c r="C50" s="4">
        <v>2028</v>
      </c>
      <c r="D50" s="2">
        <v>3906</v>
      </c>
      <c r="E50" s="2">
        <f t="shared" si="3"/>
        <v>0</v>
      </c>
    </row>
    <row r="51" spans="1:5" x14ac:dyDescent="0.3">
      <c r="A51" s="4" t="s">
        <v>423</v>
      </c>
      <c r="B51" s="4" t="s">
        <v>23</v>
      </c>
      <c r="C51" s="4">
        <v>2029</v>
      </c>
      <c r="D51" s="2">
        <v>3906</v>
      </c>
      <c r="E51" s="2">
        <f t="shared" si="3"/>
        <v>0</v>
      </c>
    </row>
    <row r="52" spans="1:5" x14ac:dyDescent="0.3">
      <c r="A52" s="4" t="s">
        <v>423</v>
      </c>
      <c r="B52" s="4" t="s">
        <v>23</v>
      </c>
      <c r="C52" s="4">
        <v>2030</v>
      </c>
      <c r="D52" s="2">
        <v>5106</v>
      </c>
      <c r="E52" s="2">
        <f t="shared" si="3"/>
        <v>1200</v>
      </c>
    </row>
    <row r="53" spans="1:5" x14ac:dyDescent="0.3">
      <c r="A53" s="4" t="s">
        <v>423</v>
      </c>
      <c r="B53" s="4" t="s">
        <v>369</v>
      </c>
      <c r="C53" s="4">
        <v>2022</v>
      </c>
      <c r="D53" s="1">
        <v>0</v>
      </c>
      <c r="E53" s="1">
        <v>0</v>
      </c>
    </row>
    <row r="54" spans="1:5" x14ac:dyDescent="0.3">
      <c r="A54" s="4" t="s">
        <v>423</v>
      </c>
      <c r="B54" s="4" t="s">
        <v>369</v>
      </c>
      <c r="C54" s="4">
        <v>2023</v>
      </c>
      <c r="D54" s="1">
        <v>0</v>
      </c>
      <c r="E54" s="1">
        <f>D54-D53</f>
        <v>0</v>
      </c>
    </row>
    <row r="55" spans="1:5" x14ac:dyDescent="0.3">
      <c r="A55" s="4" t="s">
        <v>423</v>
      </c>
      <c r="B55" s="4" t="s">
        <v>369</v>
      </c>
      <c r="C55" s="4">
        <v>2024</v>
      </c>
      <c r="D55" s="1">
        <v>0</v>
      </c>
      <c r="E55" s="1">
        <f t="shared" si="3"/>
        <v>0</v>
      </c>
    </row>
    <row r="56" spans="1:5" x14ac:dyDescent="0.3">
      <c r="A56" s="4" t="s">
        <v>423</v>
      </c>
      <c r="B56" s="4" t="s">
        <v>369</v>
      </c>
      <c r="C56" s="4">
        <v>2025</v>
      </c>
      <c r="D56" s="1">
        <v>248</v>
      </c>
      <c r="E56" s="1">
        <f t="shared" si="3"/>
        <v>248</v>
      </c>
    </row>
    <row r="57" spans="1:5" x14ac:dyDescent="0.3">
      <c r="A57" s="4" t="s">
        <v>423</v>
      </c>
      <c r="B57" s="4" t="s">
        <v>369</v>
      </c>
      <c r="C57" s="4">
        <v>2026</v>
      </c>
      <c r="D57" s="1">
        <v>1625.6</v>
      </c>
      <c r="E57" s="1">
        <f t="shared" si="3"/>
        <v>1377.6</v>
      </c>
    </row>
    <row r="58" spans="1:5" x14ac:dyDescent="0.3">
      <c r="A58" s="4" t="s">
        <v>423</v>
      </c>
      <c r="B58" s="4" t="s">
        <v>369</v>
      </c>
      <c r="C58" s="4">
        <v>2027</v>
      </c>
      <c r="D58" s="1">
        <v>2022.5</v>
      </c>
      <c r="E58" s="1">
        <f t="shared" si="3"/>
        <v>396.90000000000009</v>
      </c>
    </row>
    <row r="59" spans="1:5" x14ac:dyDescent="0.3">
      <c r="A59" s="4" t="s">
        <v>423</v>
      </c>
      <c r="B59" s="4" t="s">
        <v>369</v>
      </c>
      <c r="C59" s="4">
        <v>2028</v>
      </c>
      <c r="D59" s="1">
        <v>2022.5</v>
      </c>
      <c r="E59" s="1">
        <f t="shared" si="3"/>
        <v>0</v>
      </c>
    </row>
    <row r="60" spans="1:5" x14ac:dyDescent="0.3">
      <c r="A60" s="4" t="s">
        <v>423</v>
      </c>
      <c r="B60" s="4" t="s">
        <v>369</v>
      </c>
      <c r="C60" s="4">
        <v>2029</v>
      </c>
      <c r="D60" s="1">
        <v>2022.5</v>
      </c>
      <c r="E60" s="1">
        <f t="shared" si="3"/>
        <v>0</v>
      </c>
    </row>
    <row r="61" spans="1:5" x14ac:dyDescent="0.3">
      <c r="A61" s="4" t="s">
        <v>423</v>
      </c>
      <c r="B61" s="4" t="s">
        <v>369</v>
      </c>
      <c r="C61" s="4">
        <v>2030</v>
      </c>
      <c r="D61" s="1">
        <v>2022.5</v>
      </c>
      <c r="E61" s="1">
        <f t="shared" si="3"/>
        <v>0</v>
      </c>
    </row>
    <row r="62" spans="1:5" x14ac:dyDescent="0.3">
      <c r="A62" s="4" t="s">
        <v>423</v>
      </c>
      <c r="B62" s="4" t="s">
        <v>370</v>
      </c>
      <c r="C62" s="4">
        <v>2022</v>
      </c>
      <c r="D62" s="1">
        <v>12</v>
      </c>
      <c r="E62" s="1">
        <v>0</v>
      </c>
    </row>
    <row r="63" spans="1:5" x14ac:dyDescent="0.3">
      <c r="A63" s="4" t="s">
        <v>423</v>
      </c>
      <c r="B63" s="4" t="s">
        <v>370</v>
      </c>
      <c r="C63" s="4">
        <v>2023</v>
      </c>
      <c r="D63" s="1">
        <v>12</v>
      </c>
      <c r="E63" s="1">
        <f>D63-D62</f>
        <v>0</v>
      </c>
    </row>
    <row r="64" spans="1:5" x14ac:dyDescent="0.3">
      <c r="A64" s="4" t="s">
        <v>423</v>
      </c>
      <c r="B64" s="4" t="s">
        <v>370</v>
      </c>
      <c r="C64" s="4">
        <v>2024</v>
      </c>
      <c r="D64" s="1">
        <v>12</v>
      </c>
      <c r="E64" s="1">
        <f t="shared" ref="E64:E70" si="4">D64-D63</f>
        <v>0</v>
      </c>
    </row>
    <row r="65" spans="1:5" x14ac:dyDescent="0.3">
      <c r="A65" s="4" t="s">
        <v>423</v>
      </c>
      <c r="B65" s="4" t="s">
        <v>370</v>
      </c>
      <c r="C65" s="4">
        <v>2025</v>
      </c>
      <c r="D65" s="1">
        <v>892</v>
      </c>
      <c r="E65" s="1">
        <f t="shared" si="4"/>
        <v>880</v>
      </c>
    </row>
    <row r="66" spans="1:5" x14ac:dyDescent="0.3">
      <c r="A66" s="4" t="s">
        <v>423</v>
      </c>
      <c r="B66" s="4" t="s">
        <v>370</v>
      </c>
      <c r="C66" s="4">
        <v>2026</v>
      </c>
      <c r="D66" s="1">
        <v>1772</v>
      </c>
      <c r="E66" s="1">
        <f t="shared" si="4"/>
        <v>880</v>
      </c>
    </row>
    <row r="67" spans="1:5" x14ac:dyDescent="0.3">
      <c r="A67" s="4" t="s">
        <v>423</v>
      </c>
      <c r="B67" s="4" t="s">
        <v>370</v>
      </c>
      <c r="C67" s="4">
        <v>2027</v>
      </c>
      <c r="D67" s="1">
        <v>2652</v>
      </c>
      <c r="E67" s="1">
        <f t="shared" si="4"/>
        <v>880</v>
      </c>
    </row>
    <row r="68" spans="1:5" x14ac:dyDescent="0.3">
      <c r="A68" s="4" t="s">
        <v>423</v>
      </c>
      <c r="B68" s="4" t="s">
        <v>370</v>
      </c>
      <c r="C68" s="4">
        <v>2028</v>
      </c>
      <c r="D68" s="1">
        <v>2652</v>
      </c>
      <c r="E68" s="1">
        <f t="shared" si="4"/>
        <v>0</v>
      </c>
    </row>
    <row r="69" spans="1:5" x14ac:dyDescent="0.3">
      <c r="A69" s="4" t="s">
        <v>423</v>
      </c>
      <c r="B69" s="4" t="s">
        <v>370</v>
      </c>
      <c r="C69" s="4">
        <v>2029</v>
      </c>
      <c r="D69" s="1">
        <v>2652</v>
      </c>
      <c r="E69" s="1">
        <f t="shared" si="4"/>
        <v>0</v>
      </c>
    </row>
    <row r="70" spans="1:5" x14ac:dyDescent="0.3">
      <c r="A70" s="4" t="s">
        <v>423</v>
      </c>
      <c r="B70" s="4" t="s">
        <v>370</v>
      </c>
      <c r="C70" s="4">
        <v>2030</v>
      </c>
      <c r="D70" s="1">
        <v>2652</v>
      </c>
      <c r="E70" s="1">
        <f t="shared" si="4"/>
        <v>0</v>
      </c>
    </row>
    <row r="71" spans="1:5" x14ac:dyDescent="0.3">
      <c r="A71" t="s">
        <v>147</v>
      </c>
      <c r="B71" t="s">
        <v>23</v>
      </c>
      <c r="C71" s="4">
        <v>2022</v>
      </c>
      <c r="D71" s="1">
        <f>E71</f>
        <v>675</v>
      </c>
      <c r="E71" s="1">
        <f>300+450*0.15/0.18</f>
        <v>675</v>
      </c>
    </row>
    <row r="72" spans="1:5" x14ac:dyDescent="0.3">
      <c r="A72" s="4" t="s">
        <v>147</v>
      </c>
      <c r="B72" s="4" t="s">
        <v>23</v>
      </c>
      <c r="C72" s="4">
        <v>2023</v>
      </c>
      <c r="D72" s="1">
        <f>D71+E72</f>
        <v>1350</v>
      </c>
      <c r="E72" s="1">
        <f t="shared" ref="E72:E75" si="5">300+450*0.15/0.18</f>
        <v>675</v>
      </c>
    </row>
    <row r="73" spans="1:5" x14ac:dyDescent="0.3">
      <c r="A73" s="4" t="s">
        <v>147</v>
      </c>
      <c r="B73" s="4" t="s">
        <v>23</v>
      </c>
      <c r="C73" s="4">
        <v>2024</v>
      </c>
      <c r="D73" s="1">
        <f t="shared" ref="D73:D79" si="6">D72+E73</f>
        <v>2025</v>
      </c>
      <c r="E73" s="1">
        <f t="shared" si="5"/>
        <v>675</v>
      </c>
    </row>
    <row r="74" spans="1:5" x14ac:dyDescent="0.3">
      <c r="A74" s="4" t="s">
        <v>147</v>
      </c>
      <c r="B74" s="4" t="s">
        <v>23</v>
      </c>
      <c r="C74" s="4">
        <v>2025</v>
      </c>
      <c r="D74" s="1">
        <f t="shared" si="6"/>
        <v>2700</v>
      </c>
      <c r="E74" s="1">
        <f t="shared" si="5"/>
        <v>675</v>
      </c>
    </row>
    <row r="75" spans="1:5" x14ac:dyDescent="0.3">
      <c r="A75" s="4" t="s">
        <v>147</v>
      </c>
      <c r="B75" s="4" t="s">
        <v>23</v>
      </c>
      <c r="C75" s="4">
        <v>2026</v>
      </c>
      <c r="D75" s="1">
        <f t="shared" si="6"/>
        <v>3375</v>
      </c>
      <c r="E75" s="1">
        <f t="shared" si="5"/>
        <v>675</v>
      </c>
    </row>
    <row r="76" spans="1:5" x14ac:dyDescent="0.3">
      <c r="A76" s="4" t="s">
        <v>147</v>
      </c>
      <c r="B76" s="4" t="s">
        <v>23</v>
      </c>
      <c r="C76" s="4">
        <v>2027</v>
      </c>
      <c r="D76" s="1">
        <f t="shared" si="6"/>
        <v>3375</v>
      </c>
      <c r="E76" s="1">
        <v>0</v>
      </c>
    </row>
    <row r="77" spans="1:5" x14ac:dyDescent="0.3">
      <c r="A77" s="4" t="s">
        <v>147</v>
      </c>
      <c r="B77" s="4" t="s">
        <v>23</v>
      </c>
      <c r="C77" s="4">
        <v>2028</v>
      </c>
      <c r="D77" s="1">
        <f t="shared" si="6"/>
        <v>3375</v>
      </c>
      <c r="E77" s="1">
        <v>0</v>
      </c>
    </row>
    <row r="78" spans="1:5" x14ac:dyDescent="0.3">
      <c r="A78" s="4" t="s">
        <v>147</v>
      </c>
      <c r="B78" s="4" t="s">
        <v>23</v>
      </c>
      <c r="C78" s="4">
        <v>2029</v>
      </c>
      <c r="D78" s="1">
        <f t="shared" si="6"/>
        <v>3375</v>
      </c>
      <c r="E78" s="1">
        <v>0</v>
      </c>
    </row>
    <row r="79" spans="1:5" x14ac:dyDescent="0.3">
      <c r="A79" s="4" t="s">
        <v>147</v>
      </c>
      <c r="B79" s="4" t="s">
        <v>23</v>
      </c>
      <c r="C79" s="4">
        <v>2030</v>
      </c>
      <c r="D79" s="1">
        <f t="shared" si="6"/>
        <v>3375</v>
      </c>
      <c r="E79" s="1">
        <v>0</v>
      </c>
    </row>
  </sheetData>
  <autoFilter ref="A1:E70"/>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90"/>
  <sheetViews>
    <sheetView workbookViewId="0"/>
  </sheetViews>
  <sheetFormatPr defaultRowHeight="14" x14ac:dyDescent="0.3"/>
  <cols>
    <col min="1" max="1" width="32.83203125" bestFit="1" customWidth="1"/>
    <col min="2" max="2" width="24.6640625" bestFit="1" customWidth="1"/>
    <col min="3" max="3" width="8" bestFit="1" customWidth="1"/>
    <col min="4" max="4" width="4.83203125" bestFit="1" customWidth="1"/>
    <col min="5" max="5" width="20.58203125" bestFit="1" customWidth="1"/>
    <col min="6" max="6" width="6" bestFit="1" customWidth="1"/>
    <col min="7" max="7" width="15.83203125" bestFit="1" customWidth="1"/>
    <col min="8" max="8" width="5.25" bestFit="1" customWidth="1"/>
    <col min="9" max="9" width="20.25" bestFit="1" customWidth="1"/>
    <col min="10" max="10" width="8.83203125" bestFit="1" customWidth="1"/>
    <col min="11" max="11" width="8.08203125" bestFit="1" customWidth="1"/>
    <col min="12" max="12" width="4.5" bestFit="1" customWidth="1"/>
    <col min="13" max="13" width="11.33203125" bestFit="1" customWidth="1"/>
  </cols>
  <sheetData>
    <row r="1" spans="1:13" x14ac:dyDescent="0.3">
      <c r="A1" t="str">
        <f>'RPS-2C'!A1</f>
        <v>product_id</v>
      </c>
      <c r="B1" s="4" t="str">
        <f>'RPS-2C'!B1</f>
        <v>type</v>
      </c>
      <c r="C1" s="4" t="str">
        <f>'RPS-2C'!C1</f>
        <v>state</v>
      </c>
      <c r="D1" s="4" t="str">
        <f>'RPS-2C'!D1</f>
        <v>year</v>
      </c>
      <c r="E1" s="4" t="str">
        <f>'RPS-2C'!E1</f>
        <v>annual_energy_in_GWh</v>
      </c>
      <c r="F1" s="4" t="str">
        <f>'RPS-2C'!F1</f>
        <v>rps</v>
      </c>
      <c r="G1" s="4" t="str">
        <f>'RPS-2C'!G1</f>
        <v>voluntary_demand</v>
      </c>
      <c r="H1" s="4" t="str">
        <f>'RPS-2C'!H1</f>
        <v>slope</v>
      </c>
      <c r="I1" s="4" t="str">
        <f>'RPS-2C'!I1</f>
        <v>cap_in_USD_per_MWh</v>
      </c>
      <c r="J1" s="4" t="str">
        <f>'RPS-2C'!J1</f>
        <v>constraint</v>
      </c>
      <c r="K1" s="4" t="str">
        <f>'RPS-2C'!K1</f>
        <v>parent</v>
      </c>
      <c r="L1" s="4" t="str">
        <f>'RPS-2C'!L1</f>
        <v>level</v>
      </c>
      <c r="M1" s="4"/>
    </row>
    <row r="2" spans="1:13" x14ac:dyDescent="0.3">
      <c r="A2" s="4" t="str">
        <f>'RPS-2C'!A2</f>
        <v>rec-RTO</v>
      </c>
      <c r="B2" s="4" t="str">
        <f>'RPS-2C'!B2</f>
        <v>renewable_hydro</v>
      </c>
      <c r="C2" s="4" t="str">
        <f>'RPS-2C'!C2</f>
        <v>RTO</v>
      </c>
      <c r="D2" s="4">
        <f>'RPS-2C'!D2</f>
        <v>2023</v>
      </c>
      <c r="E2" s="2">
        <f>'RPS-2C'!E2</f>
        <v>758577.31283664727</v>
      </c>
      <c r="F2" s="10">
        <f>'RPS-2C'!F2</f>
        <v>0.12079514836639858</v>
      </c>
      <c r="G2" s="4">
        <v>0</v>
      </c>
      <c r="H2" s="4">
        <v>0</v>
      </c>
      <c r="I2" s="4">
        <f>'RPS-2C'!I2</f>
        <v>60</v>
      </c>
      <c r="J2" s="4" t="s">
        <v>12</v>
      </c>
      <c r="K2" s="4"/>
      <c r="L2" s="4">
        <f>'RPS-2C'!L2</f>
        <v>0</v>
      </c>
      <c r="M2" s="4"/>
    </row>
    <row r="3" spans="1:13" x14ac:dyDescent="0.3">
      <c r="A3" s="4" t="str">
        <f>'RPS-2C'!A3</f>
        <v>rec-RTO</v>
      </c>
      <c r="B3" s="4" t="str">
        <f>'RPS-2C'!B3</f>
        <v>renewable_hydro</v>
      </c>
      <c r="C3" s="4" t="str">
        <f>'RPS-2C'!C3</f>
        <v>RTO</v>
      </c>
      <c r="D3" s="4">
        <f>'RPS-2C'!D3</f>
        <v>2024</v>
      </c>
      <c r="E3" s="2">
        <f>'RPS-2C'!E3</f>
        <v>769661.00082297903</v>
      </c>
      <c r="F3" s="10">
        <f>'RPS-2C'!F3</f>
        <v>0.13477804367853069</v>
      </c>
      <c r="G3" s="4">
        <v>0</v>
      </c>
      <c r="H3" s="4">
        <v>0</v>
      </c>
      <c r="I3" s="4">
        <f>'RPS-2C'!I3</f>
        <v>60</v>
      </c>
      <c r="J3" s="4" t="s">
        <v>12</v>
      </c>
      <c r="K3" s="4"/>
      <c r="L3" s="4">
        <f>'RPS-2C'!L3</f>
        <v>0</v>
      </c>
      <c r="M3" s="4"/>
    </row>
    <row r="4" spans="1:13" x14ac:dyDescent="0.3">
      <c r="A4" s="4" t="str">
        <f>'RPS-2C'!A4</f>
        <v>rec-RTO</v>
      </c>
      <c r="B4" s="4" t="str">
        <f>'RPS-2C'!B4</f>
        <v>renewable_hydro</v>
      </c>
      <c r="C4" s="4" t="str">
        <f>'RPS-2C'!C4</f>
        <v>RTO</v>
      </c>
      <c r="D4" s="4">
        <f>'RPS-2C'!D4</f>
        <v>2025</v>
      </c>
      <c r="E4" s="2">
        <f>'RPS-2C'!E4</f>
        <v>782542.27577522176</v>
      </c>
      <c r="F4" s="10">
        <f>'RPS-2C'!F4</f>
        <v>0.15270169596559888</v>
      </c>
      <c r="G4" s="4">
        <v>0</v>
      </c>
      <c r="H4" s="4">
        <v>0</v>
      </c>
      <c r="I4" s="4">
        <f>'RPS-2C'!I4</f>
        <v>60</v>
      </c>
      <c r="J4" s="4" t="s">
        <v>12</v>
      </c>
      <c r="K4" s="4"/>
      <c r="L4" s="4">
        <f>'RPS-2C'!L4</f>
        <v>0</v>
      </c>
      <c r="M4" s="4"/>
    </row>
    <row r="5" spans="1:13" x14ac:dyDescent="0.3">
      <c r="A5" s="4" t="str">
        <f>'RPS-2C'!A5</f>
        <v>rec-RTO</v>
      </c>
      <c r="B5" s="4" t="str">
        <f>'RPS-2C'!B5</f>
        <v>renewable_hydro</v>
      </c>
      <c r="C5" s="4" t="str">
        <f>'RPS-2C'!C5</f>
        <v>RTO</v>
      </c>
      <c r="D5" s="4">
        <f>'RPS-2C'!D5</f>
        <v>2026</v>
      </c>
      <c r="E5" s="2">
        <f>'RPS-2C'!E5</f>
        <v>793962.58782564825</v>
      </c>
      <c r="F5" s="10">
        <f>'RPS-2C'!F5</f>
        <v>0.16808665352109867</v>
      </c>
      <c r="G5" s="4">
        <v>0</v>
      </c>
      <c r="H5" s="4">
        <v>0</v>
      </c>
      <c r="I5" s="4">
        <f>'RPS-2C'!I5</f>
        <v>60</v>
      </c>
      <c r="J5" s="4" t="s">
        <v>12</v>
      </c>
      <c r="K5" s="4"/>
      <c r="L5" s="4">
        <f>'RPS-2C'!L5</f>
        <v>0</v>
      </c>
      <c r="M5" s="4"/>
    </row>
    <row r="6" spans="1:13" x14ac:dyDescent="0.3">
      <c r="A6" s="4" t="str">
        <f>'RPS-2C'!A6</f>
        <v>rec-RTO</v>
      </c>
      <c r="B6" s="4" t="str">
        <f>'RPS-2C'!B6</f>
        <v>renewable_hydro</v>
      </c>
      <c r="C6" s="4" t="str">
        <f>'RPS-2C'!C6</f>
        <v>RTO</v>
      </c>
      <c r="D6" s="4">
        <f>'RPS-2C'!D6</f>
        <v>2027</v>
      </c>
      <c r="E6" s="2">
        <f>'RPS-2C'!E6</f>
        <v>801717.94031835184</v>
      </c>
      <c r="F6" s="10">
        <f>'RPS-2C'!F6</f>
        <v>0.18367098305808829</v>
      </c>
      <c r="G6" s="4">
        <v>0</v>
      </c>
      <c r="H6" s="4">
        <v>0</v>
      </c>
      <c r="I6" s="4">
        <f>'RPS-2C'!I6</f>
        <v>60</v>
      </c>
      <c r="J6" s="4" t="s">
        <v>12</v>
      </c>
      <c r="K6" s="4"/>
      <c r="L6" s="4">
        <f>'RPS-2C'!L6</f>
        <v>0</v>
      </c>
      <c r="M6" s="4"/>
    </row>
    <row r="7" spans="1:13" x14ac:dyDescent="0.3">
      <c r="A7" s="4" t="str">
        <f>'RPS-2C'!A7</f>
        <v>rec-RTO</v>
      </c>
      <c r="B7" s="4" t="str">
        <f>'RPS-2C'!B7</f>
        <v>renewable_hydro</v>
      </c>
      <c r="C7" s="4" t="str">
        <f>'RPS-2C'!C7</f>
        <v>RTO</v>
      </c>
      <c r="D7" s="4">
        <f>'RPS-2C'!D7</f>
        <v>2028</v>
      </c>
      <c r="E7" s="2">
        <f>'RPS-2C'!E7</f>
        <v>809891.54677000525</v>
      </c>
      <c r="F7" s="10">
        <f>'RPS-2C'!F7</f>
        <v>0.19797656945687878</v>
      </c>
      <c r="G7" s="4">
        <v>0</v>
      </c>
      <c r="H7" s="4">
        <v>0</v>
      </c>
      <c r="I7" s="4">
        <f>'RPS-2C'!I7</f>
        <v>60</v>
      </c>
      <c r="J7" s="4" t="s">
        <v>12</v>
      </c>
      <c r="K7" s="4"/>
      <c r="L7" s="4">
        <f>'RPS-2C'!L7</f>
        <v>0</v>
      </c>
      <c r="M7" s="4"/>
    </row>
    <row r="8" spans="1:13" x14ac:dyDescent="0.3">
      <c r="A8" s="4" t="str">
        <f>'RPS-2C'!A8</f>
        <v>rec-RTO</v>
      </c>
      <c r="B8" s="4" t="str">
        <f>'RPS-2C'!B8</f>
        <v>renewable_hydro</v>
      </c>
      <c r="C8" s="4" t="str">
        <f>'RPS-2C'!C8</f>
        <v>RTO</v>
      </c>
      <c r="D8" s="4">
        <f>'RPS-2C'!D8</f>
        <v>2029</v>
      </c>
      <c r="E8" s="2">
        <f>'RPS-2C'!E8</f>
        <v>817611.70089573518</v>
      </c>
      <c r="F8" s="10">
        <f>'RPS-2C'!F8</f>
        <v>0.2149465285278187</v>
      </c>
      <c r="G8" s="4">
        <v>0</v>
      </c>
      <c r="H8" s="4">
        <v>0</v>
      </c>
      <c r="I8" s="4">
        <f>'RPS-2C'!I8</f>
        <v>60</v>
      </c>
      <c r="J8" s="4" t="s">
        <v>12</v>
      </c>
      <c r="K8" s="4"/>
      <c r="L8" s="4">
        <f>'RPS-2C'!L8</f>
        <v>0</v>
      </c>
      <c r="M8" s="4"/>
    </row>
    <row r="9" spans="1:13" x14ac:dyDescent="0.3">
      <c r="A9" s="4" t="str">
        <f>'RPS-2C'!A9</f>
        <v>rec-RTO</v>
      </c>
      <c r="B9" s="4" t="str">
        <f>'RPS-2C'!B9</f>
        <v>renewable_hydro</v>
      </c>
      <c r="C9" s="4" t="str">
        <f>'RPS-2C'!C9</f>
        <v>RTO</v>
      </c>
      <c r="D9" s="4">
        <f>'RPS-2C'!D9</f>
        <v>2030</v>
      </c>
      <c r="E9" s="2">
        <f>'RPS-2C'!E9</f>
        <v>822846.67739991541</v>
      </c>
      <c r="F9" s="10">
        <f>'RPS-2C'!F9</f>
        <v>0.2303489227068978</v>
      </c>
      <c r="G9" s="4">
        <v>0</v>
      </c>
      <c r="H9" s="4">
        <v>0</v>
      </c>
      <c r="I9" s="4">
        <f>'RPS-2C'!I9</f>
        <v>60</v>
      </c>
      <c r="J9" s="4" t="s">
        <v>12</v>
      </c>
      <c r="K9" s="4"/>
      <c r="L9" s="4">
        <f>'RPS-2C'!L9</f>
        <v>0</v>
      </c>
      <c r="M9" s="4"/>
    </row>
    <row r="10" spans="1:13" x14ac:dyDescent="0.3">
      <c r="A10" s="4" t="str">
        <f>B10&amp;"-"&amp;C10</f>
        <v>solar-carve-out-DE</v>
      </c>
      <c r="B10" s="4" t="str">
        <f>states_RPS!C74</f>
        <v>solar-carve-out</v>
      </c>
      <c r="C10" s="4" t="str">
        <f>states_RPS!A74</f>
        <v>DE</v>
      </c>
      <c r="D10" s="4">
        <f>states_RPS!B74</f>
        <v>2022</v>
      </c>
      <c r="E10" s="2">
        <f>states_RPS!I74</f>
        <v>11243.396061597745</v>
      </c>
      <c r="F10" s="10">
        <f>MAX(0,states_RPS!M74)</f>
        <v>2.75E-2</v>
      </c>
      <c r="G10" s="4">
        <v>0</v>
      </c>
      <c r="H10" s="4">
        <v>0</v>
      </c>
      <c r="I10" s="4">
        <f>I9</f>
        <v>60</v>
      </c>
      <c r="J10" s="4" t="s">
        <v>12</v>
      </c>
      <c r="K10" s="4" t="str">
        <f>A2</f>
        <v>rec-RTO</v>
      </c>
      <c r="L10" s="4">
        <v>1</v>
      </c>
      <c r="M10" s="4"/>
    </row>
    <row r="11" spans="1:13" x14ac:dyDescent="0.3">
      <c r="A11" s="4" t="str">
        <f t="shared" ref="A11:A83" si="0">B11&amp;"-"&amp;C11</f>
        <v>solar-carve-out-DE</v>
      </c>
      <c r="B11" s="4" t="str">
        <f>states_RPS!C75</f>
        <v>solar-carve-out</v>
      </c>
      <c r="C11" s="4" t="str">
        <f>states_RPS!A75</f>
        <v>DE</v>
      </c>
      <c r="D11" s="4">
        <f>states_RPS!B75</f>
        <v>2023</v>
      </c>
      <c r="E11" s="2">
        <f>states_RPS!I75</f>
        <v>11281.674911814713</v>
      </c>
      <c r="F11" s="10">
        <f>MAX(0,states_RPS!M75)</f>
        <v>0.03</v>
      </c>
      <c r="G11" s="4">
        <v>0</v>
      </c>
      <c r="H11" s="4">
        <v>0</v>
      </c>
      <c r="I11" s="4">
        <f t="shared" ref="I11:I83" si="1">I10</f>
        <v>60</v>
      </c>
      <c r="J11" s="4" t="s">
        <v>12</v>
      </c>
      <c r="K11" s="4" t="str">
        <f>K10</f>
        <v>rec-RTO</v>
      </c>
      <c r="L11" s="4">
        <v>1</v>
      </c>
      <c r="M11" s="4"/>
    </row>
    <row r="12" spans="1:13" x14ac:dyDescent="0.3">
      <c r="A12" s="4" t="str">
        <f t="shared" si="0"/>
        <v>solar-carve-out-DE</v>
      </c>
      <c r="B12" s="4" t="str">
        <f>states_RPS!C76</f>
        <v>solar-carve-out</v>
      </c>
      <c r="C12" s="4" t="str">
        <f>states_RPS!A76</f>
        <v>DE</v>
      </c>
      <c r="D12" s="4">
        <f>states_RPS!B76</f>
        <v>2024</v>
      </c>
      <c r="E12" s="2">
        <f>states_RPS!I76</f>
        <v>11326.2038419211</v>
      </c>
      <c r="F12" s="10">
        <f>MAX(0,states_RPS!M76)</f>
        <v>3.2500000000000001E-2</v>
      </c>
      <c r="G12" s="4">
        <v>0</v>
      </c>
      <c r="H12" s="4">
        <v>0</v>
      </c>
      <c r="I12" s="4">
        <f t="shared" si="1"/>
        <v>60</v>
      </c>
      <c r="J12" s="4" t="s">
        <v>12</v>
      </c>
      <c r="K12" s="4" t="str">
        <f t="shared" ref="K12:K84" si="2">K11</f>
        <v>rec-RTO</v>
      </c>
      <c r="L12" s="4">
        <v>1</v>
      </c>
      <c r="M12" s="4"/>
    </row>
    <row r="13" spans="1:13" x14ac:dyDescent="0.3">
      <c r="A13" s="4" t="str">
        <f t="shared" si="0"/>
        <v>solar-carve-out-DE</v>
      </c>
      <c r="B13" s="4" t="str">
        <f>states_RPS!C77</f>
        <v>solar-carve-out</v>
      </c>
      <c r="C13" s="4" t="str">
        <f>states_RPS!A77</f>
        <v>DE</v>
      </c>
      <c r="D13" s="4">
        <f>states_RPS!B77</f>
        <v>2025</v>
      </c>
      <c r="E13" s="2">
        <f>states_RPS!I77</f>
        <v>11356.392976271469</v>
      </c>
      <c r="F13" s="10">
        <f>MAX(0,states_RPS!M77)</f>
        <v>3.5000000000000003E-2</v>
      </c>
      <c r="G13" s="4">
        <v>0</v>
      </c>
      <c r="H13" s="4">
        <v>0</v>
      </c>
      <c r="I13" s="4">
        <f t="shared" si="1"/>
        <v>60</v>
      </c>
      <c r="J13" s="4" t="s">
        <v>12</v>
      </c>
      <c r="K13" s="4" t="str">
        <f t="shared" si="2"/>
        <v>rec-RTO</v>
      </c>
      <c r="L13" s="4">
        <v>1</v>
      </c>
      <c r="M13" s="4"/>
    </row>
    <row r="14" spans="1:13" x14ac:dyDescent="0.3">
      <c r="A14" s="4" t="str">
        <f t="shared" si="0"/>
        <v>solar-carve-out-DE</v>
      </c>
      <c r="B14" s="4" t="str">
        <f>states_RPS!C78</f>
        <v>solar-carve-out</v>
      </c>
      <c r="C14" s="4" t="str">
        <f>states_RPS!A78</f>
        <v>DE</v>
      </c>
      <c r="D14" s="4">
        <f>states_RPS!B78</f>
        <v>2026</v>
      </c>
      <c r="E14" s="2">
        <f>states_RPS!I78</f>
        <v>11379.490436080934</v>
      </c>
      <c r="F14" s="10">
        <f>MAX(0,states_RPS!M78)</f>
        <v>3.7499999999999999E-2</v>
      </c>
      <c r="G14" s="4">
        <v>0</v>
      </c>
      <c r="H14" s="4">
        <v>0</v>
      </c>
      <c r="I14" s="4">
        <f t="shared" si="1"/>
        <v>60</v>
      </c>
      <c r="J14" s="4" t="s">
        <v>12</v>
      </c>
      <c r="K14" s="4" t="str">
        <f t="shared" si="2"/>
        <v>rec-RTO</v>
      </c>
      <c r="L14" s="4">
        <v>1</v>
      </c>
    </row>
    <row r="15" spans="1:13" x14ac:dyDescent="0.3">
      <c r="A15" s="4" t="str">
        <f t="shared" si="0"/>
        <v>solar-carve-out-DE</v>
      </c>
      <c r="B15" s="4" t="str">
        <f>states_RPS!C79</f>
        <v>solar-carve-out</v>
      </c>
      <c r="C15" s="4" t="str">
        <f>states_RPS!A79</f>
        <v>DE</v>
      </c>
      <c r="D15" s="4">
        <f>states_RPS!B79</f>
        <v>2027</v>
      </c>
      <c r="E15" s="2">
        <f>states_RPS!I79</f>
        <v>11414.204911405746</v>
      </c>
      <c r="F15" s="10">
        <f>MAX(0,states_RPS!M79)</f>
        <v>0.04</v>
      </c>
      <c r="G15" s="4">
        <v>0</v>
      </c>
      <c r="H15" s="4">
        <v>0</v>
      </c>
      <c r="I15" s="4">
        <f t="shared" si="1"/>
        <v>60</v>
      </c>
      <c r="J15" s="4" t="s">
        <v>12</v>
      </c>
      <c r="K15" s="4" t="str">
        <f t="shared" si="2"/>
        <v>rec-RTO</v>
      </c>
      <c r="L15" s="4">
        <v>1</v>
      </c>
    </row>
    <row r="16" spans="1:13" x14ac:dyDescent="0.3">
      <c r="A16" s="4" t="str">
        <f t="shared" si="0"/>
        <v>solar-carve-out-DE</v>
      </c>
      <c r="B16" s="4" t="str">
        <f>states_RPS!C80</f>
        <v>solar-carve-out</v>
      </c>
      <c r="C16" s="4" t="str">
        <f>states_RPS!A80</f>
        <v>DE</v>
      </c>
      <c r="D16" s="4">
        <f>states_RPS!B80</f>
        <v>2028</v>
      </c>
      <c r="E16" s="2">
        <f>states_RPS!I80</f>
        <v>11496.68727617647</v>
      </c>
      <c r="F16" s="10">
        <f>MAX(0,states_RPS!M80)</f>
        <v>4.2500000000000003E-2</v>
      </c>
      <c r="G16" s="4">
        <v>0</v>
      </c>
      <c r="H16" s="4">
        <v>0</v>
      </c>
      <c r="I16" s="4">
        <f t="shared" si="1"/>
        <v>60</v>
      </c>
      <c r="J16" s="4" t="s">
        <v>12</v>
      </c>
      <c r="K16" s="4" t="str">
        <f t="shared" si="2"/>
        <v>rec-RTO</v>
      </c>
      <c r="L16" s="4">
        <v>1</v>
      </c>
    </row>
    <row r="17" spans="1:12" x14ac:dyDescent="0.3">
      <c r="A17" s="4" t="str">
        <f t="shared" si="0"/>
        <v>solar-carve-out-DE</v>
      </c>
      <c r="B17" s="4" t="str">
        <f>states_RPS!C81</f>
        <v>solar-carve-out</v>
      </c>
      <c r="C17" s="4" t="str">
        <f>states_RPS!A81</f>
        <v>DE</v>
      </c>
      <c r="D17" s="4">
        <f>states_RPS!B81</f>
        <v>2029</v>
      </c>
      <c r="E17" s="2">
        <f>states_RPS!I81</f>
        <v>11595.495817734878</v>
      </c>
      <c r="F17" s="10">
        <f>MAX(0,states_RPS!M81)</f>
        <v>4.4999999999999998E-2</v>
      </c>
      <c r="G17" s="4">
        <v>0</v>
      </c>
      <c r="H17" s="4">
        <v>0</v>
      </c>
      <c r="I17" s="4">
        <f t="shared" si="1"/>
        <v>60</v>
      </c>
      <c r="J17" s="4" t="s">
        <v>12</v>
      </c>
      <c r="K17" s="4" t="str">
        <f t="shared" si="2"/>
        <v>rec-RTO</v>
      </c>
      <c r="L17" s="4">
        <v>1</v>
      </c>
    </row>
    <row r="18" spans="1:12" x14ac:dyDescent="0.3">
      <c r="A18" s="4" t="str">
        <f t="shared" si="0"/>
        <v>solar-carve-out-DE</v>
      </c>
      <c r="B18" s="4" t="str">
        <f>states_RPS!C82</f>
        <v>solar-carve-out</v>
      </c>
      <c r="C18" s="4" t="str">
        <f>states_RPS!A82</f>
        <v>DE</v>
      </c>
      <c r="D18" s="4">
        <f>states_RPS!B82</f>
        <v>2030</v>
      </c>
      <c r="E18" s="2">
        <f>states_RPS!I82</f>
        <v>11625.892562739073</v>
      </c>
      <c r="F18" s="10">
        <f>MAX(0,states_RPS!M82)</f>
        <v>0.05</v>
      </c>
      <c r="G18" s="4">
        <v>0</v>
      </c>
      <c r="H18" s="4">
        <v>0</v>
      </c>
      <c r="I18" s="4">
        <f t="shared" si="1"/>
        <v>60</v>
      </c>
      <c r="J18" s="4" t="s">
        <v>12</v>
      </c>
      <c r="K18" s="4" t="str">
        <f t="shared" si="2"/>
        <v>rec-RTO</v>
      </c>
      <c r="L18" s="4">
        <v>1</v>
      </c>
    </row>
    <row r="19" spans="1:12" x14ac:dyDescent="0.3">
      <c r="A19" s="4" t="str">
        <f t="shared" si="0"/>
        <v>solar-carve-out-DC</v>
      </c>
      <c r="B19" s="4" t="str">
        <f>states_RPS!C83</f>
        <v>solar-carve-out</v>
      </c>
      <c r="C19" s="4" t="str">
        <f>states_RPS!A83</f>
        <v>DC</v>
      </c>
      <c r="D19" s="4">
        <f>states_RPS!B83</f>
        <v>2022</v>
      </c>
      <c r="E19" s="2">
        <f>states_RPS!I83</f>
        <v>8354.9446690787772</v>
      </c>
      <c r="F19" s="10">
        <f>MAX(0,states_RPS!M83)</f>
        <v>2.5999999999999999E-2</v>
      </c>
      <c r="G19" s="4">
        <v>0</v>
      </c>
      <c r="H19" s="4">
        <v>0</v>
      </c>
      <c r="I19" s="4">
        <f t="shared" si="1"/>
        <v>60</v>
      </c>
      <c r="J19" s="4" t="s">
        <v>12</v>
      </c>
      <c r="K19" s="4" t="str">
        <f t="shared" si="2"/>
        <v>rec-RTO</v>
      </c>
      <c r="L19" s="4">
        <v>1</v>
      </c>
    </row>
    <row r="20" spans="1:12" x14ac:dyDescent="0.3">
      <c r="A20" s="4" t="str">
        <f t="shared" si="0"/>
        <v>solar-carve-out-DC</v>
      </c>
      <c r="B20" s="4" t="str">
        <f>states_RPS!C84</f>
        <v>solar-carve-out</v>
      </c>
      <c r="C20" s="4" t="str">
        <f>states_RPS!A84</f>
        <v>DC</v>
      </c>
      <c r="D20" s="4">
        <f>states_RPS!B84</f>
        <v>2023</v>
      </c>
      <c r="E20" s="2">
        <f>states_RPS!I84</f>
        <v>8397.0941172444836</v>
      </c>
      <c r="F20" s="10">
        <f>MAX(0,states_RPS!M84)</f>
        <v>2.8500000000000001E-2</v>
      </c>
      <c r="G20" s="4">
        <v>0</v>
      </c>
      <c r="H20" s="4">
        <v>0</v>
      </c>
      <c r="I20" s="4">
        <f t="shared" si="1"/>
        <v>60</v>
      </c>
      <c r="J20" s="4" t="s">
        <v>12</v>
      </c>
      <c r="K20" s="4" t="str">
        <f t="shared" si="2"/>
        <v>rec-RTO</v>
      </c>
      <c r="L20" s="4">
        <v>1</v>
      </c>
    </row>
    <row r="21" spans="1:12" x14ac:dyDescent="0.3">
      <c r="A21" s="4" t="str">
        <f t="shared" si="0"/>
        <v>solar-carve-out-DC</v>
      </c>
      <c r="B21" s="4" t="str">
        <f>states_RPS!C85</f>
        <v>solar-carve-out</v>
      </c>
      <c r="C21" s="4" t="str">
        <f>states_RPS!A85</f>
        <v>DC</v>
      </c>
      <c r="D21" s="4">
        <f>states_RPS!B85</f>
        <v>2024</v>
      </c>
      <c r="E21" s="2">
        <f>states_RPS!I85</f>
        <v>8417.1640429218205</v>
      </c>
      <c r="F21" s="10">
        <f>MAX(0,states_RPS!M85)</f>
        <v>3.15E-2</v>
      </c>
      <c r="G21" s="4">
        <v>0</v>
      </c>
      <c r="H21" s="4">
        <v>0</v>
      </c>
      <c r="I21" s="4">
        <f t="shared" si="1"/>
        <v>60</v>
      </c>
      <c r="J21" s="4" t="s">
        <v>12</v>
      </c>
      <c r="K21" s="4" t="str">
        <f t="shared" si="2"/>
        <v>rec-RTO</v>
      </c>
      <c r="L21" s="4">
        <v>1</v>
      </c>
    </row>
    <row r="22" spans="1:12" x14ac:dyDescent="0.3">
      <c r="A22" s="4" t="str">
        <f t="shared" si="0"/>
        <v>solar-carve-out-DC</v>
      </c>
      <c r="B22" s="4" t="str">
        <f>states_RPS!C86</f>
        <v>solar-carve-out</v>
      </c>
      <c r="C22" s="4" t="str">
        <f>states_RPS!A86</f>
        <v>DC</v>
      </c>
      <c r="D22" s="4">
        <f>states_RPS!B86</f>
        <v>2025</v>
      </c>
      <c r="E22" s="2">
        <f>states_RPS!I86</f>
        <v>8435.0765203131959</v>
      </c>
      <c r="F22" s="10">
        <f>MAX(0,states_RPS!M86)</f>
        <v>3.4500000000000003E-2</v>
      </c>
      <c r="G22" s="4">
        <v>0</v>
      </c>
      <c r="H22" s="4">
        <v>0</v>
      </c>
      <c r="I22" s="4">
        <f t="shared" si="1"/>
        <v>60</v>
      </c>
      <c r="J22" s="4" t="s">
        <v>12</v>
      </c>
      <c r="K22" s="4" t="str">
        <f t="shared" si="2"/>
        <v>rec-RTO</v>
      </c>
      <c r="L22" s="4">
        <v>1</v>
      </c>
    </row>
    <row r="23" spans="1:12" x14ac:dyDescent="0.3">
      <c r="A23" s="4" t="str">
        <f t="shared" si="0"/>
        <v>solar-carve-out-DC</v>
      </c>
      <c r="B23" s="4" t="str">
        <f>states_RPS!C87</f>
        <v>solar-carve-out</v>
      </c>
      <c r="C23" s="4" t="str">
        <f>states_RPS!A87</f>
        <v>DC</v>
      </c>
      <c r="D23" s="4">
        <f>states_RPS!B87</f>
        <v>2026</v>
      </c>
      <c r="E23" s="2">
        <f>states_RPS!I87</f>
        <v>8385.9743903553153</v>
      </c>
      <c r="F23" s="10">
        <f>MAX(0,states_RPS!M87)</f>
        <v>3.7499999999999999E-2</v>
      </c>
      <c r="G23" s="4">
        <v>0</v>
      </c>
      <c r="H23" s="4">
        <v>0</v>
      </c>
      <c r="I23" s="4">
        <f t="shared" si="1"/>
        <v>60</v>
      </c>
      <c r="J23" s="4" t="s">
        <v>12</v>
      </c>
      <c r="K23" s="4" t="str">
        <f t="shared" si="2"/>
        <v>rec-RTO</v>
      </c>
      <c r="L23" s="4">
        <v>1</v>
      </c>
    </row>
    <row r="24" spans="1:12" x14ac:dyDescent="0.3">
      <c r="A24" s="4" t="str">
        <f t="shared" si="0"/>
        <v>solar-carve-out-DC</v>
      </c>
      <c r="B24" s="4" t="str">
        <f>states_RPS!C88</f>
        <v>solar-carve-out</v>
      </c>
      <c r="C24" s="4" t="str">
        <f>states_RPS!A88</f>
        <v>DC</v>
      </c>
      <c r="D24" s="4">
        <f>states_RPS!B88</f>
        <v>2027</v>
      </c>
      <c r="E24" s="2">
        <f>states_RPS!I88</f>
        <v>8387.7609716290262</v>
      </c>
      <c r="F24" s="10">
        <f>MAX(0,states_RPS!M88)</f>
        <v>4.1000000000000002E-2</v>
      </c>
      <c r="G24" s="4">
        <v>0</v>
      </c>
      <c r="H24" s="4">
        <v>0</v>
      </c>
      <c r="I24" s="4">
        <f t="shared" si="1"/>
        <v>60</v>
      </c>
      <c r="J24" s="4" t="s">
        <v>12</v>
      </c>
      <c r="K24" s="4" t="str">
        <f t="shared" si="2"/>
        <v>rec-RTO</v>
      </c>
      <c r="L24" s="4">
        <v>1</v>
      </c>
    </row>
    <row r="25" spans="1:12" x14ac:dyDescent="0.3">
      <c r="A25" s="4" t="str">
        <f t="shared" si="0"/>
        <v>solar-carve-out-DC</v>
      </c>
      <c r="B25" s="4" t="str">
        <f>states_RPS!C89</f>
        <v>solar-carve-out</v>
      </c>
      <c r="C25" s="4" t="str">
        <f>states_RPS!A89</f>
        <v>DC</v>
      </c>
      <c r="D25" s="4">
        <f>states_RPS!B89</f>
        <v>2028</v>
      </c>
      <c r="E25" s="2">
        <f>states_RPS!I89</f>
        <v>8457.7455649468357</v>
      </c>
      <c r="F25" s="10">
        <f>MAX(0,states_RPS!M89)</f>
        <v>4.4999999999999998E-2</v>
      </c>
      <c r="G25" s="4">
        <v>0</v>
      </c>
      <c r="H25" s="4">
        <v>0</v>
      </c>
      <c r="I25" s="4">
        <f t="shared" si="1"/>
        <v>60</v>
      </c>
      <c r="J25" s="4" t="s">
        <v>12</v>
      </c>
      <c r="K25" s="4" t="str">
        <f t="shared" si="2"/>
        <v>rec-RTO</v>
      </c>
      <c r="L25" s="4">
        <v>1</v>
      </c>
    </row>
    <row r="26" spans="1:12" x14ac:dyDescent="0.3">
      <c r="A26" s="4" t="str">
        <f t="shared" si="0"/>
        <v>solar-carve-out-DC</v>
      </c>
      <c r="B26" s="4" t="str">
        <f>states_RPS!C90</f>
        <v>solar-carve-out</v>
      </c>
      <c r="C26" s="4" t="str">
        <f>states_RPS!A90</f>
        <v>DC</v>
      </c>
      <c r="D26" s="4">
        <f>states_RPS!B90</f>
        <v>2029</v>
      </c>
      <c r="E26" s="2">
        <f>states_RPS!I90</f>
        <v>8498.5137380882079</v>
      </c>
      <c r="F26" s="10">
        <f>MAX(0,states_RPS!M90)</f>
        <v>4.7500000000000001E-2</v>
      </c>
      <c r="G26" s="4">
        <v>0</v>
      </c>
      <c r="H26" s="4">
        <v>0</v>
      </c>
      <c r="I26" s="4">
        <f t="shared" si="1"/>
        <v>60</v>
      </c>
      <c r="J26" s="4" t="s">
        <v>12</v>
      </c>
      <c r="K26" s="4" t="str">
        <f t="shared" si="2"/>
        <v>rec-RTO</v>
      </c>
      <c r="L26" s="4">
        <v>1</v>
      </c>
    </row>
    <row r="27" spans="1:12" x14ac:dyDescent="0.3">
      <c r="A27" s="4" t="str">
        <f t="shared" si="0"/>
        <v>solar-carve-out-DC</v>
      </c>
      <c r="B27" s="4" t="str">
        <f>states_RPS!C91</f>
        <v>solar-carve-out</v>
      </c>
      <c r="C27" s="4" t="str">
        <f>states_RPS!A91</f>
        <v>DC</v>
      </c>
      <c r="D27" s="4">
        <f>states_RPS!B91</f>
        <v>2030</v>
      </c>
      <c r="E27" s="2">
        <f>states_RPS!I91</f>
        <v>8474.4304348361311</v>
      </c>
      <c r="F27" s="10">
        <f>MAX(0,states_RPS!M91)</f>
        <v>0.05</v>
      </c>
      <c r="G27" s="4">
        <v>0</v>
      </c>
      <c r="H27" s="4">
        <v>0</v>
      </c>
      <c r="I27" s="4">
        <f t="shared" si="1"/>
        <v>60</v>
      </c>
      <c r="J27" s="4" t="s">
        <v>12</v>
      </c>
      <c r="K27" s="4" t="str">
        <f t="shared" si="2"/>
        <v>rec-RTO</v>
      </c>
      <c r="L27" s="4">
        <v>1</v>
      </c>
    </row>
    <row r="28" spans="1:12" x14ac:dyDescent="0.3">
      <c r="A28" s="4" t="str">
        <f t="shared" si="0"/>
        <v>solar-carve-out-IL</v>
      </c>
      <c r="B28" s="4" t="str">
        <f>states_RPS!C92</f>
        <v>solar-carve-out</v>
      </c>
      <c r="C28" s="4" t="str">
        <f>states_RPS!A92</f>
        <v>IL</v>
      </c>
      <c r="D28" s="4">
        <f>states_RPS!B92</f>
        <v>2022</v>
      </c>
      <c r="E28" s="2">
        <f>states_RPS!I92</f>
        <v>96861.931876985938</v>
      </c>
      <c r="F28" s="10">
        <f>MAX(0,states_RPS!M92)</f>
        <v>9.5837500000000006E-2</v>
      </c>
      <c r="G28" s="4">
        <v>0</v>
      </c>
      <c r="H28" s="4">
        <v>0</v>
      </c>
      <c r="I28" s="4">
        <f t="shared" si="1"/>
        <v>60</v>
      </c>
      <c r="J28" s="4" t="s">
        <v>12</v>
      </c>
      <c r="K28" s="4" t="str">
        <f t="shared" si="2"/>
        <v>rec-RTO</v>
      </c>
      <c r="L28" s="4">
        <v>1</v>
      </c>
    </row>
    <row r="29" spans="1:12" x14ac:dyDescent="0.3">
      <c r="A29" s="4" t="str">
        <f t="shared" si="0"/>
        <v>solar-carve-out-IL</v>
      </c>
      <c r="B29" s="4" t="str">
        <f>states_RPS!C93</f>
        <v>solar-carve-out</v>
      </c>
      <c r="C29" s="4" t="str">
        <f>states_RPS!A93</f>
        <v>IL</v>
      </c>
      <c r="D29" s="4">
        <f>states_RPS!B93</f>
        <v>2023</v>
      </c>
      <c r="E29" s="2">
        <f>states_RPS!I93</f>
        <v>96240.864744709033</v>
      </c>
      <c r="F29" s="10">
        <f>MAX(0,states_RPS!M93)</f>
        <v>0.10285000000000001</v>
      </c>
      <c r="G29" s="4">
        <v>0</v>
      </c>
      <c r="H29" s="4">
        <v>0</v>
      </c>
      <c r="I29" s="4">
        <f t="shared" si="1"/>
        <v>60</v>
      </c>
      <c r="J29" s="4" t="s">
        <v>12</v>
      </c>
      <c r="K29" s="4" t="str">
        <f t="shared" si="2"/>
        <v>rec-RTO</v>
      </c>
      <c r="L29" s="4">
        <v>1</v>
      </c>
    </row>
    <row r="30" spans="1:12" x14ac:dyDescent="0.3">
      <c r="A30" s="4" t="str">
        <f t="shared" si="0"/>
        <v>solar-carve-out-IL</v>
      </c>
      <c r="B30" s="4" t="str">
        <f>states_RPS!C94</f>
        <v>solar-carve-out</v>
      </c>
      <c r="C30" s="4" t="str">
        <f>states_RPS!A94</f>
        <v>IL</v>
      </c>
      <c r="D30" s="4">
        <f>states_RPS!B94</f>
        <v>2024</v>
      </c>
      <c r="E30" s="2">
        <f>states_RPS!I94</f>
        <v>95809.653184469935</v>
      </c>
      <c r="F30" s="10">
        <f>MAX(0,states_RPS!M94)</f>
        <v>0.1098625</v>
      </c>
      <c r="G30" s="4">
        <v>0</v>
      </c>
      <c r="H30" s="4">
        <v>0</v>
      </c>
      <c r="I30" s="4">
        <f t="shared" si="1"/>
        <v>60</v>
      </c>
      <c r="J30" s="4" t="s">
        <v>12</v>
      </c>
      <c r="K30" s="4" t="str">
        <f t="shared" si="2"/>
        <v>rec-RTO</v>
      </c>
      <c r="L30" s="4">
        <v>1</v>
      </c>
    </row>
    <row r="31" spans="1:12" x14ac:dyDescent="0.3">
      <c r="A31" s="4" t="str">
        <f t="shared" si="0"/>
        <v>solar-carve-out-IL</v>
      </c>
      <c r="B31" s="4" t="str">
        <f>states_RPS!C95</f>
        <v>solar-carve-out</v>
      </c>
      <c r="C31" s="4" t="str">
        <f>states_RPS!A95</f>
        <v>IL</v>
      </c>
      <c r="D31" s="4">
        <f>states_RPS!B95</f>
        <v>2025</v>
      </c>
      <c r="E31" s="2">
        <f>states_RPS!I95</f>
        <v>95987.120429766146</v>
      </c>
      <c r="F31" s="10">
        <f>MAX(0,states_RPS!M95)</f>
        <v>0.11687500000000001</v>
      </c>
      <c r="G31" s="4">
        <v>0</v>
      </c>
      <c r="H31" s="4">
        <v>0</v>
      </c>
      <c r="I31" s="4">
        <f t="shared" si="1"/>
        <v>60</v>
      </c>
      <c r="J31" s="4" t="s">
        <v>12</v>
      </c>
      <c r="K31" s="4" t="str">
        <f t="shared" si="2"/>
        <v>rec-RTO</v>
      </c>
      <c r="L31" s="4">
        <v>1</v>
      </c>
    </row>
    <row r="32" spans="1:12" x14ac:dyDescent="0.3">
      <c r="A32" s="4" t="str">
        <f t="shared" si="0"/>
        <v>solar-carve-out-IL</v>
      </c>
      <c r="B32" s="4" t="str">
        <f>states_RPS!C96</f>
        <v>solar-carve-out</v>
      </c>
      <c r="C32" s="4" t="str">
        <f>states_RPS!A96</f>
        <v>IL</v>
      </c>
      <c r="D32" s="4">
        <f>states_RPS!B96</f>
        <v>2026</v>
      </c>
      <c r="E32" s="2">
        <f>states_RPS!I96</f>
        <v>95779.954662897784</v>
      </c>
      <c r="F32" s="10">
        <f>MAX(0,states_RPS!M96)</f>
        <v>0.13090000000000002</v>
      </c>
      <c r="G32" s="4">
        <v>0</v>
      </c>
      <c r="H32" s="4">
        <v>0</v>
      </c>
      <c r="I32" s="4">
        <f t="shared" si="1"/>
        <v>60</v>
      </c>
      <c r="J32" s="4" t="s">
        <v>12</v>
      </c>
      <c r="K32" s="4" t="str">
        <f t="shared" si="2"/>
        <v>rec-RTO</v>
      </c>
      <c r="L32" s="4">
        <v>1</v>
      </c>
    </row>
    <row r="33" spans="1:12" x14ac:dyDescent="0.3">
      <c r="A33" s="4" t="str">
        <f t="shared" si="0"/>
        <v>solar-carve-out-IL</v>
      </c>
      <c r="B33" s="4" t="str">
        <f>states_RPS!C97</f>
        <v>solar-carve-out</v>
      </c>
      <c r="C33" s="4" t="str">
        <f>states_RPS!A97</f>
        <v>IL</v>
      </c>
      <c r="D33" s="4">
        <f>states_RPS!B97</f>
        <v>2027</v>
      </c>
      <c r="E33" s="2">
        <f>states_RPS!I97</f>
        <v>95916.921134375079</v>
      </c>
      <c r="F33" s="10">
        <f>MAX(0,states_RPS!M97)</f>
        <v>0.14492500000000003</v>
      </c>
      <c r="G33" s="4">
        <v>0</v>
      </c>
      <c r="H33" s="4">
        <v>0</v>
      </c>
      <c r="I33" s="4">
        <f t="shared" si="1"/>
        <v>60</v>
      </c>
      <c r="J33" s="4" t="s">
        <v>12</v>
      </c>
      <c r="K33" s="4" t="str">
        <f t="shared" si="2"/>
        <v>rec-RTO</v>
      </c>
      <c r="L33" s="4">
        <v>1</v>
      </c>
    </row>
    <row r="34" spans="1:12" x14ac:dyDescent="0.3">
      <c r="A34" s="4" t="str">
        <f t="shared" si="0"/>
        <v>solar-carve-out-IL</v>
      </c>
      <c r="B34" s="4" t="str">
        <f>states_RPS!C98</f>
        <v>solar-carve-out</v>
      </c>
      <c r="C34" s="4" t="str">
        <f>states_RPS!A98</f>
        <v>IL</v>
      </c>
      <c r="D34" s="4">
        <f>states_RPS!B98</f>
        <v>2028</v>
      </c>
      <c r="E34" s="2">
        <f>states_RPS!I98</f>
        <v>95905.064735472464</v>
      </c>
      <c r="F34" s="10">
        <f>MAX(0,states_RPS!M98)</f>
        <v>0.15895000000000004</v>
      </c>
      <c r="G34" s="4">
        <v>0</v>
      </c>
      <c r="H34" s="4">
        <v>0</v>
      </c>
      <c r="I34" s="4">
        <f t="shared" si="1"/>
        <v>60</v>
      </c>
      <c r="J34" s="4" t="s">
        <v>12</v>
      </c>
      <c r="K34" s="4" t="str">
        <f t="shared" si="2"/>
        <v>rec-RTO</v>
      </c>
      <c r="L34" s="4">
        <v>1</v>
      </c>
    </row>
    <row r="35" spans="1:12" x14ac:dyDescent="0.3">
      <c r="A35" s="4" t="str">
        <f t="shared" si="0"/>
        <v>solar-carve-out-IL</v>
      </c>
      <c r="B35" s="4" t="str">
        <f>states_RPS!C99</f>
        <v>solar-carve-out</v>
      </c>
      <c r="C35" s="4" t="str">
        <f>states_RPS!A99</f>
        <v>IL</v>
      </c>
      <c r="D35" s="4">
        <f>states_RPS!B99</f>
        <v>2029</v>
      </c>
      <c r="E35" s="2">
        <f>states_RPS!I99</f>
        <v>96379.85591029482</v>
      </c>
      <c r="F35" s="10">
        <f>MAX(0,states_RPS!M99)</f>
        <v>0.17297499999999999</v>
      </c>
      <c r="G35" s="4">
        <v>0</v>
      </c>
      <c r="H35" s="4">
        <v>0</v>
      </c>
      <c r="I35" s="4">
        <f t="shared" si="1"/>
        <v>60</v>
      </c>
      <c r="J35" s="4" t="s">
        <v>12</v>
      </c>
      <c r="K35" s="4" t="str">
        <f t="shared" si="2"/>
        <v>rec-RTO</v>
      </c>
      <c r="L35" s="4">
        <v>1</v>
      </c>
    </row>
    <row r="36" spans="1:12" x14ac:dyDescent="0.3">
      <c r="A36" s="4" t="str">
        <f t="shared" si="0"/>
        <v>solar-carve-out-IL</v>
      </c>
      <c r="B36" s="4" t="str">
        <f>states_RPS!C100</f>
        <v>solar-carve-out</v>
      </c>
      <c r="C36" s="4" t="str">
        <f>states_RPS!A100</f>
        <v>IL</v>
      </c>
      <c r="D36" s="4">
        <f>states_RPS!B100</f>
        <v>2030</v>
      </c>
      <c r="E36" s="2">
        <f>states_RPS!I100</f>
        <v>96535.774873805683</v>
      </c>
      <c r="F36" s="10">
        <f>MAX(0,states_RPS!M100)</f>
        <v>0.18700000000000006</v>
      </c>
      <c r="G36" s="4">
        <v>0</v>
      </c>
      <c r="H36" s="4">
        <v>0</v>
      </c>
      <c r="I36" s="4">
        <f t="shared" si="1"/>
        <v>60</v>
      </c>
      <c r="J36" s="4" t="s">
        <v>12</v>
      </c>
      <c r="K36" s="4" t="str">
        <f t="shared" si="2"/>
        <v>rec-RTO</v>
      </c>
      <c r="L36" s="4">
        <v>1</v>
      </c>
    </row>
    <row r="37" spans="1:12" x14ac:dyDescent="0.3">
      <c r="A37" s="4" t="str">
        <f t="shared" si="0"/>
        <v>onshore_wind-carve-out-IL</v>
      </c>
      <c r="B37" s="4" t="str">
        <f>states_RPS!C101</f>
        <v>onshore_wind-carve-out</v>
      </c>
      <c r="C37" s="4" t="str">
        <f>states_RPS!A101</f>
        <v>IL</v>
      </c>
      <c r="D37" s="4">
        <f>states_RPS!B101</f>
        <v>2022</v>
      </c>
      <c r="E37" s="2">
        <f>states_RPS!I101</f>
        <v>96861.931876985938</v>
      </c>
      <c r="F37" s="10">
        <f>MAX(0,states_RPS!M101)</f>
        <v>7.8412499999999982E-2</v>
      </c>
      <c r="G37" s="4">
        <v>0</v>
      </c>
      <c r="H37" s="4">
        <v>0</v>
      </c>
      <c r="I37" s="4">
        <f t="shared" si="1"/>
        <v>60</v>
      </c>
      <c r="J37" s="4" t="s">
        <v>12</v>
      </c>
      <c r="K37" s="4" t="str">
        <f t="shared" si="2"/>
        <v>rec-RTO</v>
      </c>
      <c r="L37" s="4">
        <v>1</v>
      </c>
    </row>
    <row r="38" spans="1:12" x14ac:dyDescent="0.3">
      <c r="A38" s="4" t="str">
        <f t="shared" si="0"/>
        <v>onshore_wind-carve-out-IL</v>
      </c>
      <c r="B38" s="4" t="str">
        <f>states_RPS!C102</f>
        <v>onshore_wind-carve-out</v>
      </c>
      <c r="C38" s="4" t="str">
        <f>states_RPS!A102</f>
        <v>IL</v>
      </c>
      <c r="D38" s="4">
        <f>states_RPS!B102</f>
        <v>2023</v>
      </c>
      <c r="E38" s="2">
        <f>states_RPS!I102</f>
        <v>96240.864744709033</v>
      </c>
      <c r="F38" s="10">
        <f>MAX(0,states_RPS!M102)</f>
        <v>8.4149999999999989E-2</v>
      </c>
      <c r="G38" s="4">
        <v>0</v>
      </c>
      <c r="H38" s="4">
        <v>0</v>
      </c>
      <c r="I38" s="4">
        <f t="shared" si="1"/>
        <v>60</v>
      </c>
      <c r="J38" s="4" t="s">
        <v>12</v>
      </c>
      <c r="K38" s="4" t="str">
        <f t="shared" si="2"/>
        <v>rec-RTO</v>
      </c>
      <c r="L38" s="4">
        <v>1</v>
      </c>
    </row>
    <row r="39" spans="1:12" x14ac:dyDescent="0.3">
      <c r="A39" s="4" t="str">
        <f t="shared" si="0"/>
        <v>onshore_wind-carve-out-IL</v>
      </c>
      <c r="B39" s="4" t="str">
        <f>states_RPS!C103</f>
        <v>onshore_wind-carve-out</v>
      </c>
      <c r="C39" s="4" t="str">
        <f>states_RPS!A103</f>
        <v>IL</v>
      </c>
      <c r="D39" s="4">
        <f>states_RPS!B103</f>
        <v>2024</v>
      </c>
      <c r="E39" s="2">
        <f>states_RPS!I103</f>
        <v>95809.653184469935</v>
      </c>
      <c r="F39" s="10">
        <f>MAX(0,states_RPS!M103)</f>
        <v>8.9887499999999981E-2</v>
      </c>
      <c r="G39" s="4">
        <v>0</v>
      </c>
      <c r="H39" s="4">
        <v>0</v>
      </c>
      <c r="I39" s="4">
        <f t="shared" si="1"/>
        <v>60</v>
      </c>
      <c r="J39" s="4" t="s">
        <v>12</v>
      </c>
      <c r="K39" s="4" t="str">
        <f t="shared" si="2"/>
        <v>rec-RTO</v>
      </c>
      <c r="L39" s="4">
        <v>1</v>
      </c>
    </row>
    <row r="40" spans="1:12" x14ac:dyDescent="0.3">
      <c r="A40" s="4" t="str">
        <f t="shared" si="0"/>
        <v>onshore_wind-carve-out-IL</v>
      </c>
      <c r="B40" s="4" t="str">
        <f>states_RPS!C104</f>
        <v>onshore_wind-carve-out</v>
      </c>
      <c r="C40" s="4" t="str">
        <f>states_RPS!A104</f>
        <v>IL</v>
      </c>
      <c r="D40" s="4">
        <f>states_RPS!B104</f>
        <v>2025</v>
      </c>
      <c r="E40" s="2">
        <f>states_RPS!I104</f>
        <v>95987.120429766146</v>
      </c>
      <c r="F40" s="10">
        <f>MAX(0,states_RPS!M104)</f>
        <v>9.5624999999999988E-2</v>
      </c>
      <c r="G40" s="4">
        <v>0</v>
      </c>
      <c r="H40" s="4">
        <v>0</v>
      </c>
      <c r="I40" s="4">
        <f t="shared" si="1"/>
        <v>60</v>
      </c>
      <c r="J40" s="4" t="s">
        <v>12</v>
      </c>
      <c r="K40" s="4" t="str">
        <f t="shared" si="2"/>
        <v>rec-RTO</v>
      </c>
      <c r="L40" s="4">
        <v>1</v>
      </c>
    </row>
    <row r="41" spans="1:12" x14ac:dyDescent="0.3">
      <c r="A41" s="4" t="str">
        <f t="shared" si="0"/>
        <v>onshore_wind-carve-out-IL</v>
      </c>
      <c r="B41" s="4" t="str">
        <f>states_RPS!C105</f>
        <v>onshore_wind-carve-out</v>
      </c>
      <c r="C41" s="4" t="str">
        <f>states_RPS!A105</f>
        <v>IL</v>
      </c>
      <c r="D41" s="4">
        <f>states_RPS!B105</f>
        <v>2026</v>
      </c>
      <c r="E41" s="2">
        <f>states_RPS!I105</f>
        <v>95779.954662897784</v>
      </c>
      <c r="F41" s="10">
        <f>MAX(0,states_RPS!M105)</f>
        <v>0.1071</v>
      </c>
      <c r="G41" s="4">
        <v>0</v>
      </c>
      <c r="H41" s="4">
        <v>0</v>
      </c>
      <c r="I41" s="4">
        <f t="shared" si="1"/>
        <v>60</v>
      </c>
      <c r="J41" s="4" t="s">
        <v>12</v>
      </c>
      <c r="K41" s="4" t="str">
        <f t="shared" si="2"/>
        <v>rec-RTO</v>
      </c>
      <c r="L41" s="4">
        <v>1</v>
      </c>
    </row>
    <row r="42" spans="1:12" x14ac:dyDescent="0.3">
      <c r="A42" s="4" t="str">
        <f t="shared" si="0"/>
        <v>onshore_wind-carve-out-IL</v>
      </c>
      <c r="B42" s="4" t="str">
        <f>states_RPS!C106</f>
        <v>onshore_wind-carve-out</v>
      </c>
      <c r="C42" s="4" t="str">
        <f>states_RPS!A106</f>
        <v>IL</v>
      </c>
      <c r="D42" s="4">
        <f>states_RPS!B106</f>
        <v>2027</v>
      </c>
      <c r="E42" s="2">
        <f>states_RPS!I106</f>
        <v>95916.921134375079</v>
      </c>
      <c r="F42" s="10">
        <f>MAX(0,states_RPS!M106)</f>
        <v>0.11857499999999999</v>
      </c>
      <c r="G42" s="4">
        <v>0</v>
      </c>
      <c r="H42" s="4">
        <v>0</v>
      </c>
      <c r="I42" s="4">
        <f t="shared" si="1"/>
        <v>60</v>
      </c>
      <c r="J42" s="4" t="s">
        <v>12</v>
      </c>
      <c r="K42" s="4" t="str">
        <f t="shared" si="2"/>
        <v>rec-RTO</v>
      </c>
      <c r="L42" s="4">
        <v>1</v>
      </c>
    </row>
    <row r="43" spans="1:12" x14ac:dyDescent="0.3">
      <c r="A43" s="4" t="str">
        <f t="shared" si="0"/>
        <v>onshore_wind-carve-out-IL</v>
      </c>
      <c r="B43" s="4" t="str">
        <f>states_RPS!C107</f>
        <v>onshore_wind-carve-out</v>
      </c>
      <c r="C43" s="4" t="str">
        <f>states_RPS!A107</f>
        <v>IL</v>
      </c>
      <c r="D43" s="4">
        <f>states_RPS!B107</f>
        <v>2028</v>
      </c>
      <c r="E43" s="2">
        <f>states_RPS!I107</f>
        <v>95905.064735472464</v>
      </c>
      <c r="F43" s="10">
        <f>MAX(0,states_RPS!M107)</f>
        <v>0.13005</v>
      </c>
      <c r="G43" s="4">
        <v>0</v>
      </c>
      <c r="H43" s="4">
        <v>0</v>
      </c>
      <c r="I43" s="4">
        <f t="shared" si="1"/>
        <v>60</v>
      </c>
      <c r="J43" s="4" t="s">
        <v>12</v>
      </c>
      <c r="K43" s="4" t="str">
        <f t="shared" si="2"/>
        <v>rec-RTO</v>
      </c>
      <c r="L43" s="4">
        <v>1</v>
      </c>
    </row>
    <row r="44" spans="1:12" x14ac:dyDescent="0.3">
      <c r="A44" s="4" t="str">
        <f t="shared" si="0"/>
        <v>onshore_wind-carve-out-IL</v>
      </c>
      <c r="B44" s="4" t="str">
        <f>states_RPS!C108</f>
        <v>onshore_wind-carve-out</v>
      </c>
      <c r="C44" s="4" t="str">
        <f>states_RPS!A108</f>
        <v>IL</v>
      </c>
      <c r="D44" s="4">
        <f>states_RPS!B108</f>
        <v>2029</v>
      </c>
      <c r="E44" s="2">
        <f>states_RPS!I108</f>
        <v>96379.85591029482</v>
      </c>
      <c r="F44" s="10">
        <f>MAX(0,states_RPS!M108)</f>
        <v>0.14152499999999998</v>
      </c>
      <c r="G44" s="4">
        <v>0</v>
      </c>
      <c r="H44" s="4">
        <v>0</v>
      </c>
      <c r="I44" s="4">
        <f t="shared" si="1"/>
        <v>60</v>
      </c>
      <c r="J44" s="4" t="s">
        <v>12</v>
      </c>
      <c r="K44" s="4" t="str">
        <f t="shared" si="2"/>
        <v>rec-RTO</v>
      </c>
      <c r="L44" s="4">
        <v>1</v>
      </c>
    </row>
    <row r="45" spans="1:12" x14ac:dyDescent="0.3">
      <c r="A45" s="4" t="str">
        <f t="shared" si="0"/>
        <v>onshore_wind-carve-out-IL</v>
      </c>
      <c r="B45" s="4" t="str">
        <f>states_RPS!C109</f>
        <v>onshore_wind-carve-out</v>
      </c>
      <c r="C45" s="4" t="str">
        <f>states_RPS!A109</f>
        <v>IL</v>
      </c>
      <c r="D45" s="4">
        <f>states_RPS!B109</f>
        <v>2030</v>
      </c>
      <c r="E45" s="2">
        <f>states_RPS!I109</f>
        <v>96535.774873805683</v>
      </c>
      <c r="F45" s="10">
        <f>MAX(0,states_RPS!M109)</f>
        <v>0.153</v>
      </c>
      <c r="G45" s="4">
        <v>0</v>
      </c>
      <c r="H45" s="4">
        <v>0</v>
      </c>
      <c r="I45" s="4">
        <f t="shared" si="1"/>
        <v>60</v>
      </c>
      <c r="J45" s="4" t="s">
        <v>12</v>
      </c>
      <c r="K45" s="4" t="str">
        <f t="shared" si="2"/>
        <v>rec-RTO</v>
      </c>
      <c r="L45" s="4">
        <v>1</v>
      </c>
    </row>
    <row r="46" spans="1:12" x14ac:dyDescent="0.3">
      <c r="A46" s="4" t="str">
        <f t="shared" si="0"/>
        <v>solar-carve-out-MD</v>
      </c>
      <c r="B46" s="4" t="str">
        <f>states_RPS!C110</f>
        <v>solar-carve-out</v>
      </c>
      <c r="C46" s="4" t="str">
        <f>states_RPS!A110</f>
        <v>MD</v>
      </c>
      <c r="D46" s="4">
        <f>states_RPS!B110</f>
        <v>2022</v>
      </c>
      <c r="E46" s="2">
        <f>states_RPS!I110</f>
        <v>64887.738138485714</v>
      </c>
      <c r="F46" s="10">
        <f>MAX(0,states_RPS!M110)</f>
        <v>5.5E-2</v>
      </c>
      <c r="G46" s="4">
        <v>0</v>
      </c>
      <c r="H46" s="4">
        <v>0</v>
      </c>
      <c r="I46" s="4">
        <f t="shared" si="1"/>
        <v>60</v>
      </c>
      <c r="J46" s="4" t="s">
        <v>12</v>
      </c>
      <c r="K46" s="4" t="str">
        <f t="shared" si="2"/>
        <v>rec-RTO</v>
      </c>
      <c r="L46" s="4">
        <v>1</v>
      </c>
    </row>
    <row r="47" spans="1:12" x14ac:dyDescent="0.3">
      <c r="A47" s="4" t="str">
        <f t="shared" si="0"/>
        <v>solar-carve-out-MD</v>
      </c>
      <c r="B47" s="4" t="str">
        <f>states_RPS!C111</f>
        <v>solar-carve-out</v>
      </c>
      <c r="C47" s="4" t="str">
        <f>states_RPS!A111</f>
        <v>MD</v>
      </c>
      <c r="D47" s="4">
        <f>states_RPS!B111</f>
        <v>2023</v>
      </c>
      <c r="E47" s="2">
        <f>states_RPS!I111</f>
        <v>65200.081946244165</v>
      </c>
      <c r="F47" s="10">
        <f>MAX(0,states_RPS!M111)</f>
        <v>0.06</v>
      </c>
      <c r="G47" s="4">
        <v>0</v>
      </c>
      <c r="H47" s="4">
        <v>0</v>
      </c>
      <c r="I47" s="4">
        <f t="shared" si="1"/>
        <v>60</v>
      </c>
      <c r="J47" s="4" t="s">
        <v>12</v>
      </c>
      <c r="K47" s="4" t="str">
        <f t="shared" si="2"/>
        <v>rec-RTO</v>
      </c>
      <c r="L47" s="4">
        <v>1</v>
      </c>
    </row>
    <row r="48" spans="1:12" x14ac:dyDescent="0.3">
      <c r="A48" s="4" t="str">
        <f t="shared" si="0"/>
        <v>solar-carve-out-MD</v>
      </c>
      <c r="B48" s="4" t="str">
        <f>states_RPS!C112</f>
        <v>solar-carve-out</v>
      </c>
      <c r="C48" s="4" t="str">
        <f>states_RPS!A112</f>
        <v>MD</v>
      </c>
      <c r="D48" s="4">
        <f>states_RPS!B112</f>
        <v>2024</v>
      </c>
      <c r="E48" s="2">
        <f>states_RPS!I112</f>
        <v>65389.116975071476</v>
      </c>
      <c r="F48" s="10">
        <f>MAX(0,states_RPS!M112)</f>
        <v>6.5000000000000002E-2</v>
      </c>
      <c r="G48" s="4">
        <v>0</v>
      </c>
      <c r="H48" s="4">
        <v>0</v>
      </c>
      <c r="I48" s="4">
        <f t="shared" si="1"/>
        <v>60</v>
      </c>
      <c r="J48" s="4" t="s">
        <v>12</v>
      </c>
      <c r="K48" s="4" t="str">
        <f t="shared" si="2"/>
        <v>rec-RTO</v>
      </c>
      <c r="L48" s="4">
        <v>1</v>
      </c>
    </row>
    <row r="49" spans="1:12" x14ac:dyDescent="0.3">
      <c r="A49" s="4" t="str">
        <f t="shared" si="0"/>
        <v>solar-carve-out-MD</v>
      </c>
      <c r="B49" s="4" t="str">
        <f>states_RPS!C113</f>
        <v>solar-carve-out</v>
      </c>
      <c r="C49" s="4" t="str">
        <f>states_RPS!A113</f>
        <v>MD</v>
      </c>
      <c r="D49" s="4">
        <f>states_RPS!B113</f>
        <v>2025</v>
      </c>
      <c r="E49" s="2">
        <f>states_RPS!I113</f>
        <v>65586.241948249371</v>
      </c>
      <c r="F49" s="10">
        <f>MAX(0,states_RPS!M113)</f>
        <v>7.0000000000000007E-2</v>
      </c>
      <c r="G49" s="4">
        <v>0</v>
      </c>
      <c r="H49" s="4">
        <v>0</v>
      </c>
      <c r="I49" s="4">
        <f t="shared" si="1"/>
        <v>60</v>
      </c>
      <c r="J49" s="4" t="s">
        <v>12</v>
      </c>
      <c r="K49" s="4" t="str">
        <f t="shared" si="2"/>
        <v>rec-RTO</v>
      </c>
      <c r="L49" s="4">
        <v>1</v>
      </c>
    </row>
    <row r="50" spans="1:12" x14ac:dyDescent="0.3">
      <c r="A50" s="4" t="str">
        <f t="shared" si="0"/>
        <v>solar-carve-out-MD</v>
      </c>
      <c r="B50" s="4" t="str">
        <f>states_RPS!C114</f>
        <v>solar-carve-out</v>
      </c>
      <c r="C50" s="4" t="str">
        <f>states_RPS!A114</f>
        <v>MD</v>
      </c>
      <c r="D50" s="4">
        <f>states_RPS!B114</f>
        <v>2026</v>
      </c>
      <c r="E50" s="2">
        <f>states_RPS!I114</f>
        <v>65536.515548013762</v>
      </c>
      <c r="F50" s="10">
        <f>MAX(0,states_RPS!M114)</f>
        <v>0.08</v>
      </c>
      <c r="G50" s="4">
        <v>0</v>
      </c>
      <c r="H50" s="4">
        <v>0</v>
      </c>
      <c r="I50" s="4">
        <f t="shared" si="1"/>
        <v>60</v>
      </c>
      <c r="J50" s="4" t="s">
        <v>12</v>
      </c>
      <c r="K50" s="4" t="str">
        <f t="shared" si="2"/>
        <v>rec-RTO</v>
      </c>
      <c r="L50" s="4">
        <v>1</v>
      </c>
    </row>
    <row r="51" spans="1:12" x14ac:dyDescent="0.3">
      <c r="A51" s="4" t="str">
        <f t="shared" si="0"/>
        <v>solar-carve-out-MD</v>
      </c>
      <c r="B51" s="4" t="str">
        <f>states_RPS!C115</f>
        <v>solar-carve-out</v>
      </c>
      <c r="C51" s="4" t="str">
        <f>states_RPS!A115</f>
        <v>MD</v>
      </c>
      <c r="D51" s="4">
        <f>states_RPS!B115</f>
        <v>2027</v>
      </c>
      <c r="E51" s="2">
        <f>states_RPS!I115</f>
        <v>65806.010779352378</v>
      </c>
      <c r="F51" s="10">
        <f>MAX(0,states_RPS!M115)</f>
        <v>9.5000000000000001E-2</v>
      </c>
      <c r="G51" s="4">
        <v>0</v>
      </c>
      <c r="H51" s="4">
        <v>0</v>
      </c>
      <c r="I51" s="4">
        <f t="shared" si="1"/>
        <v>60</v>
      </c>
      <c r="J51" s="4" t="s">
        <v>12</v>
      </c>
      <c r="K51" s="4" t="str">
        <f t="shared" si="2"/>
        <v>rec-RTO</v>
      </c>
      <c r="L51" s="4">
        <v>1</v>
      </c>
    </row>
    <row r="52" spans="1:12" x14ac:dyDescent="0.3">
      <c r="A52" s="4" t="str">
        <f t="shared" si="0"/>
        <v>solar-carve-out-MD</v>
      </c>
      <c r="B52" s="4" t="str">
        <f>states_RPS!C116</f>
        <v>solar-carve-out</v>
      </c>
      <c r="C52" s="4" t="str">
        <f>states_RPS!A116</f>
        <v>MD</v>
      </c>
      <c r="D52" s="4">
        <f>states_RPS!B116</f>
        <v>2028</v>
      </c>
      <c r="E52" s="2">
        <f>states_RPS!I116</f>
        <v>66393.964251012047</v>
      </c>
      <c r="F52" s="10">
        <f>MAX(0,states_RPS!M116)</f>
        <v>0.11</v>
      </c>
      <c r="G52" s="4">
        <v>0</v>
      </c>
      <c r="H52" s="4">
        <v>0</v>
      </c>
      <c r="I52" s="4">
        <f t="shared" si="1"/>
        <v>60</v>
      </c>
      <c r="J52" s="4" t="s">
        <v>12</v>
      </c>
      <c r="K52" s="4" t="str">
        <f t="shared" si="2"/>
        <v>rec-RTO</v>
      </c>
      <c r="L52" s="4">
        <v>1</v>
      </c>
    </row>
    <row r="53" spans="1:12" x14ac:dyDescent="0.3">
      <c r="A53" s="4" t="str">
        <f t="shared" si="0"/>
        <v>solar-carve-out-MD</v>
      </c>
      <c r="B53" s="4" t="str">
        <f>states_RPS!C117</f>
        <v>solar-carve-out</v>
      </c>
      <c r="C53" s="4" t="str">
        <f>states_RPS!A117</f>
        <v>MD</v>
      </c>
      <c r="D53" s="4">
        <f>states_RPS!B117</f>
        <v>2029</v>
      </c>
      <c r="E53" s="2">
        <f>states_RPS!I117</f>
        <v>66868.421947967538</v>
      </c>
      <c r="F53" s="10">
        <f>MAX(0,states_RPS!M117)</f>
        <v>0.125</v>
      </c>
      <c r="G53" s="4">
        <v>0</v>
      </c>
      <c r="H53" s="4">
        <v>0</v>
      </c>
      <c r="I53" s="4">
        <f t="shared" si="1"/>
        <v>60</v>
      </c>
      <c r="J53" s="4" t="s">
        <v>12</v>
      </c>
      <c r="K53" s="4" t="str">
        <f t="shared" si="2"/>
        <v>rec-RTO</v>
      </c>
      <c r="L53" s="4">
        <v>1</v>
      </c>
    </row>
    <row r="54" spans="1:12" x14ac:dyDescent="0.3">
      <c r="A54" s="4" t="str">
        <f t="shared" si="0"/>
        <v>solar-carve-out-MD</v>
      </c>
      <c r="B54" s="4" t="str">
        <f>states_RPS!C118</f>
        <v>solar-carve-out</v>
      </c>
      <c r="C54" s="4" t="str">
        <f>states_RPS!A118</f>
        <v>MD</v>
      </c>
      <c r="D54" s="4">
        <f>states_RPS!B118</f>
        <v>2030</v>
      </c>
      <c r="E54" s="2">
        <f>states_RPS!I118</f>
        <v>66987.094837885699</v>
      </c>
      <c r="F54" s="10">
        <f>MAX(0,states_RPS!M118)</f>
        <v>0.14499999999999999</v>
      </c>
      <c r="G54" s="4">
        <v>0</v>
      </c>
      <c r="H54" s="4">
        <v>0</v>
      </c>
      <c r="I54" s="4">
        <f t="shared" si="1"/>
        <v>60</v>
      </c>
      <c r="J54" s="4" t="s">
        <v>12</v>
      </c>
      <c r="K54" s="4" t="str">
        <f t="shared" si="2"/>
        <v>rec-RTO</v>
      </c>
      <c r="L54" s="4">
        <v>1</v>
      </c>
    </row>
    <row r="55" spans="1:12" x14ac:dyDescent="0.3">
      <c r="A55" s="4" t="str">
        <f t="shared" si="0"/>
        <v>solar-carve-out-NJ</v>
      </c>
      <c r="B55" s="4" t="str">
        <f>states_RPS!C119</f>
        <v>solar-carve-out</v>
      </c>
      <c r="C55" s="4" t="str">
        <f>states_RPS!A119</f>
        <v>NJ</v>
      </c>
      <c r="D55" s="4">
        <f>states_RPS!B119</f>
        <v>2022</v>
      </c>
      <c r="E55" s="2">
        <f>states_RPS!I119</f>
        <v>74454.740506309958</v>
      </c>
      <c r="F55" s="10">
        <f>MAX(0,states_RPS!M119)</f>
        <v>5.0999999999999997E-2</v>
      </c>
      <c r="G55" s="4">
        <v>0</v>
      </c>
      <c r="H55" s="4">
        <v>0</v>
      </c>
      <c r="I55" s="4">
        <f t="shared" si="1"/>
        <v>60</v>
      </c>
      <c r="J55" s="4" t="s">
        <v>12</v>
      </c>
      <c r="K55" s="4" t="str">
        <f t="shared" si="2"/>
        <v>rec-RTO</v>
      </c>
      <c r="L55" s="4">
        <v>1</v>
      </c>
    </row>
    <row r="56" spans="1:12" x14ac:dyDescent="0.3">
      <c r="A56" s="4" t="str">
        <f t="shared" si="0"/>
        <v>solar-carve-out-NJ</v>
      </c>
      <c r="B56" s="4" t="str">
        <f>states_RPS!C120</f>
        <v>solar-carve-out</v>
      </c>
      <c r="C56" s="4" t="str">
        <f>states_RPS!A120</f>
        <v>NJ</v>
      </c>
      <c r="D56" s="4">
        <f>states_RPS!B120</f>
        <v>2023</v>
      </c>
      <c r="E56" s="2">
        <f>states_RPS!I120</f>
        <v>74569.253889102838</v>
      </c>
      <c r="F56" s="10">
        <f>MAX(0,states_RPS!M120)</f>
        <v>5.0999999999999997E-2</v>
      </c>
      <c r="G56" s="4">
        <v>0</v>
      </c>
      <c r="H56" s="4">
        <v>0</v>
      </c>
      <c r="I56" s="4">
        <f t="shared" si="1"/>
        <v>60</v>
      </c>
      <c r="J56" s="4" t="s">
        <v>12</v>
      </c>
      <c r="K56" s="4" t="str">
        <f t="shared" si="2"/>
        <v>rec-RTO</v>
      </c>
      <c r="L56" s="4">
        <v>1</v>
      </c>
    </row>
    <row r="57" spans="1:12" x14ac:dyDescent="0.3">
      <c r="A57" s="4" t="str">
        <f t="shared" si="0"/>
        <v>solar-carve-out-NJ</v>
      </c>
      <c r="B57" s="4" t="str">
        <f>states_RPS!C121</f>
        <v>solar-carve-out</v>
      </c>
      <c r="C57" s="4" t="str">
        <f>states_RPS!A121</f>
        <v>NJ</v>
      </c>
      <c r="D57" s="4">
        <f>states_RPS!B121</f>
        <v>2024</v>
      </c>
      <c r="E57" s="2">
        <f>states_RPS!I121</f>
        <v>74643.284436378191</v>
      </c>
      <c r="F57" s="10">
        <f>MAX(0,states_RPS!M121)</f>
        <v>4.9000000000000002E-2</v>
      </c>
      <c r="G57" s="4">
        <v>0</v>
      </c>
      <c r="H57" s="4">
        <v>0</v>
      </c>
      <c r="I57" s="4">
        <f t="shared" si="1"/>
        <v>60</v>
      </c>
      <c r="J57" s="4" t="s">
        <v>12</v>
      </c>
      <c r="K57" s="4" t="str">
        <f t="shared" si="2"/>
        <v>rec-RTO</v>
      </c>
      <c r="L57" s="4">
        <v>1</v>
      </c>
    </row>
    <row r="58" spans="1:12" x14ac:dyDescent="0.3">
      <c r="A58" s="4" t="str">
        <f t="shared" si="0"/>
        <v>solar-carve-out-NJ</v>
      </c>
      <c r="B58" s="4" t="str">
        <f>states_RPS!C122</f>
        <v>solar-carve-out</v>
      </c>
      <c r="C58" s="4" t="str">
        <f>states_RPS!A122</f>
        <v>NJ</v>
      </c>
      <c r="D58" s="4">
        <f>states_RPS!B122</f>
        <v>2025</v>
      </c>
      <c r="E58" s="2">
        <f>states_RPS!I122</f>
        <v>74666.68932936441</v>
      </c>
      <c r="F58" s="10">
        <f>MAX(0,states_RPS!M122)</f>
        <v>4.8000000000000001E-2</v>
      </c>
      <c r="G58" s="4">
        <v>0</v>
      </c>
      <c r="H58" s="4">
        <v>0</v>
      </c>
      <c r="I58" s="4">
        <f t="shared" si="1"/>
        <v>60</v>
      </c>
      <c r="J58" s="4" t="s">
        <v>12</v>
      </c>
      <c r="K58" s="4" t="str">
        <f t="shared" si="2"/>
        <v>rec-RTO</v>
      </c>
      <c r="L58" s="4">
        <v>1</v>
      </c>
    </row>
    <row r="59" spans="1:12" x14ac:dyDescent="0.3">
      <c r="A59" s="4" t="str">
        <f t="shared" si="0"/>
        <v>solar-carve-out-NJ</v>
      </c>
      <c r="B59" s="4" t="str">
        <f>states_RPS!C123</f>
        <v>solar-carve-out</v>
      </c>
      <c r="C59" s="4" t="str">
        <f>states_RPS!A123</f>
        <v>NJ</v>
      </c>
      <c r="D59" s="4">
        <f>states_RPS!B123</f>
        <v>2026</v>
      </c>
      <c r="E59" s="2">
        <f>states_RPS!I123</f>
        <v>74979.407879822436</v>
      </c>
      <c r="F59" s="10">
        <f>MAX(0,states_RPS!M123)</f>
        <v>4.4999999999999998E-2</v>
      </c>
      <c r="G59" s="4">
        <v>0</v>
      </c>
      <c r="H59" s="4">
        <v>0</v>
      </c>
      <c r="I59" s="4">
        <f t="shared" si="1"/>
        <v>60</v>
      </c>
      <c r="J59" s="4" t="s">
        <v>12</v>
      </c>
      <c r="K59" s="4" t="str">
        <f t="shared" si="2"/>
        <v>rec-RTO</v>
      </c>
      <c r="L59" s="4">
        <v>1</v>
      </c>
    </row>
    <row r="60" spans="1:12" x14ac:dyDescent="0.3">
      <c r="A60" s="4" t="str">
        <f t="shared" si="0"/>
        <v>solar-carve-out-NJ</v>
      </c>
      <c r="B60" s="4" t="str">
        <f>states_RPS!C124</f>
        <v>solar-carve-out</v>
      </c>
      <c r="C60" s="4" t="str">
        <f>states_RPS!A124</f>
        <v>NJ</v>
      </c>
      <c r="D60" s="4">
        <f>states_RPS!B124</f>
        <v>2027</v>
      </c>
      <c r="E60" s="2">
        <f>states_RPS!I124</f>
        <v>75621.493773665774</v>
      </c>
      <c r="F60" s="10">
        <f>MAX(0,states_RPS!M124)</f>
        <v>4.3499999999999997E-2</v>
      </c>
      <c r="G60" s="4">
        <v>0</v>
      </c>
      <c r="H60" s="4">
        <v>0</v>
      </c>
      <c r="I60" s="4">
        <f t="shared" si="1"/>
        <v>60</v>
      </c>
      <c r="J60" s="4" t="s">
        <v>12</v>
      </c>
      <c r="K60" s="4" t="str">
        <f t="shared" si="2"/>
        <v>rec-RTO</v>
      </c>
      <c r="L60" s="4">
        <v>1</v>
      </c>
    </row>
    <row r="61" spans="1:12" x14ac:dyDescent="0.3">
      <c r="A61" s="4" t="str">
        <f t="shared" si="0"/>
        <v>solar-carve-out-NJ</v>
      </c>
      <c r="B61" s="4" t="str">
        <f>states_RPS!C125</f>
        <v>solar-carve-out</v>
      </c>
      <c r="C61" s="4" t="str">
        <f>states_RPS!A125</f>
        <v>NJ</v>
      </c>
      <c r="D61" s="4">
        <f>states_RPS!B125</f>
        <v>2028</v>
      </c>
      <c r="E61" s="2">
        <f>states_RPS!I125</f>
        <v>76517.029811519809</v>
      </c>
      <c r="F61" s="10">
        <f>MAX(0,states_RPS!M125)</f>
        <v>3.7400000000000003E-2</v>
      </c>
      <c r="G61" s="4">
        <v>0</v>
      </c>
      <c r="H61" s="4">
        <v>0</v>
      </c>
      <c r="I61" s="4">
        <f t="shared" si="1"/>
        <v>60</v>
      </c>
      <c r="J61" s="4" t="s">
        <v>12</v>
      </c>
      <c r="K61" s="4" t="str">
        <f t="shared" si="2"/>
        <v>rec-RTO</v>
      </c>
      <c r="L61" s="4">
        <v>1</v>
      </c>
    </row>
    <row r="62" spans="1:12" x14ac:dyDescent="0.3">
      <c r="A62" s="4" t="str">
        <f t="shared" si="0"/>
        <v>solar-carve-out-NJ</v>
      </c>
      <c r="B62" s="4" t="str">
        <f>states_RPS!C126</f>
        <v>solar-carve-out</v>
      </c>
      <c r="C62" s="4" t="str">
        <f>states_RPS!A126</f>
        <v>NJ</v>
      </c>
      <c r="D62" s="4">
        <f>states_RPS!B126</f>
        <v>2029</v>
      </c>
      <c r="E62" s="2">
        <f>states_RPS!I126</f>
        <v>77391.936713125004</v>
      </c>
      <c r="F62" s="10">
        <f>MAX(0,states_RPS!M126)</f>
        <v>3.0699999999999998E-2</v>
      </c>
      <c r="G62" s="4">
        <v>0</v>
      </c>
      <c r="H62" s="4">
        <v>0</v>
      </c>
      <c r="I62" s="4">
        <f t="shared" si="1"/>
        <v>60</v>
      </c>
      <c r="J62" s="4" t="s">
        <v>12</v>
      </c>
      <c r="K62" s="4" t="str">
        <f t="shared" si="2"/>
        <v>rec-RTO</v>
      </c>
      <c r="L62" s="4">
        <v>1</v>
      </c>
    </row>
    <row r="63" spans="1:12" x14ac:dyDescent="0.3">
      <c r="A63" s="4" t="str">
        <f t="shared" si="0"/>
        <v>solar-carve-out-NJ</v>
      </c>
      <c r="B63" s="4" t="str">
        <f>states_RPS!C127</f>
        <v>solar-carve-out</v>
      </c>
      <c r="C63" s="4" t="str">
        <f>states_RPS!A127</f>
        <v>NJ</v>
      </c>
      <c r="D63" s="4">
        <f>states_RPS!B127</f>
        <v>2030</v>
      </c>
      <c r="E63" s="2">
        <f>states_RPS!I127</f>
        <v>78098.114173307375</v>
      </c>
      <c r="F63" s="10">
        <f>MAX(0,states_RPS!M127)</f>
        <v>2.2100000000000002E-2</v>
      </c>
      <c r="G63" s="4">
        <v>0</v>
      </c>
      <c r="H63" s="4">
        <v>0</v>
      </c>
      <c r="I63" s="4">
        <f t="shared" si="1"/>
        <v>60</v>
      </c>
      <c r="J63" s="4" t="s">
        <v>12</v>
      </c>
      <c r="K63" s="4" t="str">
        <f t="shared" si="2"/>
        <v>rec-RTO</v>
      </c>
      <c r="L63" s="4">
        <v>1</v>
      </c>
    </row>
    <row r="64" spans="1:12" s="4" customFormat="1" x14ac:dyDescent="0.3">
      <c r="A64" s="4" t="str">
        <f t="shared" si="0"/>
        <v>renewable-PA</v>
      </c>
      <c r="B64" s="4" t="str">
        <f>states_RPS!C47</f>
        <v>renewable</v>
      </c>
      <c r="C64" s="4" t="str">
        <f>states_RPS!A47</f>
        <v>PA</v>
      </c>
      <c r="D64" s="4">
        <f>states_RPS!B47</f>
        <v>2022</v>
      </c>
      <c r="E64" s="2">
        <f>states_RPS!I47</f>
        <v>150500.02382499762</v>
      </c>
      <c r="F64" s="10">
        <f>MAX(0,states_RPS!M47)</f>
        <v>0.08</v>
      </c>
      <c r="G64" s="4">
        <v>0</v>
      </c>
      <c r="H64" s="4">
        <v>0</v>
      </c>
      <c r="I64" s="4">
        <f t="shared" si="1"/>
        <v>60</v>
      </c>
      <c r="J64" s="4" t="s">
        <v>12</v>
      </c>
      <c r="K64" s="4" t="str">
        <f t="shared" si="2"/>
        <v>rec-RTO</v>
      </c>
      <c r="L64" s="4">
        <v>1</v>
      </c>
    </row>
    <row r="65" spans="1:12" s="4" customFormat="1" x14ac:dyDescent="0.3">
      <c r="A65" s="4" t="str">
        <f t="shared" ref="A65:A72" si="3">B65&amp;"-"&amp;C65</f>
        <v>renewable-PA</v>
      </c>
      <c r="B65" s="4" t="str">
        <f>states_RPS!C48</f>
        <v>renewable</v>
      </c>
      <c r="C65" s="4" t="str">
        <f>states_RPS!A48</f>
        <v>PA</v>
      </c>
      <c r="D65" s="4">
        <f>states_RPS!B48</f>
        <v>2023</v>
      </c>
      <c r="E65" s="2">
        <f>states_RPS!I48</f>
        <v>150589.4628542159</v>
      </c>
      <c r="F65" s="10">
        <f>MAX(0,states_RPS!M48)</f>
        <v>0.08</v>
      </c>
      <c r="G65" s="4">
        <v>0</v>
      </c>
      <c r="H65" s="4">
        <v>0</v>
      </c>
      <c r="I65" s="4">
        <f t="shared" si="1"/>
        <v>60</v>
      </c>
      <c r="J65" s="4" t="s">
        <v>12</v>
      </c>
      <c r="K65" s="4" t="str">
        <f t="shared" si="2"/>
        <v>rec-RTO</v>
      </c>
      <c r="L65" s="4">
        <v>1</v>
      </c>
    </row>
    <row r="66" spans="1:12" s="4" customFormat="1" x14ac:dyDescent="0.3">
      <c r="A66" s="4" t="str">
        <f t="shared" si="3"/>
        <v>renewable-PA</v>
      </c>
      <c r="B66" s="4" t="str">
        <f>states_RPS!C49</f>
        <v>renewable</v>
      </c>
      <c r="C66" s="4" t="str">
        <f>states_RPS!A49</f>
        <v>PA</v>
      </c>
      <c r="D66" s="4">
        <f>states_RPS!B49</f>
        <v>2024</v>
      </c>
      <c r="E66" s="2">
        <f>states_RPS!I49</f>
        <v>150544.42956030738</v>
      </c>
      <c r="F66" s="10">
        <f>MAX(0,states_RPS!M49)</f>
        <v>0.08</v>
      </c>
      <c r="G66" s="4">
        <v>0</v>
      </c>
      <c r="H66" s="4">
        <v>0</v>
      </c>
      <c r="I66" s="4">
        <f t="shared" si="1"/>
        <v>60</v>
      </c>
      <c r="J66" s="4" t="s">
        <v>12</v>
      </c>
      <c r="K66" s="4" t="str">
        <f t="shared" si="2"/>
        <v>rec-RTO</v>
      </c>
      <c r="L66" s="4">
        <v>1</v>
      </c>
    </row>
    <row r="67" spans="1:12" s="4" customFormat="1" x14ac:dyDescent="0.3">
      <c r="A67" s="4" t="str">
        <f t="shared" si="3"/>
        <v>renewable-PA</v>
      </c>
      <c r="B67" s="4" t="str">
        <f>states_RPS!C50</f>
        <v>renewable</v>
      </c>
      <c r="C67" s="4" t="str">
        <f>states_RPS!A50</f>
        <v>PA</v>
      </c>
      <c r="D67" s="4">
        <f>states_RPS!B50</f>
        <v>2025</v>
      </c>
      <c r="E67" s="2">
        <f>states_RPS!I50</f>
        <v>150482.2355614604</v>
      </c>
      <c r="F67" s="10">
        <f>MAX(0,states_RPS!M50)</f>
        <v>0.08</v>
      </c>
      <c r="G67" s="4">
        <v>0</v>
      </c>
      <c r="H67" s="4">
        <v>0</v>
      </c>
      <c r="I67" s="4">
        <f t="shared" si="1"/>
        <v>60</v>
      </c>
      <c r="J67" s="4" t="s">
        <v>12</v>
      </c>
      <c r="K67" s="4" t="str">
        <f t="shared" si="2"/>
        <v>rec-RTO</v>
      </c>
      <c r="L67" s="4">
        <v>1</v>
      </c>
    </row>
    <row r="68" spans="1:12" s="4" customFormat="1" x14ac:dyDescent="0.3">
      <c r="A68" s="4" t="str">
        <f t="shared" si="3"/>
        <v>renewable-PA</v>
      </c>
      <c r="B68" s="4" t="str">
        <f>states_RPS!C51</f>
        <v>renewable</v>
      </c>
      <c r="C68" s="4" t="str">
        <f>states_RPS!A51</f>
        <v>PA</v>
      </c>
      <c r="D68" s="4">
        <f>states_RPS!B51</f>
        <v>2026</v>
      </c>
      <c r="E68" s="2">
        <f>states_RPS!I51</f>
        <v>150332.21755963867</v>
      </c>
      <c r="F68" s="10">
        <f>MAX(0,states_RPS!M51)</f>
        <v>0.08</v>
      </c>
      <c r="G68" s="4">
        <v>0</v>
      </c>
      <c r="H68" s="4">
        <v>0</v>
      </c>
      <c r="I68" s="4">
        <f t="shared" si="1"/>
        <v>60</v>
      </c>
      <c r="J68" s="4" t="s">
        <v>12</v>
      </c>
      <c r="K68" s="4" t="str">
        <f t="shared" si="2"/>
        <v>rec-RTO</v>
      </c>
      <c r="L68" s="4">
        <v>1</v>
      </c>
    </row>
    <row r="69" spans="1:12" s="4" customFormat="1" x14ac:dyDescent="0.3">
      <c r="A69" s="4" t="str">
        <f t="shared" si="3"/>
        <v>renewable-PA</v>
      </c>
      <c r="B69" s="4" t="str">
        <f>states_RPS!C52</f>
        <v>renewable</v>
      </c>
      <c r="C69" s="4" t="str">
        <f>states_RPS!A52</f>
        <v>PA</v>
      </c>
      <c r="D69" s="4">
        <f>states_RPS!B52</f>
        <v>2027</v>
      </c>
      <c r="E69" s="2">
        <f>states_RPS!I52</f>
        <v>150940.59153901078</v>
      </c>
      <c r="F69" s="10">
        <f>MAX(0,states_RPS!M52)</f>
        <v>0.08</v>
      </c>
      <c r="G69" s="4">
        <v>0</v>
      </c>
      <c r="H69" s="4">
        <v>0</v>
      </c>
      <c r="I69" s="4">
        <f t="shared" si="1"/>
        <v>60</v>
      </c>
      <c r="J69" s="4" t="s">
        <v>12</v>
      </c>
      <c r="K69" s="4" t="str">
        <f t="shared" si="2"/>
        <v>rec-RTO</v>
      </c>
      <c r="L69" s="4">
        <v>1</v>
      </c>
    </row>
    <row r="70" spans="1:12" s="4" customFormat="1" x14ac:dyDescent="0.3">
      <c r="A70" s="4" t="str">
        <f t="shared" si="3"/>
        <v>renewable-PA</v>
      </c>
      <c r="B70" s="4" t="str">
        <f>states_RPS!C53</f>
        <v>renewable</v>
      </c>
      <c r="C70" s="4" t="str">
        <f>states_RPS!A53</f>
        <v>PA</v>
      </c>
      <c r="D70" s="4">
        <f>states_RPS!B53</f>
        <v>2028</v>
      </c>
      <c r="E70" s="2">
        <f>states_RPS!I53</f>
        <v>151559.61107295801</v>
      </c>
      <c r="F70" s="10">
        <f>MAX(0,states_RPS!M53)</f>
        <v>0.08</v>
      </c>
      <c r="G70" s="4">
        <v>0</v>
      </c>
      <c r="H70" s="4">
        <v>0</v>
      </c>
      <c r="I70" s="4">
        <f t="shared" si="1"/>
        <v>60</v>
      </c>
      <c r="J70" s="4" t="s">
        <v>12</v>
      </c>
      <c r="K70" s="4" t="str">
        <f t="shared" si="2"/>
        <v>rec-RTO</v>
      </c>
      <c r="L70" s="4">
        <v>1</v>
      </c>
    </row>
    <row r="71" spans="1:12" s="4" customFormat="1" x14ac:dyDescent="0.3">
      <c r="A71" s="4" t="str">
        <f t="shared" si="3"/>
        <v>renewable-PA</v>
      </c>
      <c r="B71" s="4" t="str">
        <f>states_RPS!C54</f>
        <v>renewable</v>
      </c>
      <c r="C71" s="4" t="str">
        <f>states_RPS!A54</f>
        <v>PA</v>
      </c>
      <c r="D71" s="4">
        <f>states_RPS!B54</f>
        <v>2029</v>
      </c>
      <c r="E71" s="2">
        <f>states_RPS!I54</f>
        <v>151864.63863602921</v>
      </c>
      <c r="F71" s="10">
        <f>MAX(0,states_RPS!M54)</f>
        <v>0.08</v>
      </c>
      <c r="G71" s="4">
        <v>0</v>
      </c>
      <c r="H71" s="4">
        <v>0</v>
      </c>
      <c r="I71" s="4">
        <f t="shared" si="1"/>
        <v>60</v>
      </c>
      <c r="J71" s="4" t="s">
        <v>12</v>
      </c>
      <c r="K71" s="4" t="str">
        <f t="shared" si="2"/>
        <v>rec-RTO</v>
      </c>
      <c r="L71" s="4">
        <v>1</v>
      </c>
    </row>
    <row r="72" spans="1:12" s="4" customFormat="1" x14ac:dyDescent="0.3">
      <c r="A72" s="4" t="str">
        <f t="shared" si="3"/>
        <v>renewable-PA</v>
      </c>
      <c r="B72" s="4" t="str">
        <f>states_RPS!C55</f>
        <v>renewable</v>
      </c>
      <c r="C72" s="4" t="str">
        <f>states_RPS!A55</f>
        <v>PA</v>
      </c>
      <c r="D72" s="4">
        <f>states_RPS!B55</f>
        <v>2030</v>
      </c>
      <c r="E72" s="2">
        <f>states_RPS!I55</f>
        <v>152022.74756168414</v>
      </c>
      <c r="F72" s="10">
        <f>MAX(0,states_RPS!M55)</f>
        <v>0.08</v>
      </c>
      <c r="G72" s="4">
        <v>0</v>
      </c>
      <c r="H72" s="4">
        <v>0</v>
      </c>
      <c r="I72" s="4">
        <f t="shared" si="1"/>
        <v>60</v>
      </c>
      <c r="J72" s="4" t="s">
        <v>12</v>
      </c>
      <c r="K72" s="4" t="str">
        <f t="shared" si="2"/>
        <v>rec-RTO</v>
      </c>
      <c r="L72" s="4">
        <v>1</v>
      </c>
    </row>
    <row r="73" spans="1:12" x14ac:dyDescent="0.3">
      <c r="A73" s="4" t="str">
        <f t="shared" si="0"/>
        <v>solar-onshore_wind-carve-out-VA-DOM</v>
      </c>
      <c r="B73" s="4" t="str">
        <f>states_RPS!C128</f>
        <v>solar-onshore_wind-carve-out</v>
      </c>
      <c r="C73" s="4" t="str">
        <f>states_RPS!A128</f>
        <v>VA-DOM</v>
      </c>
      <c r="D73" s="4">
        <f>states_RPS!B128</f>
        <v>2022</v>
      </c>
      <c r="E73" s="2">
        <f>states_RPS!I128</f>
        <v>75837.684468208972</v>
      </c>
      <c r="F73" s="10">
        <f>MAX(0,states_RPS!M128)</f>
        <v>0</v>
      </c>
      <c r="G73" s="4">
        <v>0</v>
      </c>
      <c r="H73" s="4">
        <v>0</v>
      </c>
      <c r="I73" s="4">
        <f>I63</f>
        <v>60</v>
      </c>
      <c r="J73" s="4" t="s">
        <v>12</v>
      </c>
      <c r="K73" s="4" t="str">
        <f>K63</f>
        <v>rec-RTO</v>
      </c>
      <c r="L73" s="4">
        <v>1</v>
      </c>
    </row>
    <row r="74" spans="1:12" x14ac:dyDescent="0.3">
      <c r="A74" s="4" t="str">
        <f t="shared" si="0"/>
        <v>solar-onshore_wind-carve-out-VA-DOM</v>
      </c>
      <c r="B74" s="4" t="str">
        <f>states_RPS!C129</f>
        <v>solar-onshore_wind-carve-out</v>
      </c>
      <c r="C74" s="4" t="str">
        <f>states_RPS!A129</f>
        <v>VA-DOM</v>
      </c>
      <c r="D74" s="4">
        <f>states_RPS!B129</f>
        <v>2023</v>
      </c>
      <c r="E74" s="2">
        <f>states_RPS!I129</f>
        <v>85063.651009287059</v>
      </c>
      <c r="F74" s="10">
        <f>MAX(0,states_RPS!M129)</f>
        <v>6.1789024308704567E-2</v>
      </c>
      <c r="G74" s="4">
        <v>0</v>
      </c>
      <c r="H74" s="4">
        <v>0</v>
      </c>
      <c r="I74" s="4">
        <f t="shared" si="1"/>
        <v>60</v>
      </c>
      <c r="J74" s="4" t="s">
        <v>12</v>
      </c>
      <c r="K74" s="4" t="str">
        <f t="shared" si="2"/>
        <v>rec-RTO</v>
      </c>
      <c r="L74" s="4">
        <v>1</v>
      </c>
    </row>
    <row r="75" spans="1:12" x14ac:dyDescent="0.3">
      <c r="A75" s="4" t="str">
        <f t="shared" si="0"/>
        <v>solar-onshore_wind-carve-out-VA-DOM</v>
      </c>
      <c r="B75" s="4" t="str">
        <f>states_RPS!C130</f>
        <v>solar-onshore_wind-carve-out</v>
      </c>
      <c r="C75" s="4" t="str">
        <f>states_RPS!A130</f>
        <v>VA-DOM</v>
      </c>
      <c r="D75" s="4">
        <f>states_RPS!B130</f>
        <v>2024</v>
      </c>
      <c r="E75" s="2">
        <f>states_RPS!I130</f>
        <v>95448.528217953499</v>
      </c>
      <c r="F75" s="10">
        <f>MAX(0,states_RPS!M130)</f>
        <v>5.5066328398465203E-2</v>
      </c>
      <c r="G75" s="4">
        <v>0</v>
      </c>
      <c r="H75" s="4">
        <v>0</v>
      </c>
      <c r="I75" s="4">
        <f t="shared" si="1"/>
        <v>60</v>
      </c>
      <c r="J75" s="4" t="s">
        <v>12</v>
      </c>
      <c r="K75" s="4" t="str">
        <f t="shared" si="2"/>
        <v>rec-RTO</v>
      </c>
      <c r="L75" s="4">
        <v>1</v>
      </c>
    </row>
    <row r="76" spans="1:12" x14ac:dyDescent="0.3">
      <c r="A76" s="4" t="str">
        <f t="shared" si="0"/>
        <v>solar-onshore_wind-carve-out-VA-DOM</v>
      </c>
      <c r="B76" s="4" t="str">
        <f>states_RPS!C131</f>
        <v>solar-onshore_wind-carve-out</v>
      </c>
      <c r="C76" s="4" t="str">
        <f>states_RPS!A131</f>
        <v>VA-DOM</v>
      </c>
      <c r="D76" s="4">
        <f>states_RPS!B131</f>
        <v>2025</v>
      </c>
      <c r="E76" s="2">
        <f>states_RPS!I131</f>
        <v>106704.2136833315</v>
      </c>
      <c r="F76" s="10">
        <f>MAX(0,states_RPS!M131)</f>
        <v>0.1275</v>
      </c>
      <c r="G76" s="4">
        <v>0</v>
      </c>
      <c r="H76" s="4">
        <v>0</v>
      </c>
      <c r="I76" s="4">
        <f t="shared" si="1"/>
        <v>60</v>
      </c>
      <c r="J76" s="4" t="s">
        <v>12</v>
      </c>
      <c r="K76" s="4" t="str">
        <f t="shared" si="2"/>
        <v>rec-RTO</v>
      </c>
      <c r="L76" s="4">
        <v>1</v>
      </c>
    </row>
    <row r="77" spans="1:12" x14ac:dyDescent="0.3">
      <c r="A77" s="4" t="str">
        <f t="shared" si="0"/>
        <v>solar-onshore_wind-carve-out-VA-DOM</v>
      </c>
      <c r="B77" s="4" t="str">
        <f>states_RPS!C132</f>
        <v>solar-onshore_wind-carve-out</v>
      </c>
      <c r="C77" s="4" t="str">
        <f>states_RPS!A132</f>
        <v>VA-DOM</v>
      </c>
      <c r="D77" s="4">
        <f>states_RPS!B132</f>
        <v>2026</v>
      </c>
      <c r="E77" s="2">
        <f>states_RPS!I132</f>
        <v>117728.30466960679</v>
      </c>
      <c r="F77" s="10">
        <f>MAX(0,states_RPS!M132)</f>
        <v>0.15000000000000002</v>
      </c>
      <c r="G77" s="4">
        <v>0</v>
      </c>
      <c r="H77" s="4">
        <v>0</v>
      </c>
      <c r="I77" s="4">
        <f t="shared" si="1"/>
        <v>60</v>
      </c>
      <c r="J77" s="4" t="s">
        <v>12</v>
      </c>
      <c r="K77" s="4" t="str">
        <f t="shared" si="2"/>
        <v>rec-RTO</v>
      </c>
      <c r="L77" s="4">
        <v>1</v>
      </c>
    </row>
    <row r="78" spans="1:12" x14ac:dyDescent="0.3">
      <c r="A78" s="4" t="str">
        <f t="shared" si="0"/>
        <v>solar-onshore_wind-carve-out-VA-DOM</v>
      </c>
      <c r="B78" s="4" t="str">
        <f>states_RPS!C133</f>
        <v>solar-onshore_wind-carve-out</v>
      </c>
      <c r="C78" s="4" t="str">
        <f>states_RPS!A133</f>
        <v>VA-DOM</v>
      </c>
      <c r="D78" s="4">
        <f>states_RPS!B133</f>
        <v>2027</v>
      </c>
      <c r="E78" s="2">
        <f>states_RPS!I133</f>
        <v>122685.33978227439</v>
      </c>
      <c r="F78" s="10">
        <f>MAX(0,states_RPS!M133)</f>
        <v>0.17250000000000001</v>
      </c>
      <c r="G78" s="4">
        <v>0</v>
      </c>
      <c r="H78" s="4">
        <v>0</v>
      </c>
      <c r="I78" s="4">
        <f t="shared" si="1"/>
        <v>60</v>
      </c>
      <c r="J78" s="4" t="s">
        <v>12</v>
      </c>
      <c r="K78" s="4" t="str">
        <f t="shared" si="2"/>
        <v>rec-RTO</v>
      </c>
      <c r="L78" s="4">
        <v>1</v>
      </c>
    </row>
    <row r="79" spans="1:12" x14ac:dyDescent="0.3">
      <c r="A79" s="4" t="str">
        <f t="shared" si="0"/>
        <v>solar-onshore_wind-carve-out-VA-DOM</v>
      </c>
      <c r="B79" s="4" t="str">
        <f>states_RPS!C134</f>
        <v>solar-onshore_wind-carve-out</v>
      </c>
      <c r="C79" s="4" t="str">
        <f>states_RPS!A134</f>
        <v>VA-DOM</v>
      </c>
      <c r="D79" s="4">
        <f>states_RPS!B134</f>
        <v>2028</v>
      </c>
      <c r="E79" s="2">
        <f>states_RPS!I134</f>
        <v>126977.18928797219</v>
      </c>
      <c r="F79" s="10">
        <f>MAX(0,states_RPS!M134)</f>
        <v>0.19500000000000001</v>
      </c>
      <c r="G79" s="4">
        <v>0</v>
      </c>
      <c r="H79" s="4">
        <v>0</v>
      </c>
      <c r="I79" s="4">
        <f t="shared" si="1"/>
        <v>60</v>
      </c>
      <c r="J79" s="4" t="s">
        <v>12</v>
      </c>
      <c r="K79" s="4" t="str">
        <f t="shared" si="2"/>
        <v>rec-RTO</v>
      </c>
      <c r="L79" s="4">
        <v>1</v>
      </c>
    </row>
    <row r="80" spans="1:12" x14ac:dyDescent="0.3">
      <c r="A80" s="4" t="str">
        <f t="shared" si="0"/>
        <v>solar-onshore_wind-carve-out-VA-DOM</v>
      </c>
      <c r="B80" s="4" t="str">
        <f>states_RPS!C135</f>
        <v>solar-onshore_wind-carve-out</v>
      </c>
      <c r="C80" s="4" t="str">
        <f>states_RPS!A135</f>
        <v>VA-DOM</v>
      </c>
      <c r="D80" s="4">
        <f>states_RPS!B135</f>
        <v>2029</v>
      </c>
      <c r="E80" s="2">
        <f>states_RPS!I135</f>
        <v>131593.07801980356</v>
      </c>
      <c r="F80" s="10">
        <f>MAX(0,states_RPS!M135)</f>
        <v>0.21749999999999997</v>
      </c>
      <c r="G80" s="4">
        <v>0</v>
      </c>
      <c r="H80" s="4">
        <v>0</v>
      </c>
      <c r="I80" s="4">
        <f t="shared" si="1"/>
        <v>60</v>
      </c>
      <c r="J80" s="4" t="s">
        <v>12</v>
      </c>
      <c r="K80" s="4" t="str">
        <f t="shared" si="2"/>
        <v>rec-RTO</v>
      </c>
      <c r="L80" s="4">
        <v>1</v>
      </c>
    </row>
    <row r="81" spans="1:12" x14ac:dyDescent="0.3">
      <c r="A81" s="4" t="str">
        <f t="shared" si="0"/>
        <v>solar-onshore_wind-carve-out-VA-DOM</v>
      </c>
      <c r="B81" s="4" t="str">
        <f>states_RPS!C136</f>
        <v>solar-onshore_wind-carve-out</v>
      </c>
      <c r="C81" s="4" t="str">
        <f>states_RPS!A136</f>
        <v>VA-DOM</v>
      </c>
      <c r="D81" s="4">
        <f>states_RPS!B136</f>
        <v>2030</v>
      </c>
      <c r="E81" s="2">
        <f>states_RPS!I136</f>
        <v>135635.58267179696</v>
      </c>
      <c r="F81" s="10">
        <f>MAX(0,states_RPS!M136)</f>
        <v>0.24</v>
      </c>
      <c r="G81" s="4">
        <v>0</v>
      </c>
      <c r="H81" s="4">
        <v>0</v>
      </c>
      <c r="I81" s="4">
        <f t="shared" si="1"/>
        <v>60</v>
      </c>
      <c r="J81" s="4" t="s">
        <v>12</v>
      </c>
      <c r="K81" s="4" t="str">
        <f t="shared" si="2"/>
        <v>rec-RTO</v>
      </c>
      <c r="L81" s="4">
        <v>1</v>
      </c>
    </row>
    <row r="82" spans="1:12" x14ac:dyDescent="0.3">
      <c r="A82" s="4" t="str">
        <f t="shared" si="0"/>
        <v>solar-onshore_wind-carve-out-VA-AEP</v>
      </c>
      <c r="B82" s="4" t="str">
        <f>states_RPS!C137</f>
        <v>solar-onshore_wind-carve-out</v>
      </c>
      <c r="C82" s="4" t="str">
        <f>states_RPS!A137</f>
        <v>VA-AEP</v>
      </c>
      <c r="D82" s="4">
        <f>states_RPS!B137</f>
        <v>2022</v>
      </c>
      <c r="E82" s="2">
        <f>states_RPS!I137</f>
        <v>19021.794062304951</v>
      </c>
      <c r="F82" s="10">
        <f>MAX(0,states_RPS!M137)</f>
        <v>0</v>
      </c>
      <c r="G82" s="4">
        <v>0</v>
      </c>
      <c r="H82" s="4">
        <v>0</v>
      </c>
      <c r="I82" s="4">
        <f t="shared" si="1"/>
        <v>60</v>
      </c>
      <c r="J82" s="4" t="s">
        <v>12</v>
      </c>
      <c r="K82" s="4" t="str">
        <f t="shared" si="2"/>
        <v>rec-RTO</v>
      </c>
      <c r="L82" s="4">
        <v>1</v>
      </c>
    </row>
    <row r="83" spans="1:12" x14ac:dyDescent="0.3">
      <c r="A83" s="4" t="str">
        <f t="shared" si="0"/>
        <v>solar-onshore_wind-carve-out-VA-AEP</v>
      </c>
      <c r="B83" s="4" t="str">
        <f>states_RPS!C138</f>
        <v>solar-onshore_wind-carve-out</v>
      </c>
      <c r="C83" s="4" t="str">
        <f>states_RPS!A138</f>
        <v>VA-AEP</v>
      </c>
      <c r="D83" s="4">
        <f>states_RPS!B138</f>
        <v>2023</v>
      </c>
      <c r="E83" s="2">
        <f>states_RPS!I138</f>
        <v>19035.111467841816</v>
      </c>
      <c r="F83" s="10">
        <f>MAX(0,states_RPS!M138)</f>
        <v>1.8408087632792204E-2</v>
      </c>
      <c r="G83" s="4">
        <v>0</v>
      </c>
      <c r="H83" s="4">
        <v>0</v>
      </c>
      <c r="I83" s="4">
        <f t="shared" si="1"/>
        <v>60</v>
      </c>
      <c r="J83" s="4" t="s">
        <v>12</v>
      </c>
      <c r="K83" s="4" t="str">
        <f t="shared" si="2"/>
        <v>rec-RTO</v>
      </c>
      <c r="L83" s="4">
        <v>1</v>
      </c>
    </row>
    <row r="84" spans="1:12" x14ac:dyDescent="0.3">
      <c r="A84" s="4" t="str">
        <f t="shared" ref="A84:A90" si="4">B84&amp;"-"&amp;C84</f>
        <v>solar-onshore_wind-carve-out-VA-AEP</v>
      </c>
      <c r="B84" s="4" t="str">
        <f>states_RPS!C139</f>
        <v>solar-onshore_wind-carve-out</v>
      </c>
      <c r="C84" s="4" t="str">
        <f>states_RPS!A139</f>
        <v>VA-AEP</v>
      </c>
      <c r="D84" s="4">
        <f>states_RPS!B139</f>
        <v>2024</v>
      </c>
      <c r="E84" s="2">
        <f>states_RPS!I139</f>
        <v>19028.779482322469</v>
      </c>
      <c r="F84" s="10">
        <f>MAX(0,states_RPS!M139)</f>
        <v>1.8414213077907481E-2</v>
      </c>
      <c r="G84" s="4">
        <v>0</v>
      </c>
      <c r="H84" s="4">
        <v>0</v>
      </c>
      <c r="I84" s="4">
        <f t="shared" ref="I84:I90" si="5">I83</f>
        <v>60</v>
      </c>
      <c r="J84" s="4" t="s">
        <v>12</v>
      </c>
      <c r="K84" s="4" t="str">
        <f t="shared" si="2"/>
        <v>rec-RTO</v>
      </c>
      <c r="L84" s="4">
        <v>1</v>
      </c>
    </row>
    <row r="85" spans="1:12" x14ac:dyDescent="0.3">
      <c r="A85" s="4" t="str">
        <f t="shared" si="4"/>
        <v>solar-onshore_wind-carve-out-VA-AEP</v>
      </c>
      <c r="B85" s="4" t="str">
        <f>states_RPS!C140</f>
        <v>solar-onshore_wind-carve-out</v>
      </c>
      <c r="C85" s="4" t="str">
        <f>states_RPS!A140</f>
        <v>VA-AEP</v>
      </c>
      <c r="D85" s="4">
        <f>states_RPS!B140</f>
        <v>2025</v>
      </c>
      <c r="E85" s="2">
        <f>states_RPS!I140</f>
        <v>19105.714215790187</v>
      </c>
      <c r="F85" s="10">
        <f>MAX(0,states_RPS!M140)</f>
        <v>1.8340062875556201E-2</v>
      </c>
      <c r="G85" s="4">
        <v>0</v>
      </c>
      <c r="H85" s="4">
        <v>0</v>
      </c>
      <c r="I85" s="4">
        <f t="shared" si="5"/>
        <v>60</v>
      </c>
      <c r="J85" s="4" t="s">
        <v>12</v>
      </c>
      <c r="K85" s="4" t="str">
        <f t="shared" ref="K85:K90" si="6">K84</f>
        <v>rec-RTO</v>
      </c>
      <c r="L85" s="4">
        <v>1</v>
      </c>
    </row>
    <row r="86" spans="1:12" x14ac:dyDescent="0.3">
      <c r="A86" s="4" t="str">
        <f t="shared" si="4"/>
        <v>solar-onshore_wind-carve-out-VA-AEP</v>
      </c>
      <c r="B86" s="4" t="str">
        <f>states_RPS!C141</f>
        <v>solar-onshore_wind-carve-out</v>
      </c>
      <c r="C86" s="4" t="str">
        <f>states_RPS!A141</f>
        <v>VA-AEP</v>
      </c>
      <c r="D86" s="4">
        <f>states_RPS!B141</f>
        <v>2026</v>
      </c>
      <c r="E86" s="2">
        <f>states_RPS!I141</f>
        <v>19091.491680881489</v>
      </c>
      <c r="F86" s="10">
        <f>MAX(0,states_RPS!M141)</f>
        <v>1.8353725620659379E-2</v>
      </c>
      <c r="G86" s="4">
        <v>0</v>
      </c>
      <c r="H86" s="4">
        <v>0</v>
      </c>
      <c r="I86" s="4">
        <f t="shared" si="5"/>
        <v>60</v>
      </c>
      <c r="J86" s="4" t="s">
        <v>12</v>
      </c>
      <c r="K86" s="4" t="str">
        <f t="shared" si="6"/>
        <v>rec-RTO</v>
      </c>
      <c r="L86" s="4">
        <v>1</v>
      </c>
    </row>
    <row r="87" spans="1:12" x14ac:dyDescent="0.3">
      <c r="A87" s="4" t="str">
        <f t="shared" si="4"/>
        <v>solar-onshore_wind-carve-out-VA-AEP</v>
      </c>
      <c r="B87" s="4" t="str">
        <f>states_RPS!C142</f>
        <v>solar-onshore_wind-carve-out</v>
      </c>
      <c r="C87" s="4" t="str">
        <f>states_RPS!A142</f>
        <v>VA-AEP</v>
      </c>
      <c r="D87" s="4">
        <f>states_RPS!B142</f>
        <v>2027</v>
      </c>
      <c r="E87" s="2">
        <f>states_RPS!I142</f>
        <v>19128.67511173039</v>
      </c>
      <c r="F87" s="10">
        <f>MAX(0,states_RPS!M142)</f>
        <v>3.6636097163375639E-2</v>
      </c>
      <c r="G87" s="4">
        <v>0</v>
      </c>
      <c r="H87" s="4">
        <v>0</v>
      </c>
      <c r="I87" s="4">
        <f t="shared" si="5"/>
        <v>60</v>
      </c>
      <c r="J87" s="4" t="s">
        <v>12</v>
      </c>
      <c r="K87" s="4" t="str">
        <f t="shared" si="6"/>
        <v>rec-RTO</v>
      </c>
      <c r="L87" s="4">
        <v>1</v>
      </c>
    </row>
    <row r="88" spans="1:12" x14ac:dyDescent="0.3">
      <c r="A88" s="4" t="str">
        <f t="shared" si="4"/>
        <v>solar-onshore_wind-carve-out-VA-AEP</v>
      </c>
      <c r="B88" s="4" t="str">
        <f>states_RPS!C143</f>
        <v>solar-onshore_wind-carve-out</v>
      </c>
      <c r="C88" s="4" t="str">
        <f>states_RPS!A143</f>
        <v>VA-AEP</v>
      </c>
      <c r="D88" s="4">
        <f>states_RPS!B143</f>
        <v>2028</v>
      </c>
      <c r="E88" s="2">
        <f>states_RPS!I143</f>
        <v>19243.86283696086</v>
      </c>
      <c r="F88" s="10">
        <f>MAX(0,states_RPS!M143)</f>
        <v>3.641680498023523E-2</v>
      </c>
      <c r="G88" s="4">
        <v>0</v>
      </c>
      <c r="H88" s="4">
        <v>0</v>
      </c>
      <c r="I88" s="4">
        <f t="shared" si="5"/>
        <v>60</v>
      </c>
      <c r="J88" s="4" t="s">
        <v>12</v>
      </c>
      <c r="K88" s="4" t="str">
        <f t="shared" si="6"/>
        <v>rec-RTO</v>
      </c>
      <c r="L88" s="4">
        <v>1</v>
      </c>
    </row>
    <row r="89" spans="1:12" x14ac:dyDescent="0.3">
      <c r="A89" s="4" t="str">
        <f t="shared" si="4"/>
        <v>solar-onshore_wind-carve-out-VA-AEP</v>
      </c>
      <c r="B89" s="4" t="str">
        <f>states_RPS!C144</f>
        <v>solar-onshore_wind-carve-out</v>
      </c>
      <c r="C89" s="4" t="str">
        <f>states_RPS!A144</f>
        <v>VA-AEP</v>
      </c>
      <c r="D89" s="4">
        <f>states_RPS!B144</f>
        <v>2029</v>
      </c>
      <c r="E89" s="2">
        <f>states_RPS!I144</f>
        <v>19298.095656873211</v>
      </c>
      <c r="F89" s="10">
        <f>MAX(0,states_RPS!M144)</f>
        <v>3.6314463999995925E-2</v>
      </c>
      <c r="G89" s="4">
        <v>0</v>
      </c>
      <c r="H89" s="4">
        <v>0</v>
      </c>
      <c r="I89" s="4">
        <f t="shared" si="5"/>
        <v>60</v>
      </c>
      <c r="J89" s="4" t="s">
        <v>12</v>
      </c>
      <c r="K89" s="4" t="str">
        <f t="shared" si="6"/>
        <v>rec-RTO</v>
      </c>
      <c r="L89" s="4">
        <v>1</v>
      </c>
    </row>
    <row r="90" spans="1:12" x14ac:dyDescent="0.3">
      <c r="A90" s="4" t="str">
        <f t="shared" si="4"/>
        <v>solar-onshore_wind-carve-out-VA-AEP</v>
      </c>
      <c r="B90" s="4" t="str">
        <f>states_RPS!C145</f>
        <v>solar-onshore_wind-carve-out</v>
      </c>
      <c r="C90" s="4" t="str">
        <f>states_RPS!A145</f>
        <v>VA-AEP</v>
      </c>
      <c r="D90" s="4">
        <f>states_RPS!B145</f>
        <v>2030</v>
      </c>
      <c r="E90" s="2">
        <f>states_RPS!I145</f>
        <v>19255.548776948264</v>
      </c>
      <c r="F90" s="10">
        <f>MAX(0,states_RPS!M145)</f>
        <v>5.4592056148430407E-2</v>
      </c>
      <c r="G90" s="4">
        <v>0</v>
      </c>
      <c r="H90" s="4">
        <v>0</v>
      </c>
      <c r="I90" s="4">
        <f t="shared" si="5"/>
        <v>60</v>
      </c>
      <c r="J90" s="4" t="s">
        <v>12</v>
      </c>
      <c r="K90" s="4" t="str">
        <f t="shared" si="6"/>
        <v>rec-RTO</v>
      </c>
      <c r="L90" s="4">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
  <sheetViews>
    <sheetView workbookViewId="0">
      <selection activeCell="J2" sqref="J2"/>
    </sheetView>
  </sheetViews>
  <sheetFormatPr defaultRowHeight="14" x14ac:dyDescent="0.3"/>
  <cols>
    <col min="1" max="1" width="9.33203125" bestFit="1" customWidth="1"/>
    <col min="2" max="2" width="14.83203125" bestFit="1" customWidth="1"/>
    <col min="3" max="4" width="4.83203125" bestFit="1" customWidth="1"/>
    <col min="5" max="5" width="20.58203125" bestFit="1" customWidth="1"/>
    <col min="6" max="6" width="7" bestFit="1" customWidth="1"/>
    <col min="7" max="7" width="15.83203125" bestFit="1" customWidth="1"/>
    <col min="8" max="8" width="5.25" bestFit="1" customWidth="1"/>
    <col min="9" max="9" width="20.25" bestFit="1" customWidth="1"/>
    <col min="10" max="10" width="8.83203125" bestFit="1" customWidth="1"/>
    <col min="11" max="11" width="6" bestFit="1" customWidth="1"/>
    <col min="12" max="12" width="4.5" bestFit="1" customWidth="1"/>
    <col min="13" max="13" width="11.33203125" bestFit="1" customWidth="1"/>
  </cols>
  <sheetData>
    <row r="1" spans="1:17" x14ac:dyDescent="0.3">
      <c r="A1" s="4" t="s">
        <v>7</v>
      </c>
      <c r="B1" s="4" t="s">
        <v>8</v>
      </c>
      <c r="C1" s="4" t="s">
        <v>24</v>
      </c>
      <c r="D1" s="4" t="s">
        <v>1</v>
      </c>
      <c r="E1" s="4" t="s">
        <v>66</v>
      </c>
      <c r="F1" s="4" t="s">
        <v>67</v>
      </c>
      <c r="G1" s="4" t="s">
        <v>68</v>
      </c>
      <c r="H1" s="4" t="s">
        <v>69</v>
      </c>
      <c r="I1" s="4" t="s">
        <v>70</v>
      </c>
      <c r="J1" s="4" t="s">
        <v>10</v>
      </c>
      <c r="K1" s="4" t="s">
        <v>3</v>
      </c>
      <c r="L1" s="4" t="s">
        <v>2</v>
      </c>
      <c r="M1" t="s">
        <v>98</v>
      </c>
    </row>
    <row r="2" spans="1:17" x14ac:dyDescent="0.3">
      <c r="A2" s="4" t="s">
        <v>72</v>
      </c>
      <c r="B2" s="4" t="s">
        <v>71</v>
      </c>
      <c r="C2" s="4" t="s">
        <v>0</v>
      </c>
      <c r="D2" s="4">
        <v>2023</v>
      </c>
      <c r="E2" s="2">
        <f>VLOOKUP(C2,load!$AM$46:$AW$62,D2-2020,FALSE)</f>
        <v>758577.31283664727</v>
      </c>
      <c r="F2" s="10">
        <f t="shared" ref="F2:F9" si="0">M2/E2</f>
        <v>0.12079514836639858</v>
      </c>
      <c r="G2" s="4">
        <v>0</v>
      </c>
      <c r="H2" s="4">
        <v>0</v>
      </c>
      <c r="I2" s="4">
        <v>60</v>
      </c>
      <c r="J2" s="4" t="s">
        <v>12</v>
      </c>
      <c r="K2" s="4"/>
      <c r="L2" s="4">
        <v>0</v>
      </c>
      <c r="M2" s="2">
        <f>states_RPS!S3</f>
        <v>91632.45905148676</v>
      </c>
      <c r="O2" s="4"/>
      <c r="P2" s="4"/>
      <c r="Q2" s="2"/>
    </row>
    <row r="3" spans="1:17" x14ac:dyDescent="0.3">
      <c r="A3" s="4" t="s">
        <v>72</v>
      </c>
      <c r="B3" s="4" t="s">
        <v>71</v>
      </c>
      <c r="C3" s="4" t="s">
        <v>0</v>
      </c>
      <c r="D3" s="4">
        <f>D2+1</f>
        <v>2024</v>
      </c>
      <c r="E3" s="2">
        <f>VLOOKUP(C3,load!$AM$46:$AW$62,D3-2020,FALSE)</f>
        <v>769661.00082297903</v>
      </c>
      <c r="F3" s="10">
        <f t="shared" si="0"/>
        <v>0.13477804367853069</v>
      </c>
      <c r="G3" s="4">
        <v>0</v>
      </c>
      <c r="H3" s="4">
        <v>0</v>
      </c>
      <c r="I3" s="4">
        <v>60</v>
      </c>
      <c r="J3" s="4" t="s">
        <v>12</v>
      </c>
      <c r="K3" s="4"/>
      <c r="L3" s="4">
        <v>0</v>
      </c>
      <c r="M3" s="2">
        <f>states_RPS!S4</f>
        <v>103733.40398658111</v>
      </c>
      <c r="O3" s="4"/>
      <c r="P3" s="4"/>
      <c r="Q3" s="10"/>
    </row>
    <row r="4" spans="1:17" x14ac:dyDescent="0.3">
      <c r="A4" s="4" t="s">
        <v>72</v>
      </c>
      <c r="B4" s="4" t="s">
        <v>71</v>
      </c>
      <c r="C4" s="4" t="s">
        <v>0</v>
      </c>
      <c r="D4" s="4">
        <f t="shared" ref="D4:D9" si="1">D3+1</f>
        <v>2025</v>
      </c>
      <c r="E4" s="2">
        <f>VLOOKUP(C4,load!$AM$46:$AW$62,D4-2020,FALSE)</f>
        <v>782542.27577522176</v>
      </c>
      <c r="F4" s="10">
        <f t="shared" si="0"/>
        <v>0.15270169596559888</v>
      </c>
      <c r="G4" s="4">
        <v>0</v>
      </c>
      <c r="H4" s="4">
        <v>0</v>
      </c>
      <c r="I4" s="4">
        <v>60</v>
      </c>
      <c r="J4" s="4" t="s">
        <v>12</v>
      </c>
      <c r="K4" s="4"/>
      <c r="L4" s="4">
        <v>0</v>
      </c>
      <c r="M4" s="2">
        <f>states_RPS!S5</f>
        <v>119495.53267565575</v>
      </c>
      <c r="O4" s="4"/>
      <c r="P4" s="4"/>
      <c r="Q4" s="10"/>
    </row>
    <row r="5" spans="1:17" x14ac:dyDescent="0.3">
      <c r="A5" s="4" t="s">
        <v>72</v>
      </c>
      <c r="B5" s="4" t="s">
        <v>71</v>
      </c>
      <c r="C5" s="4" t="s">
        <v>0</v>
      </c>
      <c r="D5" s="4">
        <f t="shared" si="1"/>
        <v>2026</v>
      </c>
      <c r="E5" s="2">
        <f>VLOOKUP(C5,load!$AM$46:$AW$62,D5-2020,FALSE)</f>
        <v>793962.58782564825</v>
      </c>
      <c r="F5" s="10">
        <f t="shared" si="0"/>
        <v>0.16808665352109867</v>
      </c>
      <c r="G5" s="4">
        <v>0</v>
      </c>
      <c r="H5" s="4">
        <v>0</v>
      </c>
      <c r="I5" s="4">
        <v>60</v>
      </c>
      <c r="J5" s="4" t="s">
        <v>12</v>
      </c>
      <c r="K5" s="4"/>
      <c r="L5" s="4">
        <v>0</v>
      </c>
      <c r="M5" s="2">
        <f>states_RPS!S6</f>
        <v>133454.5144085646</v>
      </c>
      <c r="O5" s="4"/>
      <c r="P5" s="4"/>
      <c r="Q5" s="10"/>
    </row>
    <row r="6" spans="1:17" x14ac:dyDescent="0.3">
      <c r="A6" s="4" t="s">
        <v>72</v>
      </c>
      <c r="B6" s="4" t="s">
        <v>71</v>
      </c>
      <c r="C6" s="4" t="s">
        <v>0</v>
      </c>
      <c r="D6" s="4">
        <f t="shared" si="1"/>
        <v>2027</v>
      </c>
      <c r="E6" s="2">
        <f>VLOOKUP(C6,load!$AM$46:$AW$62,D6-2020,FALSE)</f>
        <v>801717.94031835184</v>
      </c>
      <c r="F6" s="10">
        <f t="shared" si="0"/>
        <v>0.18367098305808829</v>
      </c>
      <c r="G6" s="4">
        <v>0</v>
      </c>
      <c r="H6" s="4">
        <v>0</v>
      </c>
      <c r="I6" s="4">
        <v>60</v>
      </c>
      <c r="J6" s="4" t="s">
        <v>12</v>
      </c>
      <c r="K6" s="4"/>
      <c r="L6" s="4">
        <v>0</v>
      </c>
      <c r="M6" s="2">
        <f>states_RPS!S7</f>
        <v>147252.32223357743</v>
      </c>
      <c r="O6" s="4"/>
      <c r="P6" s="4"/>
      <c r="Q6" s="10"/>
    </row>
    <row r="7" spans="1:17" x14ac:dyDescent="0.3">
      <c r="A7" s="4" t="s">
        <v>72</v>
      </c>
      <c r="B7" s="4" t="s">
        <v>71</v>
      </c>
      <c r="C7" s="4" t="s">
        <v>0</v>
      </c>
      <c r="D7" s="4">
        <f t="shared" si="1"/>
        <v>2028</v>
      </c>
      <c r="E7" s="2">
        <f>VLOOKUP(C7,load!$AM$46:$AW$62,D7-2020,FALSE)</f>
        <v>809891.54677000525</v>
      </c>
      <c r="F7" s="10">
        <f t="shared" si="0"/>
        <v>0.19797656945687878</v>
      </c>
      <c r="G7" s="4">
        <v>0</v>
      </c>
      <c r="H7" s="4">
        <v>0</v>
      </c>
      <c r="I7" s="4">
        <v>60</v>
      </c>
      <c r="J7" s="4" t="s">
        <v>12</v>
      </c>
      <c r="K7" s="4"/>
      <c r="L7" s="4">
        <v>0</v>
      </c>
      <c r="M7" s="2">
        <f>states_RPS!S8</f>
        <v>160339.55006165092</v>
      </c>
      <c r="O7" s="4"/>
      <c r="P7" s="4"/>
      <c r="Q7" s="10"/>
    </row>
    <row r="8" spans="1:17" x14ac:dyDescent="0.3">
      <c r="A8" s="4" t="s">
        <v>72</v>
      </c>
      <c r="B8" s="4" t="s">
        <v>71</v>
      </c>
      <c r="C8" s="4" t="s">
        <v>0</v>
      </c>
      <c r="D8" s="4">
        <f t="shared" si="1"/>
        <v>2029</v>
      </c>
      <c r="E8" s="2">
        <f>VLOOKUP(C8,load!$AM$46:$AW$62,D8-2020,FALSE)</f>
        <v>817611.70089573518</v>
      </c>
      <c r="F8" s="10">
        <f t="shared" si="0"/>
        <v>0.2149465285278187</v>
      </c>
      <c r="G8" s="4">
        <v>0</v>
      </c>
      <c r="H8" s="4">
        <v>0</v>
      </c>
      <c r="I8" s="4">
        <v>60</v>
      </c>
      <c r="J8" s="4" t="s">
        <v>12</v>
      </c>
      <c r="K8" s="4"/>
      <c r="L8" s="4">
        <v>0</v>
      </c>
      <c r="M8" s="2">
        <f>states_RPS!S9</f>
        <v>175742.79679126351</v>
      </c>
      <c r="O8" s="4"/>
      <c r="P8" s="4"/>
      <c r="Q8" s="10"/>
    </row>
    <row r="9" spans="1:17" x14ac:dyDescent="0.3">
      <c r="A9" s="4" t="s">
        <v>72</v>
      </c>
      <c r="B9" s="4" t="s">
        <v>71</v>
      </c>
      <c r="C9" s="4" t="s">
        <v>0</v>
      </c>
      <c r="D9" s="4">
        <f t="shared" si="1"/>
        <v>2030</v>
      </c>
      <c r="E9" s="2">
        <f>VLOOKUP(C9,load!$AM$46:$AW$62,D9-2020,FALSE)</f>
        <v>822846.67739991541</v>
      </c>
      <c r="F9" s="10">
        <f t="shared" si="0"/>
        <v>0.2303489227068978</v>
      </c>
      <c r="G9" s="4">
        <v>0</v>
      </c>
      <c r="H9" s="4">
        <v>0</v>
      </c>
      <c r="I9" s="4">
        <v>60</v>
      </c>
      <c r="J9" s="4" t="s">
        <v>12</v>
      </c>
      <c r="K9" s="4"/>
      <c r="L9" s="4">
        <v>0</v>
      </c>
      <c r="M9" s="2">
        <f>states_RPS!S10</f>
        <v>189541.84569202078</v>
      </c>
      <c r="O9" s="4"/>
      <c r="P9" s="4"/>
      <c r="Q9" s="10"/>
    </row>
    <row r="10" spans="1:17" x14ac:dyDescent="0.3">
      <c r="O10" s="4"/>
      <c r="P10" s="4"/>
    </row>
    <row r="11" spans="1:17" x14ac:dyDescent="0.3">
      <c r="O11" s="4"/>
      <c r="P1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 (Please Read)</vt:lpstr>
      <vt:lpstr>mappings</vt:lpstr>
      <vt:lpstr>load</vt:lpstr>
      <vt:lpstr>states_RPS</vt:lpstr>
      <vt:lpstr>2022_generation_stock</vt:lpstr>
      <vt:lpstr>gross_CONE</vt:lpstr>
      <vt:lpstr>state_policy_entries</vt:lpstr>
      <vt:lpstr>RPS-StatusQuo-2A-2B-3</vt:lpstr>
      <vt:lpstr>RPS-2C</vt:lpstr>
      <vt:lpstr>capacity_market_RTO</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Bobbio, Emmanuele</dc:creator>
  <cp:lastModifiedBy>Scott Baker</cp:lastModifiedBy>
  <dcterms:created xsi:type="dcterms:W3CDTF">2019-10-29T21:38:08Z</dcterms:created>
  <dcterms:modified xsi:type="dcterms:W3CDTF">2022-11-02T12:54:20Z</dcterms:modified>
</cp:coreProperties>
</file>