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5115" windowWidth="19440" windowHeight="960" tabRatio="895" activeTab="0"/>
  </bookViews>
  <sheets>
    <sheet name="CurrentvsExelonProp" sheetId="1" r:id="rId1"/>
  </sheets>
  <externalReferences>
    <externalReference r:id="rId4"/>
  </externalReferences>
  <definedNames>
    <definedName name="7">#REF!</definedName>
    <definedName name="BI">#REF!</definedName>
    <definedName name="Data">#REF!</definedName>
  </definedNames>
  <calcPr fullCalcOnLoad="1"/>
</workbook>
</file>

<file path=xl/sharedStrings.xml><?xml version="1.0" encoding="utf-8"?>
<sst xmlns="http://schemas.openxmlformats.org/spreadsheetml/2006/main" count="41" uniqueCount="36">
  <si>
    <t>Date</t>
  </si>
  <si>
    <t>HE</t>
  </si>
  <si>
    <t>Losses</t>
  </si>
  <si>
    <t>EDC Account Num</t>
  </si>
  <si>
    <t>Nominated Icap kw (inc losses)</t>
  </si>
  <si>
    <t>CBL kw</t>
  </si>
  <si>
    <t>Load kw</t>
  </si>
  <si>
    <t>Load kw (w/losses)</t>
  </si>
  <si>
    <t>PLC impact</t>
  </si>
  <si>
    <t>Energy compensation based on measured reduction in real time (see emergency energy and economic energy rules)</t>
  </si>
  <si>
    <t>PLC impact (current vs future DY)</t>
  </si>
  <si>
    <t>FSL kw ( w/o losses)</t>
  </si>
  <si>
    <t>PLC kw ('22/'23)</t>
  </si>
  <si>
    <t>Over/Under Capacity Compliance</t>
  </si>
  <si>
    <t>Peak Load ('22/'23)</t>
  </si>
  <si>
    <t xml:space="preserve">Est PLC ('23/'24) for 1 hour </t>
  </si>
  <si>
    <t>Capacity Load Reduction = Add Back kw  (w/ losses)</t>
  </si>
  <si>
    <t>Energy Load Reduction kw (w/losses)</t>
  </si>
  <si>
    <t>Load Mgt Event/Test Capacity Load Reduction</t>
  </si>
  <si>
    <t>Energy Load Reduction</t>
  </si>
  <si>
    <t>Notes</t>
  </si>
  <si>
    <t>Add Back designed to not increase subsequent years PLC and to recognize over performance in current year (instead of a PLC reduction in subsequent DY(</t>
  </si>
  <si>
    <t>Over/Under Capacity compliance displayed for single registration for simplicity (does not reflect prorata resource commitment)</t>
  </si>
  <si>
    <t>Office Building (over)</t>
  </si>
  <si>
    <t>Office Building (under)</t>
  </si>
  <si>
    <t>Industrial (variable)</t>
  </si>
  <si>
    <t>Peak Shaver</t>
  </si>
  <si>
    <t>Load Mgt/PRD Registration Nomination</t>
  </si>
  <si>
    <t>Use Case</t>
  </si>
  <si>
    <t>Load Management examples - capacity nomination, capacity load reduction/add back/future PLC, energy load reduction</t>
  </si>
  <si>
    <t>Nominated UCAP = Nominated ICAP * Forecast Pool Requirement ("FPR")</t>
  </si>
  <si>
    <t>weather normalized Load kw (w/losses)</t>
  </si>
  <si>
    <t>Current Process</t>
  </si>
  <si>
    <t>Capacity Load Reduction</t>
  </si>
  <si>
    <t>Proposed Process</t>
  </si>
  <si>
    <t>Residential (Aggregate)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</si>
</sst>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d"/>
    <numFmt numFmtId="166" formatCode="_(* #,##0.0_);_(* \(#,##0.0\);_(* &quot;-&quot;??_);_(@_)"/>
    <numFmt numFmtId="167" formatCode="_(* #,##0_);_(* \(#,##0\);_(* &quot;-&quot;??_);_(@_)"/>
    <numFmt numFmtId="168" formatCode="dd\-mmm\-yy"/>
    <numFmt numFmtId="169" formatCode="m/d/yy;@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_);_(* \(#,##0.00000\);_(* &quot;-&quot;?????_);_(@_)"/>
    <numFmt numFmtId="174" formatCode="_(* #,##0.0000_);_(* \(#,##0.0000\);_(* &quot;-&quot;????_);_(@_)"/>
    <numFmt numFmtId="175" formatCode="0.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Trebuchet MS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Trebuchet MS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6" fillId="0" borderId="10" xfId="57" applyFont="1" applyBorder="1">
      <alignment/>
      <protection/>
    </xf>
    <xf numFmtId="167" fontId="6" fillId="0" borderId="10" xfId="42" applyNumberFormat="1" applyFont="1" applyBorder="1" applyAlignment="1" quotePrefix="1">
      <alignment/>
    </xf>
    <xf numFmtId="0" fontId="6" fillId="0" borderId="0" xfId="57" applyFont="1" applyBorder="1" applyAlignment="1">
      <alignment/>
      <protection/>
    </xf>
    <xf numFmtId="167" fontId="0" fillId="0" borderId="0" xfId="0" applyNumberFormat="1" applyAlignment="1">
      <alignment/>
    </xf>
    <xf numFmtId="43" fontId="6" fillId="0" borderId="10" xfId="42" applyNumberFormat="1" applyFont="1" applyBorder="1" applyAlignment="1" quotePrefix="1">
      <alignment/>
    </xf>
    <xf numFmtId="167" fontId="6" fillId="0" borderId="11" xfId="42" applyNumberFormat="1" applyFont="1" applyBorder="1" applyAlignment="1">
      <alignment/>
    </xf>
    <xf numFmtId="167" fontId="6" fillId="0" borderId="12" xfId="42" applyNumberFormat="1" applyFont="1" applyBorder="1" applyAlignment="1" quotePrefix="1">
      <alignment/>
    </xf>
    <xf numFmtId="167" fontId="6" fillId="0" borderId="13" xfId="42" applyNumberFormat="1" applyFont="1" applyBorder="1" applyAlignment="1">
      <alignment/>
    </xf>
    <xf numFmtId="167" fontId="6" fillId="0" borderId="14" xfId="42" applyNumberFormat="1" applyFont="1" applyBorder="1" applyAlignment="1" quotePrefix="1">
      <alignment/>
    </xf>
    <xf numFmtId="167" fontId="6" fillId="0" borderId="15" xfId="42" applyNumberFormat="1" applyFont="1" applyBorder="1" applyAlignment="1" quotePrefix="1">
      <alignment/>
    </xf>
    <xf numFmtId="169" fontId="6" fillId="0" borderId="11" xfId="57" applyNumberFormat="1" applyFont="1" applyBorder="1">
      <alignment/>
      <protection/>
    </xf>
    <xf numFmtId="169" fontId="6" fillId="0" borderId="13" xfId="57" applyNumberFormat="1" applyFont="1" applyBorder="1">
      <alignment/>
      <protection/>
    </xf>
    <xf numFmtId="0" fontId="6" fillId="0" borderId="14" xfId="57" applyFont="1" applyBorder="1">
      <alignment/>
      <protection/>
    </xf>
    <xf numFmtId="43" fontId="6" fillId="0" borderId="14" xfId="42" applyNumberFormat="1" applyFont="1" applyBorder="1" applyAlignment="1" quotePrefix="1">
      <alignment/>
    </xf>
    <xf numFmtId="0" fontId="0" fillId="0" borderId="16" xfId="0" applyBorder="1" applyAlignment="1">
      <alignment/>
    </xf>
    <xf numFmtId="167" fontId="6" fillId="33" borderId="11" xfId="42" applyNumberFormat="1" applyFont="1" applyFill="1" applyBorder="1" applyAlignment="1">
      <alignment/>
    </xf>
    <xf numFmtId="167" fontId="6" fillId="33" borderId="10" xfId="42" applyNumberFormat="1" applyFont="1" applyFill="1" applyBorder="1" applyAlignment="1" quotePrefix="1">
      <alignment/>
    </xf>
    <xf numFmtId="167" fontId="6" fillId="33" borderId="12" xfId="42" applyNumberFormat="1" applyFont="1" applyFill="1" applyBorder="1" applyAlignment="1" quotePrefix="1">
      <alignment/>
    </xf>
    <xf numFmtId="169" fontId="6" fillId="33" borderId="11" xfId="57" applyNumberFormat="1" applyFont="1" applyFill="1" applyBorder="1">
      <alignment/>
      <protection/>
    </xf>
    <xf numFmtId="0" fontId="6" fillId="33" borderId="10" xfId="57" applyFont="1" applyFill="1" applyBorder="1">
      <alignment/>
      <protection/>
    </xf>
    <xf numFmtId="167" fontId="6" fillId="33" borderId="11" xfId="42" applyNumberFormat="1" applyFont="1" applyFill="1" applyBorder="1" applyAlignment="1" quotePrefix="1">
      <alignment/>
    </xf>
    <xf numFmtId="43" fontId="6" fillId="33" borderId="10" xfId="42" applyNumberFormat="1" applyFont="1" applyFill="1" applyBorder="1" applyAlignment="1" quotePrefix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7" fontId="6" fillId="34" borderId="12" xfId="42" applyNumberFormat="1" applyFont="1" applyFill="1" applyBorder="1" applyAlignment="1" quotePrefix="1">
      <alignment/>
    </xf>
    <xf numFmtId="167" fontId="6" fillId="34" borderId="10" xfId="42" applyNumberFormat="1" applyFont="1" applyFill="1" applyBorder="1" applyAlignment="1" quotePrefix="1">
      <alignment/>
    </xf>
    <xf numFmtId="167" fontId="6" fillId="33" borderId="17" xfId="42" applyNumberFormat="1" applyFont="1" applyFill="1" applyBorder="1" applyAlignment="1">
      <alignment/>
    </xf>
    <xf numFmtId="167" fontId="6" fillId="33" borderId="18" xfId="42" applyNumberFormat="1" applyFont="1" applyFill="1" applyBorder="1" applyAlignment="1" quotePrefix="1">
      <alignment/>
    </xf>
    <xf numFmtId="43" fontId="0" fillId="0" borderId="0" xfId="0" applyNumberFormat="1" applyAlignment="1">
      <alignment/>
    </xf>
    <xf numFmtId="0" fontId="7" fillId="33" borderId="19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25" fillId="0" borderId="0" xfId="0" applyFont="1" applyAlignment="1">
      <alignment/>
    </xf>
    <xf numFmtId="167" fontId="6" fillId="33" borderId="21" xfId="42" applyNumberFormat="1" applyFont="1" applyFill="1" applyBorder="1" applyAlignment="1" quotePrefix="1">
      <alignment/>
    </xf>
    <xf numFmtId="167" fontId="6" fillId="0" borderId="21" xfId="42" applyNumberFormat="1" applyFont="1" applyBorder="1" applyAlignment="1" quotePrefix="1">
      <alignment/>
    </xf>
    <xf numFmtId="167" fontId="6" fillId="0" borderId="22" xfId="42" applyNumberFormat="1" applyFont="1" applyBorder="1" applyAlignment="1" quotePrefix="1">
      <alignment/>
    </xf>
    <xf numFmtId="0" fontId="7" fillId="35" borderId="19" xfId="0" applyFont="1" applyFill="1" applyBorder="1" applyAlignment="1">
      <alignment wrapText="1"/>
    </xf>
    <xf numFmtId="167" fontId="6" fillId="35" borderId="11" xfId="42" applyNumberFormat="1" applyFont="1" applyFill="1" applyBorder="1" applyAlignment="1">
      <alignment/>
    </xf>
    <xf numFmtId="167" fontId="6" fillId="35" borderId="10" xfId="42" applyNumberFormat="1" applyFont="1" applyFill="1" applyBorder="1" applyAlignment="1" quotePrefix="1">
      <alignment/>
    </xf>
    <xf numFmtId="43" fontId="6" fillId="35" borderId="10" xfId="42" applyNumberFormat="1" applyFont="1" applyFill="1" applyBorder="1" applyAlignment="1" quotePrefix="1">
      <alignment/>
    </xf>
    <xf numFmtId="169" fontId="6" fillId="35" borderId="11" xfId="57" applyNumberFormat="1" applyFont="1" applyFill="1" applyBorder="1">
      <alignment/>
      <protection/>
    </xf>
    <xf numFmtId="0" fontId="6" fillId="35" borderId="10" xfId="57" applyFont="1" applyFill="1" applyBorder="1">
      <alignment/>
      <protection/>
    </xf>
    <xf numFmtId="167" fontId="6" fillId="35" borderId="12" xfId="42" applyNumberFormat="1" applyFont="1" applyFill="1" applyBorder="1" applyAlignment="1" quotePrefix="1">
      <alignment/>
    </xf>
    <xf numFmtId="167" fontId="6" fillId="35" borderId="21" xfId="42" applyNumberFormat="1" applyFont="1" applyFill="1" applyBorder="1" applyAlignment="1" quotePrefix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6" fillId="0" borderId="27" xfId="57" applyFont="1" applyBorder="1" applyAlignment="1">
      <alignment wrapText="1"/>
      <protection/>
    </xf>
    <xf numFmtId="0" fontId="6" fillId="0" borderId="28" xfId="57" applyFont="1" applyBorder="1" applyAlignment="1">
      <alignment wrapText="1"/>
      <protection/>
    </xf>
    <xf numFmtId="0" fontId="6" fillId="0" borderId="27" xfId="57" applyFont="1" applyBorder="1">
      <alignment/>
      <protection/>
    </xf>
    <xf numFmtId="0" fontId="6" fillId="0" borderId="28" xfId="57" applyFont="1" applyBorder="1">
      <alignment/>
      <protection/>
    </xf>
    <xf numFmtId="0" fontId="6" fillId="0" borderId="29" xfId="57" applyFont="1" applyBorder="1" applyAlignment="1">
      <alignment wrapText="1"/>
      <protection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6" fillId="0" borderId="37" xfId="57" applyFont="1" applyBorder="1" applyAlignment="1">
      <alignment wrapText="1"/>
      <protection/>
    </xf>
    <xf numFmtId="0" fontId="6" fillId="0" borderId="38" xfId="57" applyFont="1" applyBorder="1" applyAlignment="1">
      <alignment wrapText="1"/>
      <protection/>
    </xf>
    <xf numFmtId="167" fontId="6" fillId="33" borderId="39" xfId="42" applyNumberFormat="1" applyFont="1" applyFill="1" applyBorder="1" applyAlignment="1" quotePrefix="1">
      <alignment/>
    </xf>
    <xf numFmtId="167" fontId="6" fillId="35" borderId="39" xfId="42" applyNumberFormat="1" applyFont="1" applyFill="1" applyBorder="1" applyAlignment="1" quotePrefix="1">
      <alignment/>
    </xf>
    <xf numFmtId="167" fontId="6" fillId="0" borderId="39" xfId="42" applyNumberFormat="1" applyFont="1" applyBorder="1" applyAlignment="1" quotePrefix="1">
      <alignment/>
    </xf>
    <xf numFmtId="167" fontId="6" fillId="0" borderId="40" xfId="42" applyNumberFormat="1" applyFont="1" applyBorder="1" applyAlignment="1" quotePrefix="1">
      <alignment/>
    </xf>
    <xf numFmtId="0" fontId="1" fillId="0" borderId="34" xfId="0" applyFont="1" applyBorder="1" applyAlignment="1">
      <alignment horizontal="center" wrapText="1"/>
    </xf>
    <xf numFmtId="167" fontId="6" fillId="35" borderId="11" xfId="42" applyNumberFormat="1" applyFont="1" applyFill="1" applyBorder="1" applyAlignment="1" quotePrefix="1">
      <alignment/>
    </xf>
    <xf numFmtId="167" fontId="6" fillId="0" borderId="41" xfId="42" applyNumberFormat="1" applyFont="1" applyBorder="1" applyAlignment="1" quotePrefix="1">
      <alignment/>
    </xf>
    <xf numFmtId="167" fontId="6" fillId="33" borderId="41" xfId="42" applyNumberFormat="1" applyFont="1" applyFill="1" applyBorder="1" applyAlignment="1" quotePrefix="1">
      <alignment/>
    </xf>
    <xf numFmtId="167" fontId="6" fillId="0" borderId="42" xfId="42" applyNumberFormat="1" applyFont="1" applyBorder="1" applyAlignment="1" quotePrefix="1">
      <alignment/>
    </xf>
    <xf numFmtId="0" fontId="1" fillId="0" borderId="36" xfId="0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33" xfId="0" applyFont="1" applyBorder="1" applyAlignment="1">
      <alignment horizontal="center" wrapText="1"/>
    </xf>
    <xf numFmtId="0" fontId="7" fillId="34" borderId="19" xfId="0" applyFont="1" applyFill="1" applyBorder="1" applyAlignment="1">
      <alignment wrapText="1"/>
    </xf>
    <xf numFmtId="167" fontId="6" fillId="34" borderId="11" xfId="42" applyNumberFormat="1" applyFont="1" applyFill="1" applyBorder="1" applyAlignment="1">
      <alignment/>
    </xf>
    <xf numFmtId="43" fontId="6" fillId="34" borderId="10" xfId="42" applyNumberFormat="1" applyFont="1" applyFill="1" applyBorder="1" applyAlignment="1" quotePrefix="1">
      <alignment/>
    </xf>
    <xf numFmtId="169" fontId="6" fillId="34" borderId="11" xfId="57" applyNumberFormat="1" applyFont="1" applyFill="1" applyBorder="1">
      <alignment/>
      <protection/>
    </xf>
    <xf numFmtId="0" fontId="6" fillId="34" borderId="10" xfId="57" applyFont="1" applyFill="1" applyBorder="1">
      <alignment/>
      <protection/>
    </xf>
    <xf numFmtId="167" fontId="6" fillId="34" borderId="21" xfId="42" applyNumberFormat="1" applyFont="1" applyFill="1" applyBorder="1" applyAlignment="1" quotePrefix="1">
      <alignment/>
    </xf>
    <xf numFmtId="167" fontId="6" fillId="34" borderId="11" xfId="42" applyNumberFormat="1" applyFont="1" applyFill="1" applyBorder="1" applyAlignment="1" quotePrefix="1">
      <alignment/>
    </xf>
    <xf numFmtId="167" fontId="6" fillId="34" borderId="39" xfId="42" applyNumberFormat="1" applyFont="1" applyFill="1" applyBorder="1" applyAlignment="1" quotePrefix="1">
      <alignment/>
    </xf>
    <xf numFmtId="167" fontId="44" fillId="34" borderId="10" xfId="42" applyNumberFormat="1" applyFont="1" applyFill="1" applyBorder="1" applyAlignment="1" quotePrefix="1">
      <alignment/>
    </xf>
    <xf numFmtId="167" fontId="44" fillId="34" borderId="12" xfId="42" applyNumberFormat="1" applyFont="1" applyFill="1" applyBorder="1" applyAlignment="1" quotePrefix="1">
      <alignment/>
    </xf>
    <xf numFmtId="167" fontId="44" fillId="34" borderId="21" xfId="42" applyNumberFormat="1" applyFont="1" applyFill="1" applyBorder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neilj\AppData\Local\Microsoft\Windows\Temporary%20Internet%20Files\Content.Outlook\CKE1938D\BIPCO_AddBackAnalysis_20081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L_Compa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tabSelected="1" zoomScale="130" zoomScaleNormal="130" zoomScalePageLayoutView="0" workbookViewId="0" topLeftCell="A1">
      <selection activeCell="O5" sqref="O5:S5"/>
    </sheetView>
  </sheetViews>
  <sheetFormatPr defaultColWidth="9.140625" defaultRowHeight="12.75"/>
  <cols>
    <col min="1" max="1" width="17.28125" style="0" customWidth="1"/>
    <col min="2" max="3" width="8.421875" style="0" customWidth="1"/>
    <col min="4" max="4" width="9.00390625" style="0" customWidth="1"/>
    <col min="5" max="5" width="10.140625" style="0" customWidth="1"/>
    <col min="6" max="6" width="7.7109375" style="0" customWidth="1"/>
    <col min="7" max="7" width="7.00390625" style="0" bestFit="1" customWidth="1"/>
    <col min="8" max="8" width="4.28125" style="0" customWidth="1"/>
    <col min="9" max="9" width="8.140625" style="0" bestFit="1" customWidth="1"/>
    <col min="10" max="10" width="9.7109375" style="0" customWidth="1"/>
    <col min="11" max="11" width="13.28125" style="0" customWidth="1"/>
    <col min="12" max="12" width="12.28125" style="0" customWidth="1"/>
    <col min="13" max="13" width="11.28125" style="0" customWidth="1"/>
    <col min="14" max="14" width="8.57421875" style="0" customWidth="1"/>
    <col min="15" max="17" width="12.28125" style="0" customWidth="1"/>
    <col min="18" max="18" width="11.140625" style="0" customWidth="1"/>
    <col min="19" max="19" width="7.57421875" style="0" customWidth="1"/>
    <col min="20" max="20" width="9.28125" style="0" customWidth="1"/>
    <col min="21" max="21" width="12.00390625" style="0" customWidth="1"/>
    <col min="23" max="24" width="10.00390625" style="0" bestFit="1" customWidth="1"/>
  </cols>
  <sheetData>
    <row r="1" ht="15.75">
      <c r="A1" s="33" t="s">
        <v>29</v>
      </c>
    </row>
    <row r="2" ht="12.75">
      <c r="A2" s="23"/>
    </row>
    <row r="3" ht="12.75">
      <c r="A3" s="24"/>
    </row>
    <row r="4" ht="13.5" thickBot="1">
      <c r="A4" s="24"/>
    </row>
    <row r="5" spans="1:21" ht="26.25" customHeight="1" thickBot="1">
      <c r="A5" s="15"/>
      <c r="B5" s="59"/>
      <c r="C5" s="54"/>
      <c r="D5" s="54"/>
      <c r="E5" s="54"/>
      <c r="F5" s="60"/>
      <c r="G5" s="45" t="s">
        <v>32</v>
      </c>
      <c r="H5" s="46"/>
      <c r="I5" s="46"/>
      <c r="J5" s="46"/>
      <c r="K5" s="46"/>
      <c r="L5" s="46"/>
      <c r="M5" s="46"/>
      <c r="N5" s="47"/>
      <c r="O5" s="46" t="s">
        <v>34</v>
      </c>
      <c r="P5" s="46"/>
      <c r="Q5" s="46"/>
      <c r="R5" s="46"/>
      <c r="S5" s="46"/>
      <c r="T5" s="79"/>
      <c r="U5" s="55"/>
    </row>
    <row r="6" spans="1:21" ht="26.25" customHeight="1" thickBot="1">
      <c r="A6" s="58" t="s">
        <v>28</v>
      </c>
      <c r="B6" s="61" t="s">
        <v>27</v>
      </c>
      <c r="C6" s="56"/>
      <c r="D6" s="56"/>
      <c r="E6" s="56"/>
      <c r="F6" s="62"/>
      <c r="G6" s="63" t="s">
        <v>18</v>
      </c>
      <c r="H6" s="64"/>
      <c r="I6" s="64"/>
      <c r="J6" s="64"/>
      <c r="K6" s="64"/>
      <c r="L6" s="64"/>
      <c r="M6" s="73" t="s">
        <v>10</v>
      </c>
      <c r="N6" s="66"/>
      <c r="O6" s="63" t="s">
        <v>33</v>
      </c>
      <c r="P6" s="64"/>
      <c r="Q6" s="78"/>
      <c r="R6" s="73" t="s">
        <v>10</v>
      </c>
      <c r="S6" s="65"/>
      <c r="T6" s="80" t="s">
        <v>19</v>
      </c>
      <c r="U6" s="57"/>
    </row>
    <row r="7" spans="1:21" ht="75">
      <c r="A7" s="48" t="s">
        <v>3</v>
      </c>
      <c r="B7" s="49" t="s">
        <v>14</v>
      </c>
      <c r="C7" s="50" t="s">
        <v>12</v>
      </c>
      <c r="D7" s="50" t="s">
        <v>11</v>
      </c>
      <c r="E7" s="50" t="s">
        <v>4</v>
      </c>
      <c r="F7" s="50" t="s">
        <v>2</v>
      </c>
      <c r="G7" s="51" t="s">
        <v>0</v>
      </c>
      <c r="H7" s="52" t="s">
        <v>1</v>
      </c>
      <c r="I7" s="52" t="s">
        <v>6</v>
      </c>
      <c r="J7" s="50" t="s">
        <v>7</v>
      </c>
      <c r="K7" s="50" t="s">
        <v>16</v>
      </c>
      <c r="L7" s="67" t="s">
        <v>13</v>
      </c>
      <c r="M7" s="49" t="s">
        <v>15</v>
      </c>
      <c r="N7" s="53" t="s">
        <v>8</v>
      </c>
      <c r="O7" s="68" t="s">
        <v>31</v>
      </c>
      <c r="P7" s="50" t="s">
        <v>16</v>
      </c>
      <c r="Q7" s="53" t="s">
        <v>13</v>
      </c>
      <c r="R7" s="50" t="s">
        <v>15</v>
      </c>
      <c r="S7" s="67" t="s">
        <v>8</v>
      </c>
      <c r="T7" s="49" t="s">
        <v>5</v>
      </c>
      <c r="U7" s="53" t="s">
        <v>17</v>
      </c>
    </row>
    <row r="8" spans="1:25" ht="15">
      <c r="A8" s="30" t="s">
        <v>23</v>
      </c>
      <c r="B8" s="16">
        <v>2500</v>
      </c>
      <c r="C8" s="17">
        <v>2000</v>
      </c>
      <c r="D8" s="17">
        <v>1500</v>
      </c>
      <c r="E8" s="17">
        <f>+C8-D8*F8</f>
        <v>425</v>
      </c>
      <c r="F8" s="22">
        <v>1.05</v>
      </c>
      <c r="G8" s="19">
        <v>40338</v>
      </c>
      <c r="H8" s="20">
        <v>17</v>
      </c>
      <c r="I8" s="17">
        <v>1000</v>
      </c>
      <c r="J8" s="17">
        <f>ROUND(+I8*F8,0)</f>
        <v>1050</v>
      </c>
      <c r="K8" s="17">
        <f>IF(+$C8-J8&lt;0,0,+$C8-J8)</f>
        <v>950</v>
      </c>
      <c r="L8" s="34">
        <f>+K8-$E8</f>
        <v>525</v>
      </c>
      <c r="M8" s="21">
        <f>+J8+K8</f>
        <v>2000</v>
      </c>
      <c r="N8" s="18">
        <f>+M8-C8</f>
        <v>0</v>
      </c>
      <c r="O8" s="69"/>
      <c r="P8" s="17"/>
      <c r="Q8" s="18"/>
      <c r="R8" s="17"/>
      <c r="S8" s="34"/>
      <c r="T8" s="16">
        <v>1800</v>
      </c>
      <c r="U8" s="18">
        <f>+(T8-I8)*F8</f>
        <v>840</v>
      </c>
      <c r="W8" s="29"/>
      <c r="X8" s="4"/>
      <c r="Y8" s="4"/>
    </row>
    <row r="9" spans="1:24" ht="15">
      <c r="A9" s="37" t="s">
        <v>24</v>
      </c>
      <c r="B9" s="38">
        <v>2500</v>
      </c>
      <c r="C9" s="39">
        <v>2000</v>
      </c>
      <c r="D9" s="39">
        <v>1500</v>
      </c>
      <c r="E9" s="39">
        <f>+C9-D9*F9</f>
        <v>425</v>
      </c>
      <c r="F9" s="40">
        <v>1.05</v>
      </c>
      <c r="G9" s="41">
        <v>40338</v>
      </c>
      <c r="H9" s="42">
        <v>17</v>
      </c>
      <c r="I9" s="39">
        <v>2000</v>
      </c>
      <c r="J9" s="39">
        <f>ROUND(+I9*F9,0)</f>
        <v>2100</v>
      </c>
      <c r="K9" s="39">
        <f>IF(+C9-J9&lt;0,0,+C9-J9)</f>
        <v>0</v>
      </c>
      <c r="L9" s="44">
        <f>+K9-E9</f>
        <v>-425</v>
      </c>
      <c r="M9" s="74">
        <f>+J9+K9</f>
        <v>2100</v>
      </c>
      <c r="N9" s="43">
        <f>+M9-C9</f>
        <v>100</v>
      </c>
      <c r="O9" s="70"/>
      <c r="P9" s="39"/>
      <c r="Q9" s="43"/>
      <c r="R9" s="39"/>
      <c r="S9" s="44"/>
      <c r="T9" s="38">
        <v>1800</v>
      </c>
      <c r="U9" s="43">
        <f>+(T9-I9)*F9</f>
        <v>-210</v>
      </c>
      <c r="W9" s="4"/>
      <c r="X9" s="29"/>
    </row>
    <row r="10" spans="1:21" ht="15">
      <c r="A10" s="30" t="s">
        <v>25</v>
      </c>
      <c r="B10" s="16">
        <v>3500</v>
      </c>
      <c r="C10" s="17">
        <v>2000</v>
      </c>
      <c r="D10" s="17">
        <v>1000</v>
      </c>
      <c r="E10" s="17">
        <f>+C10-D10*F10</f>
        <v>950</v>
      </c>
      <c r="F10" s="22">
        <v>1.05</v>
      </c>
      <c r="G10" s="19">
        <v>40338</v>
      </c>
      <c r="H10" s="20">
        <v>17</v>
      </c>
      <c r="I10" s="17">
        <v>700</v>
      </c>
      <c r="J10" s="17">
        <f>ROUND(+I10*F10,0)</f>
        <v>735</v>
      </c>
      <c r="K10" s="17">
        <f>IF(+C10-J10&lt;0,0,+C10-J10)</f>
        <v>1265</v>
      </c>
      <c r="L10" s="34">
        <f>+K10-E10</f>
        <v>315</v>
      </c>
      <c r="M10" s="21">
        <f>+J10+K10</f>
        <v>2000</v>
      </c>
      <c r="N10" s="18">
        <f>+M10-C10</f>
        <v>0</v>
      </c>
      <c r="O10" s="69"/>
      <c r="P10" s="17"/>
      <c r="Q10" s="18"/>
      <c r="R10" s="17"/>
      <c r="S10" s="34"/>
      <c r="T10" s="16">
        <v>800</v>
      </c>
      <c r="U10" s="18">
        <f>+(T10-I10)*F10</f>
        <v>105</v>
      </c>
    </row>
    <row r="11" spans="1:21" ht="15">
      <c r="A11" s="37" t="s">
        <v>26</v>
      </c>
      <c r="B11" s="38">
        <v>7000</v>
      </c>
      <c r="C11" s="39">
        <v>2000</v>
      </c>
      <c r="D11" s="39">
        <v>1000</v>
      </c>
      <c r="E11" s="39">
        <f>+C11-D11*F11</f>
        <v>950</v>
      </c>
      <c r="F11" s="40">
        <v>1.05</v>
      </c>
      <c r="G11" s="41">
        <v>40338</v>
      </c>
      <c r="H11" s="42">
        <v>17</v>
      </c>
      <c r="I11" s="39">
        <v>2800</v>
      </c>
      <c r="J11" s="39">
        <f>ROUND(+I11*F11,0)</f>
        <v>2940</v>
      </c>
      <c r="K11" s="39">
        <f>IF(+C11-J11&lt;0,0,+C11-J11)</f>
        <v>0</v>
      </c>
      <c r="L11" s="44">
        <f>+K11-E11</f>
        <v>-950</v>
      </c>
      <c r="M11" s="74">
        <f>+J11+K11</f>
        <v>2940</v>
      </c>
      <c r="N11" s="43">
        <f>+M11-C11</f>
        <v>940</v>
      </c>
      <c r="O11" s="70"/>
      <c r="P11" s="39"/>
      <c r="Q11" s="43"/>
      <c r="R11" s="39"/>
      <c r="S11" s="44"/>
      <c r="T11" s="38">
        <v>4000</v>
      </c>
      <c r="U11" s="43">
        <f>+(T11-I11)*F11</f>
        <v>1260</v>
      </c>
    </row>
    <row r="12" spans="1:21" ht="15">
      <c r="A12" s="81" t="s">
        <v>35</v>
      </c>
      <c r="B12" s="82">
        <v>11000</v>
      </c>
      <c r="C12" s="26">
        <v>10000</v>
      </c>
      <c r="D12" s="26">
        <v>7000</v>
      </c>
      <c r="E12" s="26">
        <f>+C12-D12*F12</f>
        <v>2650</v>
      </c>
      <c r="F12" s="83">
        <v>1.05</v>
      </c>
      <c r="G12" s="84">
        <v>40338</v>
      </c>
      <c r="H12" s="85">
        <v>17</v>
      </c>
      <c r="I12" s="26">
        <v>7000</v>
      </c>
      <c r="J12" s="26">
        <f>ROUND(+I12*F12,0)</f>
        <v>7350</v>
      </c>
      <c r="K12" s="26">
        <f>IF(+C12-J12&lt;0,0,+C12-J12)</f>
        <v>2650</v>
      </c>
      <c r="L12" s="86">
        <f>+K12-E12</f>
        <v>0</v>
      </c>
      <c r="M12" s="87">
        <f>+J12+K12</f>
        <v>10000</v>
      </c>
      <c r="N12" s="25">
        <f>+M12-C12</f>
        <v>0</v>
      </c>
      <c r="O12" s="88">
        <f>+J12*0.9</f>
        <v>6615</v>
      </c>
      <c r="P12" s="89">
        <f>IF(+$C12-O12&lt;0,0,+$C12-O12)</f>
        <v>3385</v>
      </c>
      <c r="Q12" s="90">
        <f>+P12-$E12</f>
        <v>735</v>
      </c>
      <c r="R12" s="26">
        <f>+P12+J12</f>
        <v>10735</v>
      </c>
      <c r="S12" s="91">
        <f>+R12-C12</f>
        <v>735</v>
      </c>
      <c r="T12" s="82">
        <v>11000</v>
      </c>
      <c r="U12" s="25">
        <f>+(T12-I12)*F12</f>
        <v>4200</v>
      </c>
    </row>
    <row r="13" spans="1:21" ht="15">
      <c r="A13" s="31"/>
      <c r="B13" s="6"/>
      <c r="C13" s="2"/>
      <c r="D13" s="2"/>
      <c r="E13" s="2"/>
      <c r="F13" s="5"/>
      <c r="G13" s="11"/>
      <c r="H13" s="1"/>
      <c r="I13" s="2"/>
      <c r="J13" s="2"/>
      <c r="K13" s="39"/>
      <c r="L13" s="35"/>
      <c r="M13" s="75"/>
      <c r="N13" s="7"/>
      <c r="O13" s="71"/>
      <c r="P13" s="35"/>
      <c r="Q13" s="35"/>
      <c r="R13" s="2"/>
      <c r="S13" s="35"/>
      <c r="T13" s="6"/>
      <c r="U13" s="7"/>
    </row>
    <row r="14" spans="1:21" ht="15">
      <c r="A14" s="30"/>
      <c r="B14" s="27"/>
      <c r="C14" s="17"/>
      <c r="D14" s="28"/>
      <c r="E14" s="28"/>
      <c r="F14" s="22"/>
      <c r="G14" s="19"/>
      <c r="H14" s="20"/>
      <c r="I14" s="17"/>
      <c r="J14" s="17"/>
      <c r="K14" s="17"/>
      <c r="L14" s="34"/>
      <c r="M14" s="76"/>
      <c r="N14" s="18"/>
      <c r="O14" s="69"/>
      <c r="P14" s="34"/>
      <c r="Q14" s="34"/>
      <c r="R14" s="17"/>
      <c r="S14" s="34"/>
      <c r="T14" s="16"/>
      <c r="U14" s="18"/>
    </row>
    <row r="15" spans="1:21" ht="15.75" thickBot="1">
      <c r="A15" s="32"/>
      <c r="B15" s="8"/>
      <c r="C15" s="9"/>
      <c r="D15" s="9"/>
      <c r="E15" s="9"/>
      <c r="F15" s="14"/>
      <c r="G15" s="12"/>
      <c r="H15" s="13"/>
      <c r="I15" s="9"/>
      <c r="J15" s="9"/>
      <c r="K15" s="9"/>
      <c r="L15" s="36"/>
      <c r="M15" s="77"/>
      <c r="N15" s="10"/>
      <c r="O15" s="72"/>
      <c r="P15" s="36"/>
      <c r="Q15" s="36"/>
      <c r="R15" s="9"/>
      <c r="S15" s="36"/>
      <c r="T15" s="8"/>
      <c r="U15" s="10"/>
    </row>
    <row r="17" spans="4:6" ht="12.75">
      <c r="D17" s="29"/>
      <c r="E17" s="4"/>
      <c r="F17" s="4"/>
    </row>
    <row r="18" spans="1:6" ht="12.75">
      <c r="A18" t="s">
        <v>20</v>
      </c>
      <c r="E18" s="4"/>
      <c r="F18" s="4"/>
    </row>
    <row r="19" ht="12.75">
      <c r="A19" t="s">
        <v>30</v>
      </c>
    </row>
    <row r="20" ht="12.75">
      <c r="A20" t="s">
        <v>21</v>
      </c>
    </row>
    <row r="21" ht="12.75">
      <c r="A21" t="s">
        <v>22</v>
      </c>
    </row>
    <row r="22" ht="12.75">
      <c r="A22" t="s">
        <v>9</v>
      </c>
    </row>
    <row r="24" ht="15">
      <c r="A24" s="3"/>
    </row>
    <row r="26" ht="15">
      <c r="A26" s="3"/>
    </row>
    <row r="27" ht="15">
      <c r="A27" s="3"/>
    </row>
    <row r="28" ht="15">
      <c r="A28" s="3"/>
    </row>
    <row r="29" ht="15">
      <c r="A29" s="3"/>
    </row>
  </sheetData>
  <sheetProtection/>
  <mergeCells count="8">
    <mergeCell ref="B6:F6"/>
    <mergeCell ref="T6:U6"/>
    <mergeCell ref="M6:N6"/>
    <mergeCell ref="G5:N5"/>
    <mergeCell ref="R6:S6"/>
    <mergeCell ref="O5:S5"/>
    <mergeCell ref="O6:Q6"/>
    <mergeCell ref="G6:L6"/>
  </mergeCells>
  <printOptions/>
  <pageMargins left="0" right="0" top="0.75" bottom="0.75" header="0.3" footer="0.3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O'Neill, John</dc:creator>
  <cp:keywords/>
  <dc:description/>
  <cp:lastModifiedBy>Pete Langbein</cp:lastModifiedBy>
  <cp:lastPrinted>2011-02-23T19:08:45Z</cp:lastPrinted>
  <dcterms:created xsi:type="dcterms:W3CDTF">2008-01-25T18:50:55Z</dcterms:created>
  <dcterms:modified xsi:type="dcterms:W3CDTF">2022-11-29T20:50:13Z</dcterms:modified>
  <cp:category/>
  <cp:version/>
  <cp:contentType/>
  <cp:contentStatus/>
</cp:coreProperties>
</file>