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rell\AppData\Roaming\OpenText\OTEdit\EC_Cera\c242407796\"/>
    </mc:Choice>
  </mc:AlternateContent>
  <bookViews>
    <workbookView xWindow="0" yWindow="0" windowWidth="21948" windowHeight="8892"/>
  </bookViews>
  <sheets>
    <sheet name="Monthly Invoiced &amp; Collected"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6" l="1"/>
  <c r="M39" i="6" s="1"/>
  <c r="E39" i="6"/>
  <c r="L39" i="6" s="1"/>
  <c r="F38" i="6" l="1"/>
  <c r="M38" i="6" s="1"/>
  <c r="E38" i="6"/>
  <c r="L38" i="6" s="1"/>
  <c r="F37" i="6"/>
  <c r="M37" i="6" s="1"/>
  <c r="E37" i="6"/>
  <c r="L37" i="6" s="1"/>
  <c r="F36" i="6"/>
  <c r="M36" i="6" s="1"/>
  <c r="E36" i="6"/>
  <c r="L36" i="6" s="1"/>
  <c r="F35" i="6"/>
  <c r="M35" i="6" s="1"/>
  <c r="E35" i="6"/>
  <c r="L35" i="6" s="1"/>
  <c r="F34" i="6"/>
  <c r="M34" i="6" s="1"/>
  <c r="E34" i="6"/>
  <c r="L34" i="6" s="1"/>
  <c r="F33" i="6"/>
  <c r="M33" i="6" s="1"/>
  <c r="E33" i="6"/>
  <c r="L33" i="6" s="1"/>
  <c r="F32" i="6"/>
  <c r="M32" i="6" s="1"/>
  <c r="E32" i="6"/>
  <c r="L32" i="6" s="1"/>
  <c r="F31" i="6"/>
  <c r="M31" i="6" s="1"/>
  <c r="E31" i="6"/>
  <c r="L31" i="6" s="1"/>
  <c r="F30" i="6"/>
  <c r="M30" i="6" s="1"/>
  <c r="E30" i="6"/>
  <c r="L30" i="6" s="1"/>
  <c r="E24" i="6" l="1"/>
  <c r="L24" i="6" s="1"/>
  <c r="F24" i="6"/>
  <c r="M24" i="6" s="1"/>
  <c r="E25" i="6"/>
  <c r="L25" i="6" s="1"/>
  <c r="F25" i="6"/>
  <c r="M25" i="6" s="1"/>
  <c r="E26" i="6"/>
  <c r="L26" i="6" s="1"/>
  <c r="F26" i="6"/>
  <c r="M26" i="6" s="1"/>
  <c r="E27" i="6"/>
  <c r="L27" i="6" s="1"/>
  <c r="F27" i="6"/>
  <c r="M27" i="6" s="1"/>
  <c r="E28" i="6"/>
  <c r="L28" i="6" s="1"/>
  <c r="F28" i="6"/>
  <c r="M28" i="6" s="1"/>
  <c r="E29" i="6"/>
  <c r="L29" i="6" s="1"/>
  <c r="F29" i="6"/>
  <c r="M29" i="6" s="1"/>
  <c r="E5" i="6" l="1"/>
  <c r="E10" i="6" l="1"/>
  <c r="E11" i="6"/>
  <c r="E12" i="6"/>
  <c r="E13" i="6"/>
  <c r="E14" i="6"/>
  <c r="E15" i="6"/>
  <c r="E16" i="6"/>
  <c r="E17" i="6"/>
  <c r="E18" i="6"/>
  <c r="E19" i="6"/>
  <c r="E20" i="6"/>
  <c r="E21" i="6"/>
  <c r="E22" i="6"/>
  <c r="E23" i="6"/>
  <c r="E9" i="6"/>
  <c r="I40" i="6" l="1"/>
  <c r="L19" i="6" l="1"/>
  <c r="L20" i="6"/>
  <c r="L21" i="6"/>
  <c r="L22" i="6"/>
  <c r="F19" i="6"/>
  <c r="M19" i="6" s="1"/>
  <c r="F20" i="6"/>
  <c r="M20" i="6" s="1"/>
  <c r="F21" i="6"/>
  <c r="M21" i="6" s="1"/>
  <c r="F22" i="6"/>
  <c r="M22" i="6" s="1"/>
  <c r="L23" i="6"/>
  <c r="F23" i="6"/>
  <c r="M23" i="6" s="1"/>
  <c r="L15" i="6" l="1"/>
  <c r="F15" i="6"/>
  <c r="M15" i="6" s="1"/>
  <c r="L16" i="6"/>
  <c r="F16" i="6"/>
  <c r="M16" i="6" s="1"/>
  <c r="L17" i="6"/>
  <c r="F17" i="6"/>
  <c r="M17" i="6" s="1"/>
  <c r="L18" i="6"/>
  <c r="F18" i="6"/>
  <c r="M18" i="6" s="1"/>
  <c r="F9" i="6" l="1"/>
  <c r="F10" i="6"/>
  <c r="F11" i="6"/>
  <c r="M11" i="6" s="1"/>
  <c r="F12" i="6"/>
  <c r="M12" i="6" s="1"/>
  <c r="F13" i="6"/>
  <c r="M13" i="6" s="1"/>
  <c r="L14" i="6"/>
  <c r="L11" i="6"/>
  <c r="L13" i="6"/>
  <c r="L9" i="6"/>
  <c r="M9" i="6"/>
  <c r="L10" i="6"/>
  <c r="M10" i="6"/>
  <c r="L12" i="6"/>
  <c r="F14" i="6"/>
  <c r="M14" i="6" s="1"/>
  <c r="L40" i="6" l="1"/>
  <c r="K40" i="6"/>
  <c r="J40" i="6"/>
  <c r="H40" i="6"/>
  <c r="G40" i="6"/>
  <c r="D40" i="6"/>
  <c r="D41" i="6" s="1"/>
  <c r="C40" i="6"/>
  <c r="F40" i="6"/>
  <c r="E40" i="6"/>
  <c r="C41" i="6" l="1"/>
  <c r="F41" i="6"/>
  <c r="G41" i="6"/>
  <c r="H41" i="6"/>
  <c r="E41" i="6"/>
  <c r="M40" i="6"/>
</calcChain>
</file>

<file path=xl/comments1.xml><?xml version="1.0" encoding="utf-8"?>
<comments xmlns="http://schemas.openxmlformats.org/spreadsheetml/2006/main">
  <authors>
    <author>Morelli, Lisa K.</author>
  </authors>
  <commentList>
    <comment ref="I38" authorId="0" shapeId="0">
      <text>
        <r>
          <rPr>
            <sz val="9"/>
            <color indexed="81"/>
            <rFont val="Tahoma"/>
            <family val="2"/>
          </rPr>
          <t>Accrued credits from party(s) in bankruptcy used to satisfy bonus credit refunds due from party(s) in bankruptcy</t>
        </r>
      </text>
    </comment>
  </commentList>
</comments>
</file>

<file path=xl/sharedStrings.xml><?xml version="1.0" encoding="utf-8"?>
<sst xmlns="http://schemas.openxmlformats.org/spreadsheetml/2006/main" count="34" uniqueCount="23">
  <si>
    <t>Billing Month</t>
  </si>
  <si>
    <t>Total</t>
  </si>
  <si>
    <t>Total Monthly Non-Performance Charges Invoiced</t>
  </si>
  <si>
    <t>Total Monthly Non-Performance Charges Collected</t>
  </si>
  <si>
    <t>Non-payment</t>
  </si>
  <si>
    <t>Total Bonus Performance  Credits Invoiced</t>
  </si>
  <si>
    <t>Additional Bonus Credits to be Paid</t>
  </si>
  <si>
    <t>Principal</t>
  </si>
  <si>
    <t>Interest</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</si>
  <si>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</si>
  <si>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Invoice Month</t>
  </si>
  <si>
    <t>Net Credits held for potential future return to bonus pool*</t>
  </si>
  <si>
    <t>Total Winter Storm Elliott Non-Performance Charges:</t>
  </si>
  <si>
    <t>of total principal charges for the event</t>
  </si>
  <si>
    <t>of total interest charges for the event</t>
  </si>
  <si>
    <t>of total principal charges invoiced</t>
  </si>
  <si>
    <t>of total interest charges invoiced</t>
  </si>
  <si>
    <t>*"Net Credit held for potential future return to bonus pool” represents pre-petition net credits earned by parties in bankruptcy which, upon authorization by the relevant bankruptcy court, may be set off against such bankrupt parties’ payment obligations.  These credits have reduced the amount of total non-payment that has been calculated, but they are being withheld from bonus payouts and will be distributed to the bonus pool as appropriate following bankruptcy court authorization of PJM’s setoff of such credits.</t>
  </si>
  <si>
    <t>Total Winter Storm Elliott Non-Performance Charges (interest):</t>
  </si>
  <si>
    <t xml:space="preserve">An additional ~$53,000 in non-compliance charges for March 2023 were marked as collected as part of the August invoice.
This stems from reconciliation of the financial settlement results for the March 2023 invoice and the March non-payment recorded for holdback purposes.
</t>
  </si>
  <si>
    <t>Data as of 4/2/2024</t>
  </si>
  <si>
    <t>Settlement Adjusted Winter Storm Elliott Non-Performance Charges (principal):</t>
  </si>
  <si>
    <t>For ease of reporting, the lump sum credits assessed per sections 4.1 and 4.2 of the Settlement Agreement, as well as the additional interest assessed per the waiver in FERC Docket EL23-57, are reported with the Principal Charges and Credits for the November billing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</si>
</sst>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5" formatCode="0.0%"/>
    <numFmt numFmtId="170"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
      <sz val="9"/>
      <color rgb="FF000000"/>
      <name val="Arial"/>
      <family val="2"/>
    </font>
    <font>
      <sz val="9"/>
      <color indexed="81"/>
      <name val="Tahoma"/>
      <family val="2"/>
    </font>
    <font>
      <sz val="11"/>
      <color rgb="FF000000"/>
      <name val="Calibri"/>
      <family val="2"/>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double">
        <color indexed="64"/>
      </bottom>
      <diagonal/>
    </border>
    <border>
      <left/>
      <right style="thin">
        <color theme="2" tint="-0.499984740745262"/>
      </right>
      <top style="thin">
        <color theme="2" tint="-0.499984740745262"/>
      </top>
      <bottom style="double">
        <color indexed="64"/>
      </bottom>
      <diagonal/>
    </border>
    <border>
      <left style="thin">
        <color indexed="64"/>
      </left>
      <right style="thin">
        <color theme="2" tint="-0.499984740745262"/>
      </right>
      <top style="thin">
        <color theme="2" tint="-0.499984740745262"/>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0" borderId="0" xfId="0" applyFont="1"/>
    <xf numFmtId="0" fontId="0" fillId="0" borderId="3" xfId="0" applyBorder="1"/>
    <xf numFmtId="0" fontId="7" fillId="8" borderId="3" xfId="0" applyFont="1" applyFill="1" applyBorder="1" applyAlignment="1">
      <alignment vertical="top" wrapText="1"/>
    </xf>
    <xf numFmtId="0" fontId="7" fillId="3" borderId="3"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7" fillId="9" borderId="3" xfId="0" applyFont="1" applyFill="1" applyBorder="1" applyAlignment="1">
      <alignment horizontal="center" vertical="center" wrapText="1" readingOrder="1"/>
    </xf>
    <xf numFmtId="17" fontId="0" fillId="0" borderId="3" xfId="0" applyNumberFormat="1" applyBorder="1"/>
    <xf numFmtId="44" fontId="0" fillId="0" borderId="3" xfId="1" applyFont="1" applyBorder="1"/>
    <xf numFmtId="44" fontId="0" fillId="0" borderId="3" xfId="0" applyNumberFormat="1" applyBorder="1"/>
    <xf numFmtId="44" fontId="0" fillId="10" borderId="3" xfId="1" applyFont="1" applyFill="1" applyBorder="1"/>
    <xf numFmtId="0" fontId="2" fillId="0" borderId="0" xfId="0" applyFont="1" applyAlignment="1">
      <alignment horizontal="right"/>
    </xf>
    <xf numFmtId="44" fontId="2" fillId="0" borderId="0" xfId="1" applyFont="1"/>
    <xf numFmtId="44" fontId="0" fillId="0" borderId="0" xfId="1" applyFont="1"/>
    <xf numFmtId="44" fontId="3" fillId="0" borderId="0" xfId="1" applyFont="1"/>
    <xf numFmtId="44" fontId="0" fillId="0" borderId="0" xfId="0" applyNumberFormat="1" applyBorder="1"/>
    <xf numFmtId="0" fontId="0" fillId="0" borderId="0" xfId="0" quotePrefix="1" applyAlignment="1"/>
    <xf numFmtId="44" fontId="0" fillId="11" borderId="3" xfId="0" applyNumberFormat="1" applyFill="1" applyBorder="1"/>
    <xf numFmtId="44" fontId="0" fillId="11" borderId="3" xfId="1" applyFont="1" applyFill="1" applyBorder="1"/>
    <xf numFmtId="44" fontId="0" fillId="0" borderId="0" xfId="0" applyNumberFormat="1"/>
    <xf numFmtId="0" fontId="0" fillId="0" borderId="0" xfId="0" applyAlignment="1">
      <alignment horizontal="left" wrapText="1"/>
    </xf>
    <xf numFmtId="44" fontId="0" fillId="0" borderId="3" xfId="1" applyFont="1" applyFill="1" applyBorder="1"/>
    <xf numFmtId="165" fontId="0" fillId="0" borderId="0" xfId="2" applyNumberFormat="1" applyFont="1"/>
    <xf numFmtId="0" fontId="0" fillId="0" borderId="0" xfId="0" applyAlignment="1">
      <alignment horizontal="left" wrapText="1"/>
    </xf>
    <xf numFmtId="0" fontId="6" fillId="6" borderId="3" xfId="0" applyFont="1" applyFill="1" applyBorder="1" applyAlignment="1">
      <alignment horizontal="center" vertical="center" wrapText="1" readingOrder="1"/>
    </xf>
    <xf numFmtId="43" fontId="0" fillId="0" borderId="0" xfId="0" applyNumberFormat="1"/>
    <xf numFmtId="0" fontId="0" fillId="0" borderId="0" xfId="0" applyAlignment="1">
      <alignment horizontal="left" wrapText="1"/>
    </xf>
    <xf numFmtId="44" fontId="0" fillId="0" borderId="0" xfId="0" quotePrefix="1" applyNumberFormat="1" applyAlignment="1"/>
    <xf numFmtId="44" fontId="0" fillId="0" borderId="0" xfId="1" applyFont="1" applyAlignment="1">
      <alignment wrapText="1"/>
    </xf>
    <xf numFmtId="0" fontId="2" fillId="0" borderId="0" xfId="0" applyFont="1" applyAlignment="1"/>
    <xf numFmtId="44" fontId="2" fillId="0" borderId="0" xfId="1" applyFont="1" applyAlignment="1">
      <alignment wrapText="1"/>
    </xf>
    <xf numFmtId="9" fontId="0" fillId="0" borderId="0" xfId="2" applyFont="1"/>
    <xf numFmtId="10" fontId="3" fillId="0" borderId="0" xfId="2" applyNumberFormat="1" applyFont="1"/>
    <xf numFmtId="44" fontId="2" fillId="0" borderId="2" xfId="1" applyFont="1" applyBorder="1" applyAlignment="1">
      <alignment wrapText="1"/>
    </xf>
    <xf numFmtId="44" fontId="2" fillId="0" borderId="0" xfId="0" applyNumberFormat="1" applyFont="1" applyAlignment="1">
      <alignment horizontal="left" wrapText="1"/>
    </xf>
    <xf numFmtId="8" fontId="8" fillId="0" borderId="0" xfId="0" applyNumberFormat="1" applyFont="1"/>
    <xf numFmtId="44" fontId="0" fillId="0" borderId="0" xfId="1" quotePrefix="1" applyFont="1" applyAlignment="1"/>
    <xf numFmtId="0" fontId="0" fillId="0" borderId="0" xfId="0" applyAlignment="1"/>
    <xf numFmtId="0" fontId="0" fillId="0" borderId="0" xfId="0" applyAlignment="1">
      <alignment horizontal="left" wrapText="1"/>
    </xf>
    <xf numFmtId="0" fontId="5" fillId="4" borderId="3" xfId="0" applyFont="1" applyFill="1" applyBorder="1" applyAlignment="1">
      <alignment horizontal="center" vertical="center" wrapText="1" readingOrder="1"/>
    </xf>
    <xf numFmtId="0" fontId="5" fillId="5" borderId="3" xfId="0" applyFont="1" applyFill="1" applyBorder="1" applyAlignment="1">
      <alignment horizontal="center" vertical="center" wrapText="1" readingOrder="1"/>
    </xf>
    <xf numFmtId="0" fontId="6" fillId="6" borderId="3" xfId="0" applyFont="1" applyFill="1" applyBorder="1" applyAlignment="1">
      <alignment horizontal="center" vertical="center" wrapText="1" readingOrder="1"/>
    </xf>
    <xf numFmtId="0" fontId="6" fillId="7" borderId="3" xfId="0" applyFont="1" applyFill="1" applyBorder="1" applyAlignment="1">
      <alignment horizontal="center" vertical="center" wrapText="1" readingOrder="1"/>
    </xf>
    <xf numFmtId="0" fontId="6" fillId="5" borderId="3" xfId="0" applyFont="1" applyFill="1" applyBorder="1" applyAlignment="1">
      <alignment horizontal="center" vertical="center"/>
    </xf>
    <xf numFmtId="44" fontId="0" fillId="0" borderId="4" xfId="1" applyFont="1" applyFill="1" applyBorder="1"/>
    <xf numFmtId="44" fontId="0" fillId="0" borderId="5" xfId="1" applyFont="1" applyFill="1" applyBorder="1"/>
    <xf numFmtId="170" fontId="0" fillId="0" borderId="0" xfId="0" applyNumberFormat="1"/>
    <xf numFmtId="0" fontId="10" fillId="0" borderId="0" xfId="0" applyFont="1" applyAlignment="1">
      <alignment vertical="center"/>
    </xf>
    <xf numFmtId="44" fontId="0" fillId="0" borderId="6" xfId="1" applyFont="1" applyFill="1" applyBorder="1"/>
    <xf numFmtId="17" fontId="0" fillId="0" borderId="1" xfId="0" applyNumberFormat="1" applyBorder="1"/>
    <xf numFmtId="17" fontId="0" fillId="0" borderId="7" xfId="0" applyNumberFormat="1" applyBorder="1"/>
    <xf numFmtId="44" fontId="3" fillId="0" borderId="0" xfId="1" applyFont="1" applyFill="1"/>
    <xf numFmtId="10" fontId="0" fillId="0" borderId="0" xfId="2" applyNumberFormat="1"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abSelected="1" zoomScale="80" zoomScaleNormal="80" workbookViewId="0">
      <selection sqref="A1:M1"/>
    </sheetView>
  </sheetViews>
  <sheetFormatPr defaultColWidth="56.6640625" defaultRowHeight="14.4" x14ac:dyDescent="0.3"/>
  <cols>
    <col min="1" max="2" width="14.6640625" customWidth="1"/>
    <col min="3" max="3" width="24.6640625" customWidth="1"/>
    <col min="4" max="4" width="21.6640625" customWidth="1"/>
    <col min="5" max="5" width="23" customWidth="1"/>
    <col min="6" max="6" width="18.109375" bestFit="1" customWidth="1"/>
    <col min="7" max="7" width="19.33203125" customWidth="1"/>
    <col min="8" max="9" width="21" customWidth="1"/>
    <col min="10" max="10" width="25.6640625" customWidth="1"/>
    <col min="11" max="11" width="24.5546875" customWidth="1"/>
    <col min="12" max="12" width="22.5546875" customWidth="1"/>
    <col min="13" max="13" width="22.33203125" customWidth="1"/>
  </cols>
  <sheetData>
    <row r="1" spans="1:13" ht="48" customHeight="1" x14ac:dyDescent="0.3">
      <c r="A1" s="38" t="s">
        <v>9</v>
      </c>
      <c r="B1" s="38"/>
      <c r="C1" s="38"/>
      <c r="D1" s="38"/>
      <c r="E1" s="38"/>
      <c r="F1" s="38"/>
      <c r="G1" s="38"/>
      <c r="H1" s="38"/>
      <c r="I1" s="38"/>
      <c r="J1" s="38"/>
      <c r="K1" s="38"/>
      <c r="L1" s="38"/>
      <c r="M1" s="38"/>
    </row>
    <row r="2" spans="1:13" x14ac:dyDescent="0.3">
      <c r="A2" s="1" t="s">
        <v>20</v>
      </c>
      <c r="B2" s="26"/>
      <c r="C2" s="26"/>
      <c r="D2" s="26"/>
      <c r="E2" s="26"/>
      <c r="F2" s="26"/>
      <c r="G2" s="26"/>
      <c r="H2" s="26"/>
      <c r="I2" s="26"/>
      <c r="J2" s="26"/>
      <c r="K2" s="26"/>
      <c r="L2" s="26"/>
      <c r="M2" s="26"/>
    </row>
    <row r="3" spans="1:13" ht="48" customHeight="1" x14ac:dyDescent="0.3">
      <c r="A3" s="29" t="s">
        <v>21</v>
      </c>
      <c r="B3" s="29"/>
      <c r="C3" s="29"/>
      <c r="E3" s="30">
        <v>1240980296.8900001</v>
      </c>
      <c r="F3" s="26"/>
      <c r="G3" s="26"/>
      <c r="H3" s="26"/>
      <c r="I3" s="26"/>
      <c r="J3" s="26"/>
      <c r="K3" s="26"/>
      <c r="L3" s="26"/>
      <c r="M3" s="26"/>
    </row>
    <row r="4" spans="1:13" x14ac:dyDescent="0.3">
      <c r="A4" s="29" t="s">
        <v>18</v>
      </c>
      <c r="B4" s="20"/>
      <c r="C4" s="20"/>
      <c r="E4" s="33">
        <v>10747867.439999999</v>
      </c>
      <c r="F4" s="20"/>
      <c r="G4" s="20"/>
      <c r="H4" s="20"/>
      <c r="I4" s="23"/>
      <c r="J4" s="20"/>
      <c r="K4" s="20"/>
      <c r="L4" s="20"/>
      <c r="M4" s="20"/>
    </row>
    <row r="5" spans="1:13" x14ac:dyDescent="0.3">
      <c r="A5" s="29" t="s">
        <v>12</v>
      </c>
      <c r="B5" s="26"/>
      <c r="C5" s="26"/>
      <c r="D5" s="30"/>
      <c r="E5" s="34">
        <f>E3+E4</f>
        <v>1251728164.3300002</v>
      </c>
      <c r="F5" s="26"/>
      <c r="G5" s="26"/>
      <c r="H5" s="26"/>
      <c r="I5" s="26"/>
      <c r="J5" s="26"/>
      <c r="K5" s="26"/>
      <c r="L5" s="26"/>
      <c r="M5" s="26"/>
    </row>
    <row r="6" spans="1:13" x14ac:dyDescent="0.3">
      <c r="C6" s="19"/>
    </row>
    <row r="7" spans="1:13" ht="66" customHeight="1" x14ac:dyDescent="0.3">
      <c r="A7" s="2"/>
      <c r="B7" s="2"/>
      <c r="C7" s="39" t="s">
        <v>2</v>
      </c>
      <c r="D7" s="39"/>
      <c r="E7" s="40" t="s">
        <v>3</v>
      </c>
      <c r="F7" s="40"/>
      <c r="G7" s="41" t="s">
        <v>4</v>
      </c>
      <c r="H7" s="41"/>
      <c r="I7" s="24" t="s">
        <v>11</v>
      </c>
      <c r="J7" s="42" t="s">
        <v>5</v>
      </c>
      <c r="K7" s="42"/>
      <c r="L7" s="43" t="s">
        <v>6</v>
      </c>
      <c r="M7" s="43"/>
    </row>
    <row r="8" spans="1:13" ht="15" x14ac:dyDescent="0.3">
      <c r="A8" s="3" t="s">
        <v>10</v>
      </c>
      <c r="B8" s="3" t="s">
        <v>0</v>
      </c>
      <c r="C8" s="4" t="s">
        <v>7</v>
      </c>
      <c r="D8" s="4" t="s">
        <v>8</v>
      </c>
      <c r="E8" s="5" t="s">
        <v>7</v>
      </c>
      <c r="F8" s="5" t="s">
        <v>8</v>
      </c>
      <c r="G8" s="6" t="s">
        <v>7</v>
      </c>
      <c r="H8" s="6" t="s">
        <v>8</v>
      </c>
      <c r="I8" s="6" t="s">
        <v>7</v>
      </c>
      <c r="J8" s="4" t="s">
        <v>7</v>
      </c>
      <c r="K8" s="4" t="s">
        <v>8</v>
      </c>
      <c r="L8" s="5" t="s">
        <v>7</v>
      </c>
      <c r="M8" s="5" t="s">
        <v>8</v>
      </c>
    </row>
    <row r="9" spans="1:13" x14ac:dyDescent="0.3">
      <c r="A9" s="7">
        <v>44986</v>
      </c>
      <c r="B9" s="7">
        <v>44986</v>
      </c>
      <c r="C9" s="8">
        <v>321691327.32095999</v>
      </c>
      <c r="D9" s="8">
        <v>1708728.1074901228</v>
      </c>
      <c r="E9" s="8">
        <f>C9-G9</f>
        <v>313268533.79095995</v>
      </c>
      <c r="F9" s="8">
        <f>D9-H9</f>
        <v>1708728.1074901228</v>
      </c>
      <c r="G9" s="9">
        <v>8422793.5300000012</v>
      </c>
      <c r="H9" s="8">
        <v>0</v>
      </c>
      <c r="I9" s="8">
        <v>0</v>
      </c>
      <c r="J9" s="8">
        <v>241268495.49072</v>
      </c>
      <c r="K9" s="8">
        <v>1708728.1074901228</v>
      </c>
      <c r="L9" s="8">
        <f t="shared" ref="L9:M11" si="0">E9-J9</f>
        <v>72000038.30023995</v>
      </c>
      <c r="M9" s="8">
        <f t="shared" si="0"/>
        <v>0</v>
      </c>
    </row>
    <row r="10" spans="1:13" x14ac:dyDescent="0.3">
      <c r="A10" s="7">
        <v>45017</v>
      </c>
      <c r="B10" s="7">
        <v>44986</v>
      </c>
      <c r="C10" s="8">
        <v>-5156036.8009600043</v>
      </c>
      <c r="D10" s="8">
        <v>-3326.2349751500878</v>
      </c>
      <c r="E10" s="8">
        <f t="shared" ref="E10:E23" si="1">C10-G10</f>
        <v>-5156036.8009600043</v>
      </c>
      <c r="F10" s="8">
        <f>D10-H10</f>
        <v>-3326.2349751500878</v>
      </c>
      <c r="G10" s="17"/>
      <c r="H10" s="18"/>
      <c r="I10" s="18"/>
      <c r="J10" s="8">
        <v>66844001.500133008</v>
      </c>
      <c r="K10" s="8">
        <v>-3326.2449751498643</v>
      </c>
      <c r="L10" s="8">
        <f t="shared" si="0"/>
        <v>-72000038.301093012</v>
      </c>
      <c r="M10" s="8">
        <f t="shared" si="0"/>
        <v>9.9999997764825821E-3</v>
      </c>
    </row>
    <row r="11" spans="1:13" x14ac:dyDescent="0.3">
      <c r="A11" s="7">
        <v>45017</v>
      </c>
      <c r="B11" s="7">
        <v>45017</v>
      </c>
      <c r="C11" s="8">
        <v>316535290.51999998</v>
      </c>
      <c r="D11" s="8">
        <v>1705401.89</v>
      </c>
      <c r="E11" s="8">
        <f t="shared" si="1"/>
        <v>308657329.06527942</v>
      </c>
      <c r="F11" s="8">
        <f t="shared" ref="F11" si="2">D11-H11</f>
        <v>1670528.5700821304</v>
      </c>
      <c r="G11" s="9">
        <v>7877961.4547205595</v>
      </c>
      <c r="H11" s="8">
        <v>34873.319917869521</v>
      </c>
      <c r="I11" s="8">
        <v>0</v>
      </c>
      <c r="J11" s="8">
        <v>269054996.94999999</v>
      </c>
      <c r="K11" s="8">
        <v>1648562.05</v>
      </c>
      <c r="L11" s="8">
        <f t="shared" si="0"/>
        <v>39602332.115279436</v>
      </c>
      <c r="M11" s="8">
        <f t="shared" si="0"/>
        <v>21966.52008213033</v>
      </c>
    </row>
    <row r="12" spans="1:13" x14ac:dyDescent="0.3">
      <c r="A12" s="7">
        <v>45047</v>
      </c>
      <c r="B12" s="7">
        <v>44986</v>
      </c>
      <c r="C12" s="21">
        <v>-115657.72326296568</v>
      </c>
      <c r="D12" s="21">
        <v>-1233.2694016799796</v>
      </c>
      <c r="E12" s="8">
        <f t="shared" si="1"/>
        <v>-115657.72326296568</v>
      </c>
      <c r="F12" s="8">
        <f>D12-H12</f>
        <v>-1233.2694016799796</v>
      </c>
      <c r="G12" s="17"/>
      <c r="H12" s="18"/>
      <c r="I12" s="18"/>
      <c r="J12" s="21">
        <v>-115657.72326302528</v>
      </c>
      <c r="K12" s="21">
        <v>-1233.2694016799796</v>
      </c>
      <c r="L12" s="8">
        <f t="shared" ref="L12:L14" si="3">E12-J12</f>
        <v>5.9604644775390625E-8</v>
      </c>
      <c r="M12" s="8">
        <f t="shared" ref="M12:M14" si="4">F12-K12</f>
        <v>0</v>
      </c>
    </row>
    <row r="13" spans="1:13" x14ac:dyDescent="0.3">
      <c r="A13" s="7">
        <v>45047</v>
      </c>
      <c r="B13" s="7">
        <v>45017</v>
      </c>
      <c r="C13" s="21">
        <v>-115657.72326296568</v>
      </c>
      <c r="D13" s="21">
        <v>-1233.2694016799796</v>
      </c>
      <c r="E13" s="8">
        <f t="shared" si="1"/>
        <v>-115657.72326296568</v>
      </c>
      <c r="F13" s="8">
        <f>D13-H13</f>
        <v>-1233.2694016799796</v>
      </c>
      <c r="G13" s="17"/>
      <c r="H13" s="18"/>
      <c r="I13" s="18"/>
      <c r="J13" s="21">
        <v>39486674.394844055</v>
      </c>
      <c r="K13" s="21">
        <v>20733.24515115004</v>
      </c>
      <c r="L13" s="8">
        <f t="shared" si="3"/>
        <v>-39602332.118107021</v>
      </c>
      <c r="M13" s="8">
        <f t="shared" si="4"/>
        <v>-21966.51455283002</v>
      </c>
    </row>
    <row r="14" spans="1:13" x14ac:dyDescent="0.3">
      <c r="A14" s="7">
        <v>45047</v>
      </c>
      <c r="B14" s="7">
        <v>45047</v>
      </c>
      <c r="C14" s="21">
        <v>316419632.79899001</v>
      </c>
      <c r="D14" s="21">
        <v>1704168.61562317</v>
      </c>
      <c r="E14" s="8">
        <f t="shared" si="1"/>
        <v>308580591.02755463</v>
      </c>
      <c r="F14" s="8">
        <f>ROUND(D14-H14,2)</f>
        <v>1667301.37</v>
      </c>
      <c r="G14" s="21">
        <v>7839041.7714353595</v>
      </c>
      <c r="H14" s="21">
        <v>36867.246757436078</v>
      </c>
      <c r="I14" s="21">
        <v>0</v>
      </c>
      <c r="J14" s="21">
        <v>268956687.87886202</v>
      </c>
      <c r="K14" s="21">
        <v>1647328.67484938</v>
      </c>
      <c r="L14" s="8">
        <f t="shared" si="3"/>
        <v>39623903.148692608</v>
      </c>
      <c r="M14" s="8">
        <f t="shared" si="4"/>
        <v>19972.695150620071</v>
      </c>
    </row>
    <row r="15" spans="1:13" x14ac:dyDescent="0.3">
      <c r="A15" s="7">
        <v>45078</v>
      </c>
      <c r="B15" s="7">
        <v>44986</v>
      </c>
      <c r="C15" s="8">
        <v>-70647.325030982494</v>
      </c>
      <c r="D15" s="8">
        <v>0</v>
      </c>
      <c r="E15" s="8">
        <f t="shared" si="1"/>
        <v>-70647.325030982494</v>
      </c>
      <c r="F15" s="8">
        <f t="shared" ref="F15:F18" si="5">ROUND(D15-H15,2)</f>
        <v>0</v>
      </c>
      <c r="G15" s="10"/>
      <c r="H15" s="10"/>
      <c r="I15" s="10"/>
      <c r="J15" s="8">
        <v>-70647.325030982494</v>
      </c>
      <c r="K15" s="8">
        <v>0</v>
      </c>
      <c r="L15" s="8">
        <f t="shared" ref="L15:L18" si="6">E15-J15</f>
        <v>0</v>
      </c>
      <c r="M15" s="8">
        <f t="shared" ref="M15:M18" si="7">F15-K15</f>
        <v>0</v>
      </c>
    </row>
    <row r="16" spans="1:13" x14ac:dyDescent="0.3">
      <c r="A16" s="7">
        <v>45078</v>
      </c>
      <c r="B16" s="7">
        <v>45017</v>
      </c>
      <c r="C16" s="21">
        <v>-70647.325030982494</v>
      </c>
      <c r="D16" s="21">
        <v>0</v>
      </c>
      <c r="E16" s="8">
        <f t="shared" si="1"/>
        <v>-70647.325030982494</v>
      </c>
      <c r="F16" s="8">
        <f t="shared" si="5"/>
        <v>0</v>
      </c>
      <c r="G16" s="10"/>
      <c r="H16" s="10"/>
      <c r="I16" s="10"/>
      <c r="J16" s="21">
        <v>-70647.325031042099</v>
      </c>
      <c r="K16" s="21">
        <v>0</v>
      </c>
      <c r="L16" s="8">
        <f t="shared" si="6"/>
        <v>5.9604644775390625E-8</v>
      </c>
      <c r="M16" s="8">
        <f t="shared" si="7"/>
        <v>0</v>
      </c>
    </row>
    <row r="17" spans="1:16" x14ac:dyDescent="0.3">
      <c r="A17" s="7">
        <v>45078</v>
      </c>
      <c r="B17" s="7">
        <v>45047</v>
      </c>
      <c r="C17" s="21">
        <v>-70647.325030982494</v>
      </c>
      <c r="D17" s="21">
        <v>0</v>
      </c>
      <c r="E17" s="8">
        <f t="shared" si="1"/>
        <v>-70647.325030982494</v>
      </c>
      <c r="F17" s="8">
        <f t="shared" si="5"/>
        <v>0</v>
      </c>
      <c r="G17" s="10"/>
      <c r="H17" s="10"/>
      <c r="I17" s="10"/>
      <c r="J17" s="21">
        <v>39553255.823496997</v>
      </c>
      <c r="K17" s="21">
        <v>19972.694016899914</v>
      </c>
      <c r="L17" s="8">
        <f t="shared" si="6"/>
        <v>-39623903.14852798</v>
      </c>
      <c r="M17" s="8">
        <f t="shared" si="7"/>
        <v>-19972.694016899914</v>
      </c>
    </row>
    <row r="18" spans="1:16" x14ac:dyDescent="0.3">
      <c r="A18" s="7">
        <v>45078</v>
      </c>
      <c r="B18" s="7">
        <v>45078</v>
      </c>
      <c r="C18" s="21">
        <v>141724275.13308901</v>
      </c>
      <c r="D18" s="21">
        <v>1704168.61562317</v>
      </c>
      <c r="E18" s="8">
        <f t="shared" si="1"/>
        <v>132152938.18978268</v>
      </c>
      <c r="F18" s="8">
        <f t="shared" si="5"/>
        <v>1655173.33</v>
      </c>
      <c r="G18" s="21">
        <v>9571336.9433063306</v>
      </c>
      <c r="H18" s="21">
        <v>48995.284108408501</v>
      </c>
      <c r="I18" s="21">
        <v>432.66</v>
      </c>
      <c r="J18" s="21">
        <v>120465633.862948</v>
      </c>
      <c r="K18" s="21">
        <v>1647328.67484938</v>
      </c>
      <c r="L18" s="8">
        <f t="shared" si="6"/>
        <v>11687304.326834679</v>
      </c>
      <c r="M18" s="8">
        <f t="shared" si="7"/>
        <v>7844.655150620034</v>
      </c>
    </row>
    <row r="19" spans="1:16" x14ac:dyDescent="0.3">
      <c r="A19" s="7">
        <v>45108</v>
      </c>
      <c r="B19" s="7">
        <v>44986</v>
      </c>
      <c r="C19" s="21">
        <v>-416346.57192003727</v>
      </c>
      <c r="D19" s="21">
        <v>0</v>
      </c>
      <c r="E19" s="8">
        <f t="shared" si="1"/>
        <v>-416346.57192003727</v>
      </c>
      <c r="F19" s="8">
        <f t="shared" ref="F19:F23" si="8">ROUND(D19-H19,2)</f>
        <v>0</v>
      </c>
      <c r="G19" s="10"/>
      <c r="H19" s="10"/>
      <c r="I19" s="10"/>
      <c r="J19" s="21">
        <v>-416346.57191997766</v>
      </c>
      <c r="K19" s="21">
        <v>0</v>
      </c>
      <c r="L19" s="8">
        <f t="shared" ref="L19:L23" si="9">E19-J19</f>
        <v>-5.9604644775390625E-8</v>
      </c>
      <c r="M19" s="8">
        <f t="shared" ref="M19:M23" si="10">F19-K19</f>
        <v>0</v>
      </c>
    </row>
    <row r="20" spans="1:16" x14ac:dyDescent="0.3">
      <c r="A20" s="7">
        <v>45108</v>
      </c>
      <c r="B20" s="7">
        <v>45017</v>
      </c>
      <c r="C20" s="21">
        <v>-416346.57192003727</v>
      </c>
      <c r="D20" s="21">
        <v>0</v>
      </c>
      <c r="E20" s="8">
        <f t="shared" si="1"/>
        <v>-416346.57192003727</v>
      </c>
      <c r="F20" s="8">
        <f t="shared" si="8"/>
        <v>0</v>
      </c>
      <c r="G20" s="10"/>
      <c r="H20" s="10"/>
      <c r="I20" s="10"/>
      <c r="J20" s="21">
        <v>-416346.57191997766</v>
      </c>
      <c r="K20" s="21">
        <v>0</v>
      </c>
      <c r="L20" s="8">
        <f t="shared" si="9"/>
        <v>-5.9604644775390625E-8</v>
      </c>
      <c r="M20" s="8">
        <f t="shared" si="10"/>
        <v>0</v>
      </c>
    </row>
    <row r="21" spans="1:16" x14ac:dyDescent="0.3">
      <c r="A21" s="7">
        <v>45108</v>
      </c>
      <c r="B21" s="7">
        <v>45047</v>
      </c>
      <c r="C21" s="21">
        <v>-416346.57192003727</v>
      </c>
      <c r="D21" s="21">
        <v>0</v>
      </c>
      <c r="E21" s="8">
        <f t="shared" si="1"/>
        <v>-416346.57192003727</v>
      </c>
      <c r="F21" s="8">
        <f t="shared" si="8"/>
        <v>0</v>
      </c>
      <c r="G21" s="10"/>
      <c r="H21" s="10"/>
      <c r="I21" s="10"/>
      <c r="J21" s="21">
        <v>-416346.57192003727</v>
      </c>
      <c r="K21" s="21">
        <v>0</v>
      </c>
      <c r="L21" s="8">
        <f t="shared" si="9"/>
        <v>0</v>
      </c>
      <c r="M21" s="8">
        <f t="shared" si="10"/>
        <v>0</v>
      </c>
    </row>
    <row r="22" spans="1:16" x14ac:dyDescent="0.3">
      <c r="A22" s="7">
        <v>45108</v>
      </c>
      <c r="B22" s="7">
        <v>45078</v>
      </c>
      <c r="C22" s="21">
        <v>-392502.40580499172</v>
      </c>
      <c r="D22" s="21">
        <v>0</v>
      </c>
      <c r="E22" s="8">
        <f t="shared" si="1"/>
        <v>-392502.40580499172</v>
      </c>
      <c r="F22" s="8">
        <f t="shared" si="8"/>
        <v>0</v>
      </c>
      <c r="G22" s="10"/>
      <c r="H22" s="10"/>
      <c r="I22" s="10"/>
      <c r="J22" s="21">
        <v>11294369.260135993</v>
      </c>
      <c r="K22" s="21">
        <v>7844.65666537988</v>
      </c>
      <c r="L22" s="8">
        <f t="shared" si="9"/>
        <v>-11686871.665940985</v>
      </c>
      <c r="M22" s="8">
        <f t="shared" si="10"/>
        <v>-7844.65666537988</v>
      </c>
    </row>
    <row r="23" spans="1:16" x14ac:dyDescent="0.3">
      <c r="A23" s="7">
        <v>45108</v>
      </c>
      <c r="B23" s="7">
        <v>45108</v>
      </c>
      <c r="C23" s="21">
        <v>141331772.72728401</v>
      </c>
      <c r="D23" s="21">
        <v>1704168.61562317</v>
      </c>
      <c r="E23" s="8">
        <f t="shared" si="1"/>
        <v>129377628.25831725</v>
      </c>
      <c r="F23" s="8">
        <f t="shared" si="8"/>
        <v>1606065.3</v>
      </c>
      <c r="G23" s="21">
        <v>11954144.468966773</v>
      </c>
      <c r="H23" s="21">
        <v>98103.311033227714</v>
      </c>
      <c r="I23" s="21">
        <v>1003.14</v>
      </c>
      <c r="J23" s="21">
        <v>113065418.18182699</v>
      </c>
      <c r="K23" s="21">
        <v>1598333.3907409699</v>
      </c>
      <c r="L23" s="8">
        <f t="shared" si="9"/>
        <v>16312210.076490253</v>
      </c>
      <c r="M23" s="8">
        <f t="shared" si="10"/>
        <v>7731.9092590301298</v>
      </c>
      <c r="N23" s="19"/>
    </row>
    <row r="24" spans="1:16" x14ac:dyDescent="0.3">
      <c r="A24" s="7">
        <v>45139</v>
      </c>
      <c r="B24" s="7">
        <v>44986</v>
      </c>
      <c r="C24" s="21">
        <v>0</v>
      </c>
      <c r="D24" s="21">
        <v>-4719.6592178901192</v>
      </c>
      <c r="E24" s="8">
        <f t="shared" ref="E24:E29" si="11">C24-G24</f>
        <v>52749.4</v>
      </c>
      <c r="F24" s="8">
        <f t="shared" ref="F24:F29" si="12">ROUND(D24-H24,2)</f>
        <v>-4719.66</v>
      </c>
      <c r="G24" s="21">
        <v>-52749.4</v>
      </c>
      <c r="H24" s="8">
        <v>0</v>
      </c>
      <c r="I24" s="8">
        <v>0</v>
      </c>
      <c r="J24" s="21">
        <v>52749.399999976158</v>
      </c>
      <c r="K24" s="21">
        <v>-4719.6592178901192</v>
      </c>
      <c r="L24" s="8">
        <f t="shared" ref="L24:L29" si="13">E24-J24</f>
        <v>2.3843313101679087E-8</v>
      </c>
      <c r="M24" s="8">
        <f t="shared" ref="M24:M29" si="14">F24-K24</f>
        <v>-7.8210988067439757E-4</v>
      </c>
    </row>
    <row r="25" spans="1:16" x14ac:dyDescent="0.3">
      <c r="A25" s="7">
        <v>45139</v>
      </c>
      <c r="B25" s="7">
        <v>45017</v>
      </c>
      <c r="C25" s="21">
        <v>0</v>
      </c>
      <c r="D25" s="21">
        <v>-4719.6592178901192</v>
      </c>
      <c r="E25" s="8">
        <f t="shared" si="11"/>
        <v>0</v>
      </c>
      <c r="F25" s="8">
        <f t="shared" si="12"/>
        <v>-4719.66</v>
      </c>
      <c r="G25" s="10"/>
      <c r="H25" s="10"/>
      <c r="I25" s="10"/>
      <c r="J25" s="21">
        <v>0</v>
      </c>
      <c r="K25" s="21">
        <v>-4715.3379113099072</v>
      </c>
      <c r="L25" s="8">
        <f t="shared" si="13"/>
        <v>0</v>
      </c>
      <c r="M25" s="8">
        <f t="shared" si="14"/>
        <v>-4.3220886900926416</v>
      </c>
    </row>
    <row r="26" spans="1:16" x14ac:dyDescent="0.3">
      <c r="A26" s="7">
        <v>45139</v>
      </c>
      <c r="B26" s="7">
        <v>45047</v>
      </c>
      <c r="C26" s="21">
        <v>0</v>
      </c>
      <c r="D26" s="21">
        <v>-4719.6592178901192</v>
      </c>
      <c r="E26" s="8">
        <f t="shared" si="11"/>
        <v>0</v>
      </c>
      <c r="F26" s="8">
        <f t="shared" si="12"/>
        <v>-4719.66</v>
      </c>
      <c r="G26" s="10"/>
      <c r="H26" s="10"/>
      <c r="I26" s="10"/>
      <c r="J26" s="21">
        <v>0</v>
      </c>
      <c r="K26" s="21">
        <v>-4715.086156419944</v>
      </c>
      <c r="L26" s="8">
        <f t="shared" si="13"/>
        <v>0</v>
      </c>
      <c r="M26" s="8">
        <f t="shared" si="14"/>
        <v>-4.5738435800558364</v>
      </c>
    </row>
    <row r="27" spans="1:16" x14ac:dyDescent="0.3">
      <c r="A27" s="7">
        <v>45139</v>
      </c>
      <c r="B27" s="7">
        <v>45078</v>
      </c>
      <c r="C27" s="21">
        <v>0</v>
      </c>
      <c r="D27" s="21">
        <v>-4719.6592178901192</v>
      </c>
      <c r="E27" s="8">
        <f t="shared" si="11"/>
        <v>0</v>
      </c>
      <c r="F27" s="8">
        <f t="shared" si="12"/>
        <v>-4719.66</v>
      </c>
      <c r="G27" s="10"/>
      <c r="H27" s="10"/>
      <c r="I27" s="10"/>
      <c r="J27" s="21">
        <v>0</v>
      </c>
      <c r="K27" s="21">
        <v>-4713.6414600498974</v>
      </c>
      <c r="L27" s="8">
        <f t="shared" si="13"/>
        <v>0</v>
      </c>
      <c r="M27" s="8">
        <f t="shared" si="14"/>
        <v>-6.0185399501024222</v>
      </c>
    </row>
    <row r="28" spans="1:16" x14ac:dyDescent="0.3">
      <c r="A28" s="7">
        <v>45139</v>
      </c>
      <c r="B28" s="7">
        <v>45108</v>
      </c>
      <c r="C28" s="21">
        <v>0</v>
      </c>
      <c r="D28" s="21">
        <v>-4719.6592178901192</v>
      </c>
      <c r="E28" s="8">
        <f t="shared" si="11"/>
        <v>0</v>
      </c>
      <c r="F28" s="8">
        <f t="shared" si="12"/>
        <v>-4719.66</v>
      </c>
      <c r="G28" s="10"/>
      <c r="H28" s="10"/>
      <c r="I28" s="10"/>
      <c r="J28" s="21">
        <v>16311206.937057003</v>
      </c>
      <c r="K28" s="21">
        <v>3018.2578054801561</v>
      </c>
      <c r="L28" s="8">
        <f t="shared" si="13"/>
        <v>-16311206.937057003</v>
      </c>
      <c r="M28" s="8">
        <f t="shared" si="14"/>
        <v>-7737.9178054801559</v>
      </c>
      <c r="N28" s="19"/>
    </row>
    <row r="29" spans="1:16" x14ac:dyDescent="0.3">
      <c r="A29" s="7">
        <v>45139</v>
      </c>
      <c r="B29" s="7">
        <v>45139</v>
      </c>
      <c r="C29" s="21">
        <v>141331772.72728401</v>
      </c>
      <c r="D29" s="21">
        <v>1699448.9564052799</v>
      </c>
      <c r="E29" s="8">
        <f t="shared" si="11"/>
        <v>129386210.12728402</v>
      </c>
      <c r="F29" s="8">
        <f t="shared" si="12"/>
        <v>1601997.58</v>
      </c>
      <c r="G29" s="8">
        <v>11945562.6</v>
      </c>
      <c r="H29" s="8">
        <v>97451.380000000121</v>
      </c>
      <c r="I29" s="8">
        <v>261.77</v>
      </c>
      <c r="J29" s="21">
        <v>113065418.18182699</v>
      </c>
      <c r="K29" s="21">
        <v>1593626.8446017399</v>
      </c>
      <c r="L29" s="8">
        <f t="shared" si="13"/>
        <v>16320791.945457026</v>
      </c>
      <c r="M29" s="8">
        <f t="shared" si="14"/>
        <v>8370.735398260178</v>
      </c>
      <c r="N29" s="22"/>
      <c r="O29" s="19"/>
      <c r="P29" s="19"/>
    </row>
    <row r="30" spans="1:16" x14ac:dyDescent="0.3">
      <c r="A30" s="7">
        <v>45346</v>
      </c>
      <c r="B30" s="7">
        <v>44986</v>
      </c>
      <c r="C30" s="21">
        <v>-96994784.024257988</v>
      </c>
      <c r="D30" s="21">
        <v>-505241.46329593984</v>
      </c>
      <c r="E30" s="21">
        <f t="shared" ref="E30:E38" si="15">C30-G30</f>
        <v>-96994784.024257988</v>
      </c>
      <c r="F30" s="21">
        <f t="shared" ref="F30:F38" si="16">ROUND(D30-H30,2)</f>
        <v>-505241.46</v>
      </c>
      <c r="G30" s="10"/>
      <c r="H30" s="10"/>
      <c r="I30" s="10"/>
      <c r="J30" s="21">
        <v>-96994784.024257988</v>
      </c>
      <c r="K30" s="21">
        <v>-505241.46329593984</v>
      </c>
      <c r="L30" s="21">
        <f t="shared" ref="L30:L38" si="17">E30-J30</f>
        <v>0</v>
      </c>
      <c r="M30" s="21">
        <f t="shared" ref="M30:M38" si="18">F30-K30</f>
        <v>3.2959398231469095E-3</v>
      </c>
    </row>
    <row r="31" spans="1:16" x14ac:dyDescent="0.3">
      <c r="A31" s="7">
        <v>45346</v>
      </c>
      <c r="B31" s="7">
        <v>45017</v>
      </c>
      <c r="C31" s="21">
        <v>-96994784.024257988</v>
      </c>
      <c r="D31" s="21">
        <v>-505241.46329593984</v>
      </c>
      <c r="E31" s="21">
        <f t="shared" si="15"/>
        <v>-96994784.024257988</v>
      </c>
      <c r="F31" s="21">
        <f t="shared" si="16"/>
        <v>-505241.46</v>
      </c>
      <c r="G31" s="10"/>
      <c r="H31" s="10"/>
      <c r="I31" s="10"/>
      <c r="J31" s="21">
        <v>-96994784.024258018</v>
      </c>
      <c r="K31" s="21">
        <v>-505245.78250402003</v>
      </c>
      <c r="L31" s="21">
        <f t="shared" si="17"/>
        <v>0</v>
      </c>
      <c r="M31" s="21">
        <f t="shared" si="18"/>
        <v>4.3225040200049989</v>
      </c>
      <c r="N31" s="19"/>
    </row>
    <row r="32" spans="1:16" x14ac:dyDescent="0.3">
      <c r="A32" s="7">
        <v>45346</v>
      </c>
      <c r="B32" s="7">
        <v>45047</v>
      </c>
      <c r="C32" s="44">
        <v>-96994784.024257988</v>
      </c>
      <c r="D32" s="44">
        <v>-505241.46329593984</v>
      </c>
      <c r="E32" s="44">
        <f t="shared" si="15"/>
        <v>-96994784.024257988</v>
      </c>
      <c r="F32" s="44">
        <f t="shared" si="16"/>
        <v>-505241.46</v>
      </c>
      <c r="G32" s="10"/>
      <c r="H32" s="10"/>
      <c r="I32" s="10"/>
      <c r="J32" s="44">
        <v>-96994784.024257988</v>
      </c>
      <c r="K32" s="44">
        <v>-505246.03634728002</v>
      </c>
      <c r="L32" s="44">
        <f t="shared" si="17"/>
        <v>0</v>
      </c>
      <c r="M32" s="44">
        <f t="shared" si="18"/>
        <v>4.5763472800026648</v>
      </c>
      <c r="N32" s="19"/>
    </row>
    <row r="33" spans="1:14" x14ac:dyDescent="0.3">
      <c r="A33" s="7">
        <v>45346</v>
      </c>
      <c r="B33" s="7">
        <v>45078</v>
      </c>
      <c r="C33" s="44">
        <v>-42017544.212674409</v>
      </c>
      <c r="D33" s="44">
        <v>-505241.46329593984</v>
      </c>
      <c r="E33" s="44">
        <f t="shared" si="15"/>
        <v>-42017544.212674409</v>
      </c>
      <c r="F33" s="44">
        <f t="shared" si="16"/>
        <v>-505241.46</v>
      </c>
      <c r="G33" s="10"/>
      <c r="H33" s="10"/>
      <c r="I33" s="10"/>
      <c r="J33" s="44">
        <v>-42017544.212674394</v>
      </c>
      <c r="K33" s="44">
        <v>-505247.4810571</v>
      </c>
      <c r="L33" s="44">
        <f t="shared" si="17"/>
        <v>0</v>
      </c>
      <c r="M33" s="44">
        <f t="shared" si="18"/>
        <v>6.0210570999770425</v>
      </c>
      <c r="N33" s="19"/>
    </row>
    <row r="34" spans="1:14" x14ac:dyDescent="0.3">
      <c r="A34" s="7">
        <v>45346</v>
      </c>
      <c r="B34" s="7">
        <v>45108</v>
      </c>
      <c r="C34" s="44">
        <v>-42017544.212674409</v>
      </c>
      <c r="D34" s="44">
        <v>-505241.46329593984</v>
      </c>
      <c r="E34" s="44">
        <f t="shared" si="15"/>
        <v>-42017544.212674409</v>
      </c>
      <c r="F34" s="44">
        <f t="shared" si="16"/>
        <v>-505241.46</v>
      </c>
      <c r="G34" s="10"/>
      <c r="H34" s="10"/>
      <c r="I34" s="10"/>
      <c r="J34" s="44">
        <v>-42017544.212674394</v>
      </c>
      <c r="K34" s="44">
        <v>-505247.46644369001</v>
      </c>
      <c r="L34" s="44">
        <f t="shared" si="17"/>
        <v>0</v>
      </c>
      <c r="M34" s="44">
        <f t="shared" si="18"/>
        <v>6.0064436899847351</v>
      </c>
      <c r="N34" s="19"/>
    </row>
    <row r="35" spans="1:14" x14ac:dyDescent="0.3">
      <c r="A35" s="7">
        <v>45346</v>
      </c>
      <c r="B35" s="7">
        <v>45139</v>
      </c>
      <c r="C35" s="44">
        <v>-42017544.212674409</v>
      </c>
      <c r="D35" s="44">
        <v>-505241.46329593984</v>
      </c>
      <c r="E35" s="44">
        <f t="shared" si="15"/>
        <v>-42017544.212674409</v>
      </c>
      <c r="F35" s="44">
        <f t="shared" si="16"/>
        <v>-505241.46</v>
      </c>
      <c r="G35" s="10"/>
      <c r="H35" s="10"/>
      <c r="I35" s="10"/>
      <c r="J35" s="44">
        <v>-25697014.03701739</v>
      </c>
      <c r="K35" s="44">
        <v>-496870.73149770987</v>
      </c>
      <c r="L35" s="44">
        <f t="shared" si="17"/>
        <v>-16320530.175657019</v>
      </c>
      <c r="M35" s="44">
        <f t="shared" si="18"/>
        <v>-8370.7285022901488</v>
      </c>
      <c r="N35" s="19"/>
    </row>
    <row r="36" spans="1:14" x14ac:dyDescent="0.3">
      <c r="A36" s="7">
        <v>45346</v>
      </c>
      <c r="B36" s="7">
        <v>45170</v>
      </c>
      <c r="C36" s="44">
        <v>99314228.514609605</v>
      </c>
      <c r="D36" s="44">
        <v>1194207.4931093401</v>
      </c>
      <c r="E36" s="44">
        <f t="shared" si="15"/>
        <v>94587871.318270341</v>
      </c>
      <c r="F36" s="44">
        <f t="shared" si="16"/>
        <v>1137375.24</v>
      </c>
      <c r="G36" s="44">
        <v>4726357.1963392589</v>
      </c>
      <c r="H36" s="44">
        <v>56832.251162775894</v>
      </c>
      <c r="I36" s="44"/>
      <c r="J36" s="44">
        <v>94587871.318270296</v>
      </c>
      <c r="K36" s="44">
        <v>1137375.2419465601</v>
      </c>
      <c r="L36" s="44">
        <f t="shared" si="17"/>
        <v>0</v>
      </c>
      <c r="M36" s="44">
        <f t="shared" si="18"/>
        <v>-1.9465601071715355E-3</v>
      </c>
      <c r="N36" s="19"/>
    </row>
    <row r="37" spans="1:14" x14ac:dyDescent="0.3">
      <c r="A37" s="7">
        <v>45346</v>
      </c>
      <c r="B37" s="7">
        <v>45200</v>
      </c>
      <c r="C37" s="44">
        <v>99314228.514609605</v>
      </c>
      <c r="D37" s="44">
        <v>1194207.4931093401</v>
      </c>
      <c r="E37" s="44">
        <f t="shared" si="15"/>
        <v>94587871.318270341</v>
      </c>
      <c r="F37" s="44">
        <f t="shared" si="16"/>
        <v>1137375.24</v>
      </c>
      <c r="G37" s="44">
        <v>4726357.1963392589</v>
      </c>
      <c r="H37" s="44">
        <v>56832.251162775894</v>
      </c>
      <c r="I37" s="44"/>
      <c r="J37" s="44">
        <v>94587871.318270296</v>
      </c>
      <c r="K37" s="44">
        <v>1137375.2419465601</v>
      </c>
      <c r="L37" s="44">
        <f t="shared" si="17"/>
        <v>0</v>
      </c>
      <c r="M37" s="44">
        <f t="shared" si="18"/>
        <v>-1.9465601071715355E-3</v>
      </c>
      <c r="N37" s="19"/>
    </row>
    <row r="38" spans="1:14" x14ac:dyDescent="0.3">
      <c r="A38" s="7">
        <v>45346</v>
      </c>
      <c r="B38" s="7">
        <v>45231</v>
      </c>
      <c r="C38" s="44">
        <v>87599711.224609613</v>
      </c>
      <c r="D38" s="44">
        <v>1194207.4931093401</v>
      </c>
      <c r="E38" s="44">
        <f t="shared" si="15"/>
        <v>95094475.502071649</v>
      </c>
      <c r="F38" s="44">
        <f t="shared" si="16"/>
        <v>1284328.52</v>
      </c>
      <c r="G38" s="44">
        <v>-7494764.277462041</v>
      </c>
      <c r="H38" s="44">
        <v>-90121.022450701115</v>
      </c>
      <c r="I38" s="44">
        <v>-243.58</v>
      </c>
      <c r="J38" s="44">
        <v>82873354.028270304</v>
      </c>
      <c r="K38" s="44">
        <v>1137375.2419465601</v>
      </c>
      <c r="L38" s="44">
        <f t="shared" si="17"/>
        <v>12221121.473801345</v>
      </c>
      <c r="M38" s="44">
        <f t="shared" si="18"/>
        <v>146953.27805343992</v>
      </c>
      <c r="N38" s="19"/>
    </row>
    <row r="39" spans="1:14" ht="15" thickBot="1" x14ac:dyDescent="0.35">
      <c r="A39" s="49">
        <v>45375</v>
      </c>
      <c r="B39" s="50">
        <v>45231</v>
      </c>
      <c r="C39" s="48">
        <v>-4121.54</v>
      </c>
      <c r="D39" s="45">
        <v>0</v>
      </c>
      <c r="E39" s="45">
        <f t="shared" ref="E39" si="19">C39-G39</f>
        <v>-4121.54</v>
      </c>
      <c r="F39" s="45">
        <f t="shared" ref="F39" si="20">ROUND(D39-H39,2)</f>
        <v>0</v>
      </c>
      <c r="G39" s="45"/>
      <c r="H39" s="45"/>
      <c r="I39" s="45"/>
      <c r="J39" s="45">
        <v>12216999.930000002</v>
      </c>
      <c r="K39" s="45">
        <v>146953.27381469999</v>
      </c>
      <c r="L39" s="45">
        <f t="shared" ref="L39" si="21">E39-J39</f>
        <v>-12221121.470000001</v>
      </c>
      <c r="M39" s="45">
        <f t="shared" ref="M39" si="22">F39-K39</f>
        <v>-146953.27381469999</v>
      </c>
      <c r="N39" s="47"/>
    </row>
    <row r="40" spans="1:14" ht="15" thickTop="1" x14ac:dyDescent="0.3">
      <c r="A40" s="11" t="s">
        <v>1</v>
      </c>
      <c r="B40" s="11"/>
      <c r="C40" s="12">
        <f>SUM(C9:C39)</f>
        <v>1240980296.8864949</v>
      </c>
      <c r="D40" s="12">
        <f>SUM(D9:D39)</f>
        <v>10747867.430449329</v>
      </c>
      <c r="E40" s="12">
        <f>SUM(E9:E39)</f>
        <v>1181464255.4028494</v>
      </c>
      <c r="F40" s="12">
        <f>SUM(F9:F39)</f>
        <v>10408033.423793741</v>
      </c>
      <c r="G40" s="12">
        <f>SUM(G9:G39)</f>
        <v>59516041.483645499</v>
      </c>
      <c r="H40" s="12">
        <f>SUM(H9:H39)</f>
        <v>339834.02169179264</v>
      </c>
      <c r="I40" s="12">
        <f>SUM(I9:I39)</f>
        <v>1453.99</v>
      </c>
      <c r="J40" s="12">
        <f>SUM(J9:J39)</f>
        <v>1181462557.832437</v>
      </c>
      <c r="K40" s="12">
        <f>SUM(K9:K39)</f>
        <v>10408033.39555664</v>
      </c>
      <c r="L40" s="12">
        <f>SUM(L9:L39)+I38</f>
        <v>1453.9904123005272</v>
      </c>
      <c r="M40" s="12">
        <f>SUM(M9:M39)</f>
        <v>2.8237099788384512E-2</v>
      </c>
    </row>
    <row r="41" spans="1:14" x14ac:dyDescent="0.3">
      <c r="C41" s="31">
        <f>C40/E3</f>
        <v>0.99999999999717548</v>
      </c>
      <c r="D41" s="31">
        <f>D40/E4</f>
        <v>0.99999999911138926</v>
      </c>
      <c r="E41" s="22">
        <f>E40/C40</f>
        <v>0.9520411068306518</v>
      </c>
      <c r="F41" s="22">
        <f>F40/D40</f>
        <v>0.96838126178475004</v>
      </c>
      <c r="G41" s="22">
        <f>G40/C40</f>
        <v>4.795889316934826E-2</v>
      </c>
      <c r="H41" s="22">
        <f>H40/D40</f>
        <v>3.1618739614244148E-2</v>
      </c>
      <c r="I41" s="22"/>
      <c r="J41" s="22"/>
      <c r="L41" s="19"/>
      <c r="M41" s="19"/>
    </row>
    <row r="42" spans="1:14" ht="28.8" x14ac:dyDescent="0.3">
      <c r="C42" s="28" t="s">
        <v>13</v>
      </c>
      <c r="D42" s="28" t="s">
        <v>14</v>
      </c>
      <c r="E42" s="28" t="s">
        <v>15</v>
      </c>
      <c r="F42" s="28" t="s">
        <v>16</v>
      </c>
      <c r="G42" s="28" t="s">
        <v>15</v>
      </c>
      <c r="H42" s="28" t="s">
        <v>16</v>
      </c>
      <c r="I42" s="13"/>
      <c r="J42" s="52"/>
      <c r="K42" s="19"/>
      <c r="L42" s="25"/>
    </row>
    <row r="43" spans="1:14" x14ac:dyDescent="0.3">
      <c r="C43" s="13"/>
      <c r="D43" s="13"/>
      <c r="E43" s="13"/>
      <c r="F43" s="13"/>
      <c r="G43" s="14"/>
      <c r="H43" s="22"/>
      <c r="I43" s="13"/>
      <c r="J43" s="19"/>
      <c r="K43" s="19"/>
      <c r="L43" s="25"/>
    </row>
    <row r="44" spans="1:14" x14ac:dyDescent="0.3">
      <c r="A44" t="s">
        <v>17</v>
      </c>
      <c r="C44" s="13"/>
      <c r="D44" s="13"/>
      <c r="E44" s="13"/>
      <c r="F44" s="13"/>
      <c r="G44" s="13"/>
      <c r="H44" s="13"/>
      <c r="I44" s="13"/>
      <c r="L44" s="19"/>
    </row>
    <row r="45" spans="1:14" x14ac:dyDescent="0.3">
      <c r="C45" s="13"/>
      <c r="D45" s="13"/>
      <c r="E45" s="13"/>
      <c r="F45" s="22"/>
      <c r="G45" s="15"/>
      <c r="H45" s="13"/>
      <c r="I45" s="13"/>
    </row>
    <row r="46" spans="1:14" x14ac:dyDescent="0.3">
      <c r="A46" s="37" t="s">
        <v>19</v>
      </c>
      <c r="C46" s="13"/>
      <c r="D46" s="13"/>
      <c r="E46" s="13"/>
      <c r="F46" s="13"/>
      <c r="G46" s="13"/>
      <c r="H46" s="22"/>
      <c r="I46" s="13"/>
    </row>
    <row r="47" spans="1:14" x14ac:dyDescent="0.3">
      <c r="A47" s="16"/>
      <c r="B47" s="16"/>
      <c r="C47" s="27"/>
      <c r="D47" s="27"/>
      <c r="E47" s="27"/>
      <c r="F47" s="16"/>
      <c r="G47" s="27"/>
      <c r="H47" s="36"/>
      <c r="I47" s="27"/>
      <c r="J47" s="27"/>
      <c r="K47" s="16"/>
    </row>
    <row r="48" spans="1:14" x14ac:dyDescent="0.3">
      <c r="A48" t="s">
        <v>22</v>
      </c>
      <c r="C48" s="13"/>
      <c r="D48" s="13"/>
      <c r="E48" s="13"/>
      <c r="F48" s="51"/>
      <c r="G48" s="13"/>
      <c r="H48" s="13"/>
      <c r="I48" s="13"/>
      <c r="J48" s="13"/>
    </row>
    <row r="49" spans="3:9" x14ac:dyDescent="0.3">
      <c r="C49" s="13"/>
      <c r="D49" s="13"/>
      <c r="E49" s="13"/>
      <c r="F49" s="13"/>
      <c r="G49" s="32"/>
      <c r="H49" s="13"/>
      <c r="I49" s="13"/>
    </row>
    <row r="50" spans="3:9" x14ac:dyDescent="0.3">
      <c r="C50" s="35"/>
      <c r="D50" s="13"/>
      <c r="E50" s="13"/>
      <c r="F50" s="13"/>
      <c r="G50" s="13"/>
      <c r="H50" s="13"/>
      <c r="I50" s="13"/>
    </row>
    <row r="51" spans="3:9" x14ac:dyDescent="0.3">
      <c r="F51" s="52"/>
      <c r="H51" s="22"/>
    </row>
    <row r="52" spans="3:9" x14ac:dyDescent="0.3">
      <c r="E52" s="46"/>
    </row>
  </sheetData>
  <mergeCells count="6">
    <mergeCell ref="A1:M1"/>
    <mergeCell ref="C7:D7"/>
    <mergeCell ref="E7:F7"/>
    <mergeCell ref="G7:H7"/>
    <mergeCell ref="J7:K7"/>
    <mergeCell ref="L7:M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Invoiced &amp; Collected</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Morelli, Lisa K.</cp:lastModifiedBy>
  <dcterms:created xsi:type="dcterms:W3CDTF">2023-04-14T19:27:59Z</dcterms:created>
  <dcterms:modified xsi:type="dcterms:W3CDTF">2024-04-02T23:48:22Z</dcterms:modified>
</cp:coreProperties>
</file>